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Náves Holohlavy -..." sheetId="2" r:id="rId2"/>
    <sheet name="SO-02 - Parkování před MŠ..." sheetId="3" r:id="rId3"/>
    <sheet name="SO-04 - Terasy" sheetId="4" r:id="rId4"/>
    <sheet name="SO-05 - Sadové úpravy" sheetId="5" r:id="rId5"/>
    <sheet name="08-1 - Venkovní trasy str..." sheetId="6" r:id="rId6"/>
    <sheet name="08-9 - Kamerový systém - ..." sheetId="7" r:id="rId7"/>
    <sheet name="SO-11 - Úprava dešťové ka..." sheetId="8" r:id="rId8"/>
    <sheet name="SO-12 - Veřejné osvětlení" sheetId="9" r:id="rId9"/>
    <sheet name="SO-13 - Změna trasy telek..." sheetId="10" r:id="rId10"/>
    <sheet name="SO-14 - Příprava pro slab..." sheetId="11" r:id="rId11"/>
    <sheet name="SO-15 - Úprava stávajícíh..." sheetId="12" r:id="rId12"/>
    <sheet name="SO-17 - Ochrana stávající..." sheetId="13" r:id="rId13"/>
    <sheet name="SO-21 - Přeložka plynovod..." sheetId="14" r:id="rId14"/>
    <sheet name="SO-22 - Úprava kanalizačn..." sheetId="15" r:id="rId15"/>
    <sheet name="SO-23 - Úprava stávajícíh..." sheetId="16" r:id="rId16"/>
    <sheet name="SO-33 - Veřejné osvětlení..." sheetId="17" r:id="rId17"/>
    <sheet name="SO-36 - Dokončení mlatové..." sheetId="18" r:id="rId18"/>
    <sheet name="SO-81 - Vykopy pro IS nad..." sheetId="19" r:id="rId19"/>
    <sheet name="VRN - Vedlejší rozpočtové..." sheetId="20" r:id="rId20"/>
    <sheet name="Seznam figur" sheetId="21" r:id="rId21"/>
    <sheet name="Pokyny pro vyplnění" sheetId="22" r:id="rId22"/>
  </sheets>
  <definedNames>
    <definedName name="_xlnm.Print_Area" localSheetId="0">'Rekapitulace stavby'!$D$4:$AO$36,'Rekapitulace stavby'!$C$42:$AQ$75</definedName>
    <definedName name="_xlnm._FilterDatabase" localSheetId="1" hidden="1">'SO-01 - Náves Holohlavy -...'!$C$85:$K$417</definedName>
    <definedName name="_xlnm.Print_Area" localSheetId="1">'SO-01 - Náves Holohlavy -...'!$C$4:$J$39,'SO-01 - Náves Holohlavy -...'!$C$45:$J$67,'SO-01 - Náves Holohlavy -...'!$C$73:$K$417</definedName>
    <definedName name="_xlnm._FilterDatabase" localSheetId="2" hidden="1">'SO-02 - Parkování před MŠ...'!$C$93:$K$407</definedName>
    <definedName name="_xlnm.Print_Area" localSheetId="2">'SO-02 - Parkování před MŠ...'!$C$4:$J$39,'SO-02 - Parkování před MŠ...'!$C$45:$J$75,'SO-02 - Parkování před MŠ...'!$C$81:$K$407</definedName>
    <definedName name="_xlnm._FilterDatabase" localSheetId="3" hidden="1">'SO-04 - Terasy'!$C$97:$K$748</definedName>
    <definedName name="_xlnm.Print_Area" localSheetId="3">'SO-04 - Terasy'!$C$4:$J$39,'SO-04 - Terasy'!$C$45:$J$79,'SO-04 - Terasy'!$C$85:$K$748</definedName>
    <definedName name="_xlnm._FilterDatabase" localSheetId="4" hidden="1">'SO-05 - Sadové úpravy'!$C$81:$K$259</definedName>
    <definedName name="_xlnm.Print_Area" localSheetId="4">'SO-05 - Sadové úpravy'!$C$4:$J$39,'SO-05 - Sadové úpravy'!$C$45:$J$63,'SO-05 - Sadové úpravy'!$C$69:$K$259</definedName>
    <definedName name="_xlnm._FilterDatabase" localSheetId="5" hidden="1">'08-1 - Venkovní trasy str...'!$C$90:$K$135</definedName>
    <definedName name="_xlnm.Print_Area" localSheetId="5">'08-1 - Venkovní trasy str...'!$C$4:$J$41,'08-1 - Venkovní trasy str...'!$C$47:$J$70,'08-1 - Venkovní trasy str...'!$C$76:$K$135</definedName>
    <definedName name="_xlnm._FilterDatabase" localSheetId="6" hidden="1">'08-9 - Kamerový systém - ...'!$C$92:$K$184</definedName>
    <definedName name="_xlnm.Print_Area" localSheetId="6">'08-9 - Kamerový systém - ...'!$C$4:$J$41,'08-9 - Kamerový systém - ...'!$C$47:$J$72,'08-9 - Kamerový systém - ...'!$C$78:$K$184</definedName>
    <definedName name="_xlnm._FilterDatabase" localSheetId="7" hidden="1">'SO-11 - Úprava dešťové ka...'!$C$88:$K$264</definedName>
    <definedName name="_xlnm.Print_Area" localSheetId="7">'SO-11 - Úprava dešťové ka...'!$C$4:$J$39,'SO-11 - Úprava dešťové ka...'!$C$45:$J$70,'SO-11 - Úprava dešťové ka...'!$C$76:$K$264</definedName>
    <definedName name="_xlnm._FilterDatabase" localSheetId="8" hidden="1">'SO-12 - Veřejné osvětlení'!$C$94:$K$310</definedName>
    <definedName name="_xlnm.Print_Area" localSheetId="8">'SO-12 - Veřejné osvětlení'!$C$4:$J$39,'SO-12 - Veřejné osvětlení'!$C$45:$J$76,'SO-12 - Veřejné osvětlení'!$C$82:$K$310</definedName>
    <definedName name="_xlnm._FilterDatabase" localSheetId="9" hidden="1">'SO-13 - Změna trasy telek...'!$C$86:$K$151</definedName>
    <definedName name="_xlnm.Print_Area" localSheetId="9">'SO-13 - Změna trasy telek...'!$C$4:$J$39,'SO-13 - Změna trasy telek...'!$C$45:$J$68,'SO-13 - Změna trasy telek...'!$C$74:$K$151</definedName>
    <definedName name="_xlnm._FilterDatabase" localSheetId="10" hidden="1">'SO-14 - Příprava pro slab...'!$C$88:$K$213</definedName>
    <definedName name="_xlnm.Print_Area" localSheetId="10">'SO-14 - Příprava pro slab...'!$C$4:$J$39,'SO-14 - Příprava pro slab...'!$C$45:$J$70,'SO-14 - Příprava pro slab...'!$C$76:$K$213</definedName>
    <definedName name="_xlnm._FilterDatabase" localSheetId="11" hidden="1">'SO-15 - Úprava stávajícíh...'!$C$83:$K$145</definedName>
    <definedName name="_xlnm.Print_Area" localSheetId="11">'SO-15 - Úprava stávajícíh...'!$C$4:$J$39,'SO-15 - Úprava stávajícíh...'!$C$45:$J$65,'SO-15 - Úprava stávajícíh...'!$C$71:$K$145</definedName>
    <definedName name="_xlnm._FilterDatabase" localSheetId="12" hidden="1">'SO-17 - Ochrana stávající...'!$C$83:$K$124</definedName>
    <definedName name="_xlnm.Print_Area" localSheetId="12">'SO-17 - Ochrana stávající...'!$C$4:$J$39,'SO-17 - Ochrana stávající...'!$C$45:$J$65,'SO-17 - Ochrana stávající...'!$C$71:$K$124</definedName>
    <definedName name="_xlnm._FilterDatabase" localSheetId="13" hidden="1">'SO-21 - Přeložka plynovod...'!$C$85:$K$169</definedName>
    <definedName name="_xlnm.Print_Area" localSheetId="13">'SO-21 - Přeložka plynovod...'!$C$4:$J$39,'SO-21 - Přeložka plynovod...'!$C$45:$J$67,'SO-21 - Přeložka plynovod...'!$C$73:$K$169</definedName>
    <definedName name="_xlnm._FilterDatabase" localSheetId="14" hidden="1">'SO-22 - Úprava kanalizačn...'!$C$84:$K$191</definedName>
    <definedName name="_xlnm.Print_Area" localSheetId="14">'SO-22 - Úprava kanalizačn...'!$C$4:$J$39,'SO-22 - Úprava kanalizačn...'!$C$45:$J$66,'SO-22 - Úprava kanalizačn...'!$C$72:$K$191</definedName>
    <definedName name="_xlnm._FilterDatabase" localSheetId="15" hidden="1">'SO-23 - Úprava stávajícíh...'!$C$83:$K$109</definedName>
    <definedName name="_xlnm.Print_Area" localSheetId="15">'SO-23 - Úprava stávajícíh...'!$C$4:$J$39,'SO-23 - Úprava stávajícíh...'!$C$45:$J$65,'SO-23 - Úprava stávajícíh...'!$C$71:$K$109</definedName>
    <definedName name="_xlnm._FilterDatabase" localSheetId="16" hidden="1">'SO-33 - Veřejné osvětlení...'!$C$89:$K$212</definedName>
    <definedName name="_xlnm.Print_Area" localSheetId="16">'SO-33 - Veřejné osvětlení...'!$C$4:$J$39,'SO-33 - Veřejné osvětlení...'!$C$45:$J$71,'SO-33 - Veřejné osvětlení...'!$C$77:$K$212</definedName>
    <definedName name="_xlnm._FilterDatabase" localSheetId="17" hidden="1">'SO-36 - Dokončení mlatové...'!$C$85:$K$155</definedName>
    <definedName name="_xlnm.Print_Area" localSheetId="17">'SO-36 - Dokončení mlatové...'!$C$4:$J$39,'SO-36 - Dokončení mlatové...'!$C$45:$J$67,'SO-36 - Dokončení mlatové...'!$C$73:$K$155</definedName>
    <definedName name="_xlnm._FilterDatabase" localSheetId="18" hidden="1">'SO-81 - Vykopy pro IS nad...'!$C$86:$K$191</definedName>
    <definedName name="_xlnm.Print_Area" localSheetId="18">'SO-81 - Vykopy pro IS nad...'!$C$4:$J$39,'SO-81 - Vykopy pro IS nad...'!$C$45:$J$68,'SO-81 - Vykopy pro IS nad...'!$C$74:$K$191</definedName>
    <definedName name="_xlnm._FilterDatabase" localSheetId="19" hidden="1">'VRN - Vedlejší rozpočtové...'!$C$81:$K$95</definedName>
    <definedName name="_xlnm.Print_Area" localSheetId="19">'VRN - Vedlejší rozpočtové...'!$C$4:$J$39,'VRN - Vedlejší rozpočtové...'!$C$45:$J$63,'VRN - Vedlejší rozpočtové...'!$C$69:$K$95</definedName>
    <definedName name="_xlnm.Print_Area" localSheetId="20">'Seznam figur'!$C$4:$G$1547</definedName>
    <definedName name="_xlnm.Print_Area" localSheetId="21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'SO-01 - Náves Holohlavy -...'!$85:$85</definedName>
    <definedName name="_xlnm.Print_Titles" localSheetId="2">'SO-02 - Parkování před MŠ...'!$93:$93</definedName>
    <definedName name="_xlnm.Print_Titles" localSheetId="3">'SO-04 - Terasy'!$97:$97</definedName>
    <definedName name="_xlnm.Print_Titles" localSheetId="4">'SO-05 - Sadové úpravy'!$81:$81</definedName>
    <definedName name="_xlnm.Print_Titles" localSheetId="5">'08-1 - Venkovní trasy str...'!$90:$90</definedName>
    <definedName name="_xlnm.Print_Titles" localSheetId="6">'08-9 - Kamerový systém - ...'!$92:$92</definedName>
    <definedName name="_xlnm.Print_Titles" localSheetId="7">'SO-11 - Úprava dešťové ka...'!$88:$88</definedName>
    <definedName name="_xlnm.Print_Titles" localSheetId="8">'SO-12 - Veřejné osvětlení'!$94:$94</definedName>
    <definedName name="_xlnm.Print_Titles" localSheetId="9">'SO-13 - Změna trasy telek...'!$86:$86</definedName>
    <definedName name="_xlnm.Print_Titles" localSheetId="10">'SO-14 - Příprava pro slab...'!$88:$88</definedName>
    <definedName name="_xlnm.Print_Titles" localSheetId="11">'SO-15 - Úprava stávajícíh...'!$83:$83</definedName>
    <definedName name="_xlnm.Print_Titles" localSheetId="12">'SO-17 - Ochrana stávající...'!$83:$83</definedName>
    <definedName name="_xlnm.Print_Titles" localSheetId="13">'SO-21 - Přeložka plynovod...'!$85:$85</definedName>
    <definedName name="_xlnm.Print_Titles" localSheetId="14">'SO-22 - Úprava kanalizačn...'!$84:$84</definedName>
    <definedName name="_xlnm.Print_Titles" localSheetId="15">'SO-23 - Úprava stávajícíh...'!$83:$83</definedName>
    <definedName name="_xlnm.Print_Titles" localSheetId="16">'SO-33 - Veřejné osvětlení...'!$89:$89</definedName>
    <definedName name="_xlnm.Print_Titles" localSheetId="17">'SO-36 - Dokončení mlatové...'!$85:$85</definedName>
    <definedName name="_xlnm.Print_Titles" localSheetId="18">'SO-81 - Vykopy pro IS nad...'!$86:$86</definedName>
    <definedName name="_xlnm.Print_Titles" localSheetId="19">'VRN - Vedlejší rozpočtové...'!$81:$81</definedName>
    <definedName name="_xlnm.Print_Titles" localSheetId="20">'Seznam figur'!$9:$9</definedName>
  </definedNames>
  <calcPr fullCalcOnLoad="1"/>
</workbook>
</file>

<file path=xl/sharedStrings.xml><?xml version="1.0" encoding="utf-8"?>
<sst xmlns="http://schemas.openxmlformats.org/spreadsheetml/2006/main" count="35314" uniqueCount="4468">
  <si>
    <t>Export Komplet</t>
  </si>
  <si>
    <t>VZ</t>
  </si>
  <si>
    <t>2.0</t>
  </si>
  <si>
    <t>ZAMOK</t>
  </si>
  <si>
    <t>False</t>
  </si>
  <si>
    <t>{27834757-b22b-47dd-b7d8-44dcc68b482a}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</si>
  <si>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</si>
  <si>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</si>
  <si>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</si>
  <si>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</si>
  <si>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</si>
  <si>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</si>
  <si>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</si>
  <si>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2016-49-2(1)</t>
  </si>
  <si>
    <t>Stavba:</t>
  </si>
  <si>
    <t>Náves Holohlavy</t>
  </si>
  <si>
    <t>KSO:</t>
  </si>
  <si>
    <t/>
  </si>
  <si>
    <t>CC-CZ:</t>
  </si>
  <si>
    <t>Místo:</t>
  </si>
  <si>
    <t>Holohlavy</t>
  </si>
  <si>
    <t>Datum:</t>
  </si>
  <si>
    <t>18. 1. 2022</t>
  </si>
  <si>
    <t>Zadavatel:</t>
  </si>
  <si>
    <t>IČ:</t>
  </si>
  <si>
    <t>Obec Holohlavy</t>
  </si>
  <si>
    <t>DIČ:</t>
  </si>
  <si>
    <t>Zhotovitel:</t>
  </si>
  <si>
    <t>05370507</t>
  </si>
  <si>
    <t>BAGRUNC s.r.o.</t>
  </si>
  <si>
    <t>Projektant:</t>
  </si>
  <si>
    <t>Zalubem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</si>
  <si>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</si>
  <si>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</si>
  <si>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</si>
  <si>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</si>
  <si>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</si>
  <si>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</si>
  <si>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</si>
  <si>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</si>
  <si>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</si>
  <si>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</si>
  <si>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</si>
  <si>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</si>
  <si>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</si>
  <si>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</si>
  <si>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</si>
  <si>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</si>
  <si>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</si>
  <si>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</si>
  <si>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</si>
  <si>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</si>
  <si>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</si>
  <si>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</si>
  <si>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</si>
  <si>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</si>
  <si>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</si>
  <si>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</si>
  <si>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</si>
  <si>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</si>
  <si>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</si>
  <si>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</si>
  <si>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</si>
  <si>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</si>
  <si>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</si>
  <si>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</si>
  <si>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</si>
  <si>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</si>
  <si>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</si>
  <si>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</si>
  <si>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</si>
  <si>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</si>
  <si>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</si>
  <si>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</si>
  <si>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</si>
  <si>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</si>
  <si>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Náves Holohlavy - Zpevněné plochy při E1</t>
  </si>
  <si>
    <t>STA</t>
  </si>
  <si>
    <t>1</t>
  </si>
  <si>
    <t>{5339d36a-b8ca-4e47-a37f-56c87ad6d9d1}</t>
  </si>
  <si>
    <t>2</t>
  </si>
  <si>
    <t>SO-02</t>
  </si>
  <si>
    <t>Parkování před MŠ Holohlavy</t>
  </si>
  <si>
    <t>{4e8cc480-1c1e-4718-9ebb-51cd1b59d4e5}</t>
  </si>
  <si>
    <t>SO-04</t>
  </si>
  <si>
    <t>Terasy</t>
  </si>
  <si>
    <t>{99235fb4-9dab-4201-ad20-ef897fddcf04}</t>
  </si>
  <si>
    <t>SO-05</t>
  </si>
  <si>
    <t>Sadové úpravy</t>
  </si>
  <si>
    <t>{cfa9cf40-0f7e-453a-86a1-1c82ced54151}</t>
  </si>
  <si>
    <t>SO-08</t>
  </si>
  <si>
    <t>Kamerový systém - příprava</t>
  </si>
  <si>
    <t>{26928683-8b12-42dc-818e-a344c6646959}</t>
  </si>
  <si>
    <t>08-1</t>
  </si>
  <si>
    <t>Venkovní trasy strukturované kabeláže (MT)</t>
  </si>
  <si>
    <t>Soupis</t>
  </si>
  <si>
    <t>{7d346c9b-a874-43f1-9e80-6ecda25859ee}</t>
  </si>
  <si>
    <t>08-9</t>
  </si>
  <si>
    <t>Kamerový systém - silnoproud</t>
  </si>
  <si>
    <t>{2a3be5e8-8e15-49a1-ad01-c419f3277e03}</t>
  </si>
  <si>
    <t>SO-11</t>
  </si>
  <si>
    <t>Úprava dešťové kanalizace</t>
  </si>
  <si>
    <t>{64b0b20f-2223-46bf-8708-6d1259177fe5}</t>
  </si>
  <si>
    <t>SO-12</t>
  </si>
  <si>
    <t>Veřejné osvětlení</t>
  </si>
  <si>
    <t>{4c85ae90-a832-4911-8214-080fccab7da6}</t>
  </si>
  <si>
    <t>SO-13</t>
  </si>
  <si>
    <t>Změna trasy telekomunikační přípojky pro parc. č. st.39/1</t>
  </si>
  <si>
    <t>{505bbea9-04fd-44e4-a120-6feb6710e2a6}</t>
  </si>
  <si>
    <t>SO-14</t>
  </si>
  <si>
    <t>Příprava pro slaboproudé vedení přes prostor Návsi</t>
  </si>
  <si>
    <t>{9b08a97b-8c5e-498d-aed4-9bf6dd77ee4c}</t>
  </si>
  <si>
    <t>SO-15</t>
  </si>
  <si>
    <t>Úprava stávajícího vedení VN a NN</t>
  </si>
  <si>
    <t>{b96c08d2-e07e-4dfa-8805-f9df294461c4}</t>
  </si>
  <si>
    <t>SO-17</t>
  </si>
  <si>
    <t>Ochrana stávající telekomunikační sítě</t>
  </si>
  <si>
    <t>{5e2e89d5-9ee0-4bec-818d-56b258d13215}</t>
  </si>
  <si>
    <t>SO-21</t>
  </si>
  <si>
    <t>Přeložka plynovodní přípojky pro parc. č. st. 131</t>
  </si>
  <si>
    <t>{cf6b4fc3-9df8-4820-a7db-1bb14b581c4f}</t>
  </si>
  <si>
    <t>SO-22</t>
  </si>
  <si>
    <t>Úprava kanalizační přípojky pro parc. č. st. 131</t>
  </si>
  <si>
    <t>{a88460cf-3b7d-4c60-9e13-d48a2c107782}</t>
  </si>
  <si>
    <t>SO-23</t>
  </si>
  <si>
    <t>{752ddb72-f15e-456e-a1db-642fc9a8ff59}</t>
  </si>
  <si>
    <t>SO-33</t>
  </si>
  <si>
    <t>Veřejné osvětlení za samoobsluhou</t>
  </si>
  <si>
    <t>{7ff1ecb6-f8d7-4d33-a193-4b670491b76c}</t>
  </si>
  <si>
    <t>SO-36</t>
  </si>
  <si>
    <t>Dokončení mlatového chodníku</t>
  </si>
  <si>
    <t>{d201c856-734b-4c52-8ced-bff9029f2394}</t>
  </si>
  <si>
    <t>SO-81</t>
  </si>
  <si>
    <t>Vykopy pro IS nad rámec E1</t>
  </si>
  <si>
    <t>{0e6be442-c01e-4ed5-b0e1-683cb16a2a96}</t>
  </si>
  <si>
    <t>VRN</t>
  </si>
  <si>
    <t>Vedlejší rozpočtové náklady</t>
  </si>
  <si>
    <t>{c0ad86c9-4882-4086-98e5-3d151e47e827}</t>
  </si>
  <si>
    <t>A_ornice_sejmuta</t>
  </si>
  <si>
    <t>Ornice sejmutá v ulici a částečně v parku v rámci SO-01</t>
  </si>
  <si>
    <t>m2</t>
  </si>
  <si>
    <t>120</t>
  </si>
  <si>
    <t>A_odkopavky</t>
  </si>
  <si>
    <t>Objem provedených odkopávek (HTU) v rámci SO-01</t>
  </si>
  <si>
    <t>m3</t>
  </si>
  <si>
    <t>32,11</t>
  </si>
  <si>
    <t>KRYCÍ LIST SOUPISU PRACÍ</t>
  </si>
  <si>
    <t>A_jama</t>
  </si>
  <si>
    <t>Objem dohloubení pro skladbu chodníku v prostoru svahu SO-04 v rámci SO-01</t>
  </si>
  <si>
    <t>40,32</t>
  </si>
  <si>
    <t>A_ryhy800</t>
  </si>
  <si>
    <t>Objem po vyhloubení rýhy pro rozšíření chodníku při východní části komunikace</t>
  </si>
  <si>
    <t>5,198</t>
  </si>
  <si>
    <t>A_ryhy2000</t>
  </si>
  <si>
    <t>Objem hloubení v prostoru zeleného pruhu při západní části komunikace</t>
  </si>
  <si>
    <t>9,76</t>
  </si>
  <si>
    <t>A_kokos</t>
  </si>
  <si>
    <t>Plocha svahu zpevňovaná kokosovou rohoží</t>
  </si>
  <si>
    <t>55,85</t>
  </si>
  <si>
    <t>Objekt:</t>
  </si>
  <si>
    <t>A_rozebrani_zamkovka</t>
  </si>
  <si>
    <t>Plocha rozebírané stávající dlažby na východní straně ulice</t>
  </si>
  <si>
    <t>192,26</t>
  </si>
  <si>
    <t>SO-01 - Náves Holohlavy - Zpevněné plochy při E1</t>
  </si>
  <si>
    <t>A_dlazba_zamkova_kom</t>
  </si>
  <si>
    <t>Plocha obnovované zámové dlažby pojízdné</t>
  </si>
  <si>
    <t>106,515</t>
  </si>
  <si>
    <t>A_dlazba_zamkova_cho</t>
  </si>
  <si>
    <t>Plocha obnované zámkové dlažby pro pěší</t>
  </si>
  <si>
    <t>73,41</t>
  </si>
  <si>
    <t>A_rigoly</t>
  </si>
  <si>
    <t>Rigoly - Žlaby po stranách komunikace návsi z modrošedých žulovích kostek</t>
  </si>
  <si>
    <t>49,2</t>
  </si>
  <si>
    <t>A_kostka_zluta</t>
  </si>
  <si>
    <t>Plocha vylážděná žlutými žulovými kostkami</t>
  </si>
  <si>
    <t>20,25</t>
  </si>
  <si>
    <t>A_kostka_modra</t>
  </si>
  <si>
    <t>Plocha vydlážděná modrošedými žulovými kostkami</t>
  </si>
  <si>
    <t>528,006</t>
  </si>
  <si>
    <t>A_rozebrani_zula</t>
  </si>
  <si>
    <t>Plocha rozebrané žuly v rámci návsi</t>
  </si>
  <si>
    <t>71,7</t>
  </si>
  <si>
    <t>A_vodici_linie</t>
  </si>
  <si>
    <t>Délka vodící linie v prostoru návsi mezi trafačkou a opěrnou zídkou v rámci SO-01</t>
  </si>
  <si>
    <t>m</t>
  </si>
  <si>
    <t>25,3</t>
  </si>
  <si>
    <t>A_dlazba_hladka</t>
  </si>
  <si>
    <t>Plocha hladké dlažby před varovnými a signalizačními pásy</t>
  </si>
  <si>
    <t>5,07</t>
  </si>
  <si>
    <t>A_dlazba_oddelovaci</t>
  </si>
  <si>
    <t>Plocha barevné dlažby (proužku) oddělující chodník a parkovací chodník</t>
  </si>
  <si>
    <t>2,415</t>
  </si>
  <si>
    <t>A_obruby_zula</t>
  </si>
  <si>
    <t>Délka obrub z drobných žulových kostek</t>
  </si>
  <si>
    <t>164,05</t>
  </si>
  <si>
    <t>A_bou_obruby_kostka</t>
  </si>
  <si>
    <t>Délka vybouraných obrub ze žulové kostky</t>
  </si>
  <si>
    <t>133,67</t>
  </si>
  <si>
    <t>A_obruby_silnicni</t>
  </si>
  <si>
    <t>Délka nových silničních obrub</t>
  </si>
  <si>
    <t>38,8</t>
  </si>
  <si>
    <t>A_obruby_chodnikove</t>
  </si>
  <si>
    <t>Délka nových chodníkových obrub</t>
  </si>
  <si>
    <t>66,65</t>
  </si>
  <si>
    <t>A_obruby_zahr</t>
  </si>
  <si>
    <t>Délka nových zahradních/parkových obrub</t>
  </si>
  <si>
    <t>24,75</t>
  </si>
  <si>
    <t>A_bour_vpust_najezd</t>
  </si>
  <si>
    <t>Plocha vybouraných podkladních vrstev pro polohy nových vpustí a nájezdů v rámci SO-01</t>
  </si>
  <si>
    <t>67,1</t>
  </si>
  <si>
    <t>A_podklad_SDaREC</t>
  </si>
  <si>
    <t>Plochy, kde je podkladem štěrkodrť a recyklát</t>
  </si>
  <si>
    <t>247,265</t>
  </si>
  <si>
    <t>A_reliefni</t>
  </si>
  <si>
    <t>plocha varovných a signálních pásů z reliéfní dlažby</t>
  </si>
  <si>
    <t>13,656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</si>
  <si>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</si>
  <si>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</si>
  <si>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</si>
  <si>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</si>
  <si>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</si>
  <si>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</si>
  <si>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</si>
  <si>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</si>
  <si>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</si>
  <si>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</si>
  <si>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</si>
  <si>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</si>
  <si>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</si>
  <si>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</si>
  <si>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</si>
  <si>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</si>
  <si>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</si>
  <si>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</si>
  <si>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</si>
  <si>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</si>
  <si>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</si>
  <si>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</si>
  <si>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</si>
  <si>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</si>
  <si>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</si>
  <si>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</si>
  <si>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</si>
  <si>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</si>
  <si>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</si>
  <si>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</si>
  <si>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</si>
  <si>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CS ÚRS 2021 02</t>
  </si>
  <si>
    <t>4</t>
  </si>
  <si>
    <t>278274081</t>
  </si>
  <si>
    <t>Online PSC</t>
  </si>
  <si>
    <t>https://podminky.urs.cz/item/CS_URS_2021_02/113106121</t>
  </si>
  <si>
    <t>P</t>
  </si>
  <si>
    <t>Poznámka k položce:
dlaždice zachovány pro opětovné použití</t>
  </si>
  <si>
    <t>VV</t>
  </si>
  <si>
    <t>15,4+2,9+9,5 "betonová dlažba čtvercová 01-111 od severu k jihu"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</si>
  <si>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</si>
  <si>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</si>
  <si>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1061917534</t>
  </si>
  <si>
    <t>https://podminky.urs.cz/item/CS_URS_2021_02/113106123</t>
  </si>
  <si>
    <t>7,56+65,3+20,5+4,4+26,7+67,8 "zámkovka 01-111 od severu k jihu</t>
  </si>
  <si>
    <t>Součet</t>
  </si>
  <si>
    <t>3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</si>
  <si>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</si>
  <si>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</si>
  <si>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-966665046</t>
  </si>
  <si>
    <t>https://podminky.urs.cz/item/CS_URS_2021_02/113106142</t>
  </si>
  <si>
    <t>9,1+53,4+5,4 "bet. dlažba čtvercová 01-111 od severu k jihu"</t>
  </si>
  <si>
    <t>113106211</t>
  </si>
  <si>
    <t>Rozebrání dlažeb a dílců vozovek a ploch s přemístěním hmot na skládku na vzdálenost do 3 m nebo s naložením na dopravní prostředek, s jakoukoliv výplní spár strojně plochy jednotlivě přes 50 m2 do 200 m2 z velkých kostek s ložem z kameniva</t>
  </si>
  <si>
    <t>1479406470</t>
  </si>
  <si>
    <t>https://podminky.urs.cz/item/CS_URS_2021_02/113106211</t>
  </si>
  <si>
    <t>71,7 "žulové kostky 01-111"</t>
  </si>
  <si>
    <t>5</t>
  </si>
  <si>
    <t>113107151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</si>
  <si>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</si>
  <si>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1132682833</t>
  </si>
  <si>
    <t>https://podminky.urs.cz/item/CS_URS_2021_02/113107151</t>
  </si>
  <si>
    <t>2,8*10,3"řez 14 - východ - písek pod dlažbou"</t>
  </si>
  <si>
    <t>20,3*1,9+2,45*10,5"řez 17 - východ - písek pod dlažbou"</t>
  </si>
  <si>
    <t>7,6"m2 odstranění všech vrstev zámková dlažba sever"</t>
  </si>
  <si>
    <t>9,1"řez 17 západ - pod bet dlažbou"</t>
  </si>
  <si>
    <t>15,4+3,5"v parku"</t>
  </si>
  <si>
    <t>71,7"pod rušenou žulovou dlažbou"</t>
  </si>
  <si>
    <t>6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</si>
  <si>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</si>
  <si>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</si>
  <si>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1624390301</t>
  </si>
  <si>
    <t>https://podminky.urs.cz/item/CS_URS_2021_02/113107322</t>
  </si>
  <si>
    <t>32,6+28,6"pro založení nájezdů a SO-11"</t>
  </si>
  <si>
    <t>5,9"překop pro SO-14"</t>
  </si>
  <si>
    <t>Mezisoučet</t>
  </si>
  <si>
    <t>5,21"podklad pod rušeným asfaltem"</t>
  </si>
  <si>
    <t>7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</si>
  <si>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</si>
  <si>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</si>
  <si>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811142849</t>
  </si>
  <si>
    <t>https://podminky.urs.cz/item/CS_URS_2021_02/113107162</t>
  </si>
  <si>
    <t>64"podklad pod rušeným asfaltem"</t>
  </si>
  <si>
    <t>71,7"podklad pod rušenou žulovou dlažbou"</t>
  </si>
  <si>
    <t>8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</si>
  <si>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</si>
  <si>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</si>
  <si>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1211988232</t>
  </si>
  <si>
    <t>https://podminky.urs.cz/item/CS_URS_2021_02/113107324</t>
  </si>
  <si>
    <t>Poznámka k položce:
písek lze využít k zásypům</t>
  </si>
  <si>
    <t>1,8*7,6"řez 12 západní část - písek pod stávajícím chodníkem"</t>
  </si>
  <si>
    <t>1,8*6,9 "řez 11 západní část - písek pod stávajícím chodníkem"</t>
  </si>
  <si>
    <t>9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</si>
  <si>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</si>
  <si>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</si>
  <si>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165122148</t>
  </si>
  <si>
    <t>https://podminky.urs.cz/item/CS_URS_2021_02/113107171</t>
  </si>
  <si>
    <t>65,3+26,7"odstranění podkladu zámkovky ze směsi stmelené cementem</t>
  </si>
  <si>
    <t>10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</si>
  <si>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</si>
  <si>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</si>
  <si>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-1347518200</t>
  </si>
  <si>
    <t>https://podminky.urs.cz/item/CS_URS_2021_02/113107342</t>
  </si>
  <si>
    <t>5,21"podkladní živičná (recyklát) vrstva v parku a na severu návsi"</t>
  </si>
  <si>
    <t>11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</si>
  <si>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</si>
  <si>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</si>
  <si>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1749786123</t>
  </si>
  <si>
    <t>https://podminky.urs.cz/item/CS_URS_2021_02/113107242</t>
  </si>
  <si>
    <t>64+5,21 "živičný kryt odstranění 01-111"</t>
  </si>
  <si>
    <t>12</t>
  </si>
  <si>
    <t>113154122</t>
  </si>
  <si>
    <t>Frézování živičného podkladu nebo krytu s naložením na dopravní prostředek plochy do 500 m2 bez překážek v trase pruhu šířky přes 0,5 m do 1 m, tloušťky vrstvy 40 mm</t>
  </si>
  <si>
    <t>1723651354</t>
  </si>
  <si>
    <t>https://podminky.urs.cz/item/CS_URS_2021_02/113154122</t>
  </si>
  <si>
    <t>307+2 "živice frézování 01-111"</t>
  </si>
  <si>
    <t>13</t>
  </si>
  <si>
    <t>113201111</t>
  </si>
  <si>
    <t>Vytrhání obrub s vybouráním lože, s přemístěním hmot na skládku na vzdálenost do 3 m nebo s naložením na dopravní prostředek chodníkových ležatých</t>
  </si>
  <si>
    <t>-1082998694</t>
  </si>
  <si>
    <t>https://podminky.urs.cz/item/CS_URS_2021_02/113201111</t>
  </si>
  <si>
    <t>"chodníkové"</t>
  </si>
  <si>
    <t>0,8+1,7+1,7+4,1+5,2+1+1,4+4,65 "v parku"</t>
  </si>
  <si>
    <t>5"vozovka sjezd západ"</t>
  </si>
  <si>
    <t>3+35"obruby chodník západ čtvercová dlažba"</t>
  </si>
  <si>
    <t>4,5+5,7"chodník zámkovka sever a před nástěnkou"</t>
  </si>
  <si>
    <t>0,6+3,12+1,6+2,15+2,95+8,1+2,5+10,25+20,5"vozovka východ"</t>
  </si>
  <si>
    <t>4,55+1,9+5+1,9+3,85"sjezd OU"</t>
  </si>
  <si>
    <t>14</t>
  </si>
  <si>
    <t>113202111</t>
  </si>
  <si>
    <t>Vytrhání obrub s vybouráním lože, s přemístěním hmot na skládku na vzdálenost do 3 m nebo s naložením na dopravní prostředek z krajníků nebo obrubníků stojatých</t>
  </si>
  <si>
    <t>1183528412</t>
  </si>
  <si>
    <t>https://podminky.urs.cz/item/CS_URS_2021_02/113202111</t>
  </si>
  <si>
    <t>"silniční"</t>
  </si>
  <si>
    <t>37,6+9 "vozovka západní strana"</t>
  </si>
  <si>
    <t>1,6+2,8+4,8+2,5+3,8+6,9 "do parku"</t>
  </si>
  <si>
    <t>5,25+10,1+4,6"zámkovka sever"</t>
  </si>
  <si>
    <t>5,6"před nástěnkou OU"</t>
  </si>
  <si>
    <t>1,6+0,75+6,1+14,6"chodník východ při fasádě"</t>
  </si>
  <si>
    <t>113203111</t>
  </si>
  <si>
    <t>Vytrhání obrub s vybouráním lože, s přemístěním hmot na skládku na vzdálenost do 3 m nebo s naložením na dopravní prostředek z dlažebních kostek</t>
  </si>
  <si>
    <t>-377337471</t>
  </si>
  <si>
    <t>https://podminky.urs.cz/item/CS_URS_2021_02/113203111</t>
  </si>
  <si>
    <t>"z kostek"</t>
  </si>
  <si>
    <t>10,3+1,1+0,5+2,8+2,8 "v parku a sjezd z parku"</t>
  </si>
  <si>
    <t>37,6+13,3"vozovka západ"</t>
  </si>
  <si>
    <t>6,75*2+0,6+3,12+1,6+2,15+2,95+8,1+2,5+10,25+20,5"vozovka východ"</t>
  </si>
  <si>
    <t>16</t>
  </si>
  <si>
    <t>121151124</t>
  </si>
  <si>
    <t>Sejmutí ornice strojně při souvislé ploše přes 500 m2, tl. vrstvy přes 200 do 250 mm</t>
  </si>
  <si>
    <t>-1457796502</t>
  </si>
  <si>
    <t>https://podminky.urs.cz/item/CS_URS_2021_02/121151124</t>
  </si>
  <si>
    <t>61 "od trafa do parku"</t>
  </si>
  <si>
    <t>59 "rabátko"</t>
  </si>
  <si>
    <t>17</t>
  </si>
  <si>
    <t>122151105</t>
  </si>
  <si>
    <t>Odkopávky a prokopávky nezapažené strojně v hornině třídy těžitelnosti I skupiny 1 a 2 přes 500 do 1 000 m3</t>
  </si>
  <si>
    <t>-466695800</t>
  </si>
  <si>
    <t>https://podminky.urs.cz/item/CS_URS_2021_02/122151105</t>
  </si>
  <si>
    <t>1,3*7,6"m2 x m řez 21"</t>
  </si>
  <si>
    <t>1,9*11,7"m2 x m řez 22"</t>
  </si>
  <si>
    <t>18</t>
  </si>
  <si>
    <t>131151105</t>
  </si>
  <si>
    <t>Hloubení nezapažených jam a zářezů strojně s urovnáním dna do předepsaného profilu a spádu v hornině třídy těžitelnosti I skupiny 1 a 2 přes 500 do 1 000 m3</t>
  </si>
  <si>
    <t>-223392063</t>
  </si>
  <si>
    <t>https://podminky.urs.cz/item/CS_URS_2021_02/131151105</t>
  </si>
  <si>
    <t>Poznámka k položce:
uvažuje se provádění celé jámy najednou spolu s výkopy v SO-04</t>
  </si>
  <si>
    <t>168*0,24"m2 x hl. - řez 21,23 - dotěžení pod odstraněnými skladbami v parku"</t>
  </si>
  <si>
    <t>19</t>
  </si>
  <si>
    <t>132151104</t>
  </si>
  <si>
    <t>Hloubení nezapažených rýh šířky do 800 mm strojně s urovnáním dna do předepsaného profilu a spádu v hornině třídy těžitelnosti I skupiny 1 a 2 přes 100 m3</t>
  </si>
  <si>
    <t>-363157710</t>
  </si>
  <si>
    <t>https://podminky.urs.cz/item/CS_URS_2021_02/132151104</t>
  </si>
  <si>
    <t>0,26*8,9" m2 x m řez 12 - východní část"</t>
  </si>
  <si>
    <t>0,28*10,3" m2 x m řez 11 - východní část"</t>
  </si>
  <si>
    <t>20</t>
  </si>
  <si>
    <t>132151254</t>
  </si>
  <si>
    <t>Hloubení nezapažených rýh šířky přes 800 do 2 000 mm strojně s urovnáním dna do předepsaného profilu a spádu v hornině třídy těžitelnosti I skupiny 1 a 2 přes 100 do 500 m3</t>
  </si>
  <si>
    <t>-923691123</t>
  </si>
  <si>
    <t>https://podminky.urs.cz/item/CS_URS_2021_02/132151254</t>
  </si>
  <si>
    <t>0,2*3+0,2*4,2+0,2*15,25+0,3*8,9+0,4*6,5 "m2 x m odtežení zeleného pruhu"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</si>
  <si>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</si>
  <si>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</si>
  <si>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541012336</t>
  </si>
  <si>
    <t>https://podminky.urs.cz/item/CS_URS_2021_02/162351104</t>
  </si>
  <si>
    <t>A_odkopavky+A_jama+A_ryhy800+A_ryhy2000</t>
  </si>
  <si>
    <t>22</t>
  </si>
  <si>
    <t>181152301</t>
  </si>
  <si>
    <t>Úprava pláně na stavbách silnic a dálnic strojně v zářezech mimo skalních bez zhutnění</t>
  </si>
  <si>
    <t>1772437797</t>
  </si>
  <si>
    <t>https://podminky.urs.cz/item/CS_URS_2021_02/181152301</t>
  </si>
  <si>
    <t>171-19</t>
  </si>
  <si>
    <t>23</t>
  </si>
  <si>
    <t>181351114</t>
  </si>
  <si>
    <t>Rozprostření a urovnání ornice v rovině nebo ve svahu sklonu do 1:5 strojně při souvislé ploše přes 500 m2, tl. vrstvy přes 200 do 250 mm</t>
  </si>
  <si>
    <t>-1391328124</t>
  </si>
  <si>
    <t>https://podminky.urs.cz/item/CS_URS_2021_02/181351114</t>
  </si>
  <si>
    <t>24</t>
  </si>
  <si>
    <t>182111111</t>
  </si>
  <si>
    <t>Zpevnění svahu jutovou, kokosovou nebo plastovou rohoží na svahu přes 1:2 do 1:1</t>
  </si>
  <si>
    <t>2018806501</t>
  </si>
  <si>
    <t>https://podminky.urs.cz/item/CS_URS_2021_02/182111111</t>
  </si>
  <si>
    <t>34,6+6,25+15"v parku"</t>
  </si>
  <si>
    <t>25</t>
  </si>
  <si>
    <t>M</t>
  </si>
  <si>
    <t>61894012</t>
  </si>
  <si>
    <t>síť protierozní z kokosových vláken 400g/m2</t>
  </si>
  <si>
    <t>CS ÚRS 2020 01</t>
  </si>
  <si>
    <t>1431690495</t>
  </si>
  <si>
    <t>55,85*1,1 "Přepočtené koeficientem množství</t>
  </si>
  <si>
    <t>Komunikace pozemní</t>
  </si>
  <si>
    <t>26</t>
  </si>
  <si>
    <t>564841113</t>
  </si>
  <si>
    <t>Podklad ze štěrkodrti ŠD s rozprostřením a zhutněním, po zhutnění tl. 140 mm</t>
  </si>
  <si>
    <t>67261889</t>
  </si>
  <si>
    <t>https://podminky.urs.cz/item/CS_URS_2021_02/564841113</t>
  </si>
  <si>
    <t>47,7*5,8 "dorovnávací vrstva na stávající vozovce</t>
  </si>
  <si>
    <t>27</t>
  </si>
  <si>
    <t>564851111</t>
  </si>
  <si>
    <t>Podklad ze štěrkodrti ŠD s rozprostřením a zhutněním, po zhutnění tl. 150 mm</t>
  </si>
  <si>
    <t>-1281135498</t>
  </si>
  <si>
    <t>https://podminky.urs.cz/item/CS_URS_2021_02/564851111</t>
  </si>
  <si>
    <t>61"prostor zářezu v SO-04"</t>
  </si>
  <si>
    <t>1,4*3,2+1,6*35,2"bývalý zelený pruh"</t>
  </si>
  <si>
    <t>78,5+5,05*9,3"cesta v parku"</t>
  </si>
  <si>
    <t>A_bour_vpust_najezd-(1,5*5,8+1,5*6,3-4*0,3)"v místech nových vpustí bez založení nájezdů"</t>
  </si>
  <si>
    <t>28</t>
  </si>
  <si>
    <t>564911511</t>
  </si>
  <si>
    <t>Podklad nebo podsyp z R-materiálu s rozprostřením a zhutněním, po zhutnění tl. 50 mm</t>
  </si>
  <si>
    <t>-2012298014</t>
  </si>
  <si>
    <t>https://podminky.urs.cz/item/CS_URS_2021_02/564911511</t>
  </si>
  <si>
    <t>29</t>
  </si>
  <si>
    <t>564961315</t>
  </si>
  <si>
    <t>Podklad nebo podsyp z betonového recyklátu s rozprostřením a zhutněním, po zhutnění tl. 200 mm</t>
  </si>
  <si>
    <t>1781039777</t>
  </si>
  <si>
    <t>https://podminky.urs.cz/item/CS_URS_2021_02/564961315</t>
  </si>
  <si>
    <t>30</t>
  </si>
  <si>
    <t>567122111</t>
  </si>
  <si>
    <t>Podklad ze směsi stmelené cementem SC bez dilatačních spár, s rozprostřením a zhutněním SC C 8/10 (KSC I), po zhutnění tl. 120 mm</t>
  </si>
  <si>
    <t>-779046548</t>
  </si>
  <si>
    <t>https://podminky.urs.cz/item/CS_URS_2021_02/567122111</t>
  </si>
  <si>
    <t>3,88*39,6+72,3+4,84*8,76+1,4*4,85 "cesta v parku+sjezd"</t>
  </si>
  <si>
    <t>48,2 "terénní zářez SO-04"</t>
  </si>
  <si>
    <t>3,2*43,4 "chodník západ"</t>
  </si>
  <si>
    <t>4,8*47,7 "vozovka"</t>
  </si>
  <si>
    <t>10,5*5,4 "parkování"</t>
  </si>
  <si>
    <t>1,8*20,3+0,5*5,4"chodník východ sever + záliv nástěnka"</t>
  </si>
  <si>
    <t>36 "sjezd OU"</t>
  </si>
  <si>
    <t>3,5*23,5+3,3 "chodník východ jih+náběh sjezdu"</t>
  </si>
  <si>
    <t>31</t>
  </si>
  <si>
    <t>577144141</t>
  </si>
  <si>
    <t>Asfaltový beton vrstva obrusná ACO 11 (ABS) s rozprostřením a se zhutněním z modifikovaného asfaltu v pruhu šířky přes 3 m, po zhutnění tl. 50 mm</t>
  </si>
  <si>
    <t>1253255098</t>
  </si>
  <si>
    <t>https://podminky.urs.cz/item/CS_URS_2021_02/577144141</t>
  </si>
  <si>
    <t>6,35*2,6 "oprava asflatu sever"</t>
  </si>
  <si>
    <t>5,6*0,7"oprava asfaltu jih"</t>
  </si>
  <si>
    <t>4,38*0,5 "oprava v napojení ulice ke školce</t>
  </si>
  <si>
    <t>32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</si>
  <si>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</si>
  <si>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</si>
  <si>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-1389666072</t>
  </si>
  <si>
    <t>https://podminky.urs.cz/item/CS_URS_2021_02/596811120</t>
  </si>
  <si>
    <t>"materiál z vyboouraných"</t>
  </si>
  <si>
    <t>1,2*1,5"sever - oprava chodníku náběh"</t>
  </si>
  <si>
    <t>13"oprava v parku"</t>
  </si>
  <si>
    <t>13,5"jih - oprava stávajícího chodníku - náběh + zídka"</t>
  </si>
  <si>
    <t>2,5 "oprava ve školce při vstupu do parku"</t>
  </si>
  <si>
    <t>33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</si>
  <si>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</si>
  <si>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</si>
  <si>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-1597627180</t>
  </si>
  <si>
    <t>https://podminky.urs.cz/item/CS_URS_2021_02/591211111</t>
  </si>
  <si>
    <t>2,1*5,3+1,9*4,8"nájezdy"</t>
  </si>
  <si>
    <t>4,65*(8,8+3,2)+68,8"vozovka do parku"</t>
  </si>
  <si>
    <t>37,3*4,8+5,3*5,4"vozovka návsi"</t>
  </si>
  <si>
    <t>48,2-(0,5*(1,9+2,4))"záliv návsi v prostoru SO-04"</t>
  </si>
  <si>
    <t>1,4*2,4+1,2*3+1,7*34,16+1,4*34,76"chodník západ"</t>
  </si>
  <si>
    <t>36"sjezd OU"</t>
  </si>
  <si>
    <t>5,4*0,5+4,8*0,5 "varovný pás ve vozovce</t>
  </si>
  <si>
    <t>0,8*(1,8+1,5)+0,4*1,99 "v chodníku jih</t>
  </si>
  <si>
    <t>0,8*(1,8+3,7)+0,4*1,8 "v chodníku sever</t>
  </si>
  <si>
    <t>34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</si>
  <si>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</si>
  <si>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</si>
  <si>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1460735412</t>
  </si>
  <si>
    <t>https://podminky.urs.cz/item/CS_URS_2021_02/916111123</t>
  </si>
  <si>
    <t>14,5+5,2+5,5+2+7,15+4,35"obruba podél zídek"</t>
  </si>
  <si>
    <t>3,2+8,8+4+4,7+4,1+5,2+9,4+14,85"cesta do parku vč. sjezdu"</t>
  </si>
  <si>
    <t>1,3+2,6+3+34,8+1,5"chodník západ"</t>
  </si>
  <si>
    <t>2,7+6,25+2,7+3,2+5,85"oprava při nájezdu sever"</t>
  </si>
  <si>
    <t>0,8+5,6+0,8"oprava při nájezdu jih"</t>
  </si>
  <si>
    <t>35</t>
  </si>
  <si>
    <t>58381007z01</t>
  </si>
  <si>
    <t>kostka dlažební žula drobná 8/10 (modrošedá)</t>
  </si>
  <si>
    <t>83543833</t>
  </si>
  <si>
    <t>A_obruby_zula*0,1</t>
  </si>
  <si>
    <t>A_kostka_modra*1,02</t>
  </si>
  <si>
    <t>-A_rozebrani_zula*0,9</t>
  </si>
  <si>
    <t>-A_bou_obruby_kostka*0,1</t>
  </si>
  <si>
    <t>36</t>
  </si>
  <si>
    <t>58381007z02</t>
  </si>
  <si>
    <t>kostka dlažební žula drobná 8/10 (žlutá)</t>
  </si>
  <si>
    <t>91602283</t>
  </si>
  <si>
    <t>A_kostka_zluta*1,02</t>
  </si>
  <si>
    <t>37</t>
  </si>
  <si>
    <t>583z003</t>
  </si>
  <si>
    <t>dlažba z umělého kamene s výstupky nepravidleného tvaru bílá rastr 10x10cm tl. min 60 mm</t>
  </si>
  <si>
    <t>1987280467</t>
  </si>
  <si>
    <t>A_reliefni*1,05</t>
  </si>
  <si>
    <t>38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</si>
  <si>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</si>
  <si>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</si>
  <si>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104267837</t>
  </si>
  <si>
    <t>https://podminky.urs.cz/item/CS_URS_2021_02/596211210</t>
  </si>
  <si>
    <t>1,5*(19,7+0,7+1,6+1,5) "chodník východní strana jižní část"</t>
  </si>
  <si>
    <t>1,8*19,7+0,5*5,4"chodník východní strana severní část"</t>
  </si>
  <si>
    <t>39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</si>
  <si>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</si>
  <si>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</si>
  <si>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-565805734</t>
  </si>
  <si>
    <t>https://podminky.urs.cz/item/CS_URS_2021_02/596212212</t>
  </si>
  <si>
    <t>2*22,7+2 "pojízdný chodník pro podélné parkování východní strana jižní část"</t>
  </si>
  <si>
    <t>10,5*5,4"kolmé parkování v severní části"</t>
  </si>
  <si>
    <t>(20,85+1,4+1,3+0,6)*0,1"oddělovací pruh"</t>
  </si>
  <si>
    <t>40</t>
  </si>
  <si>
    <t>59245013</t>
  </si>
  <si>
    <t>dlažba zámková tvaru I 200x165x80mm přírodní</t>
  </si>
  <si>
    <t>-371828514</t>
  </si>
  <si>
    <t>(A_dlazba_zamkova_kom+A_dlazba_zamkova_cho)*1,05-(A_rozebrani_zamkovka-38"barevný sjez k OU")*0,9</t>
  </si>
  <si>
    <t>41</t>
  </si>
  <si>
    <t>59245005</t>
  </si>
  <si>
    <t>dlažba tvar obdélník betonová 200x100x80mm barevná</t>
  </si>
  <si>
    <t>-1694859617</t>
  </si>
  <si>
    <t>A_dlazba_oddelovaci*1,05</t>
  </si>
  <si>
    <t>42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</si>
  <si>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</si>
  <si>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</si>
  <si>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-1252941607</t>
  </si>
  <si>
    <t>https://podminky.urs.cz/item/CS_URS_2021_02/596811311</t>
  </si>
  <si>
    <t>1,3*0,3+5,5*0,3"hladká část před varovným pásem sever"</t>
  </si>
  <si>
    <t>1,6*0,3+4,8*0,3"hladká část před varovným pásem jih"</t>
  </si>
  <si>
    <t>3,7*0,3"v parku"</t>
  </si>
  <si>
    <t>43</t>
  </si>
  <si>
    <t>58381154z02</t>
  </si>
  <si>
    <t>deska dlažební tryskaná žula 300x300mm tl 60mm</t>
  </si>
  <si>
    <t>318243263</t>
  </si>
  <si>
    <t>A_dlazba_hladka*1,1</t>
  </si>
  <si>
    <t>44</t>
  </si>
  <si>
    <t>597661111</t>
  </si>
  <si>
    <t>Rigol dlážděný do lože z betonu prostého tl. 100 mm, s vyplněním a zatřením spár cementovou maltou z dlažebních kostek drobných</t>
  </si>
  <si>
    <t>1852950205</t>
  </si>
  <si>
    <t>https://podminky.urs.cz/item/CS_URS_2021_02/597661111</t>
  </si>
  <si>
    <t>47,3*0,5"východ"</t>
  </si>
  <si>
    <t>(39,5+7,8)*0,5"západ"</t>
  </si>
  <si>
    <t>(1,9+1,9)*0,5"vodní prvek"</t>
  </si>
  <si>
    <t>45</t>
  </si>
  <si>
    <t>597069111</t>
  </si>
  <si>
    <t>Rigol dlážděný Příplatek k cenám za každých dalších i započatých 10 mm tloušťky lože přes 100 mm</t>
  </si>
  <si>
    <t>-2130248511</t>
  </si>
  <si>
    <t>https://podminky.urs.cz/item/CS_URS_2021_02/597069111</t>
  </si>
  <si>
    <t>A_rigoly*5 "lože celkem 150 mm"</t>
  </si>
  <si>
    <t>Trubní vedení</t>
  </si>
  <si>
    <t>46</t>
  </si>
  <si>
    <t>899331z01</t>
  </si>
  <si>
    <t>Výšková úprava uličního vstupu nebo vpusti do 200 mm zvýšením poklopu</t>
  </si>
  <si>
    <t>kus</t>
  </si>
  <si>
    <t>470687612</t>
  </si>
  <si>
    <t>https://podminky.urs.cz/item/CS_URS_2021_02/899331z01</t>
  </si>
  <si>
    <t>Poznámka k položce:
prvky na vodovodu</t>
  </si>
  <si>
    <t>Ostatní konstrukce a práce, bourání</t>
  </si>
  <si>
    <t>47</t>
  </si>
  <si>
    <t>912111113z01</t>
  </si>
  <si>
    <t>Montáž sloupku v do 1200 mm přichycené šrouby do cementem stmelené vrstvy na závitové tyče</t>
  </si>
  <si>
    <t>-2095793126</t>
  </si>
  <si>
    <t>48</t>
  </si>
  <si>
    <t>74910174z01</t>
  </si>
  <si>
    <t>sloupek pevný pozinkovaný TR60x2 v.1200mm černý se základovou deskou se žlutými reflexními pruhy viz prvek 1.06 v tabulkce 01-181</t>
  </si>
  <si>
    <t>1661177678</t>
  </si>
  <si>
    <t>49</t>
  </si>
  <si>
    <t>912111121</t>
  </si>
  <si>
    <t>Montáž zábrany parkovací tvaru U přichycené šrouby</t>
  </si>
  <si>
    <t>-1275698512</t>
  </si>
  <si>
    <t>https://podminky.urs.cz/item/CS_URS_2021_02/912111121</t>
  </si>
  <si>
    <t>Poznámka k položce:
u stávající lampy (materiál použit z demontáže)</t>
  </si>
  <si>
    <t>50</t>
  </si>
  <si>
    <t>912521121</t>
  </si>
  <si>
    <t>Montáž dopravního knoflíku zapuštěného do obrubníku</t>
  </si>
  <si>
    <t>827809777</t>
  </si>
  <si>
    <t>https://podminky.urs.cz/item/CS_URS_2021_02/912521121</t>
  </si>
  <si>
    <t>51</t>
  </si>
  <si>
    <t>56288005</t>
  </si>
  <si>
    <t>knoflík trvalý zafrézovaný pro dopravní značení</t>
  </si>
  <si>
    <t>-1997465133</t>
  </si>
  <si>
    <t>52</t>
  </si>
  <si>
    <t>914111111</t>
  </si>
  <si>
    <t>Montáž svislé dopravní značky základní velikosti do 1 m2 objímkami na sloupky nebo konzoly</t>
  </si>
  <si>
    <t>-506531168</t>
  </si>
  <si>
    <t>https://podminky.urs.cz/item/CS_URS_2021_02/914111111</t>
  </si>
  <si>
    <t>53</t>
  </si>
  <si>
    <t>40445625</t>
  </si>
  <si>
    <t>informativní značky provozní IP8, IP9, IP11-IP13 500x700mm</t>
  </si>
  <si>
    <t>120159508</t>
  </si>
  <si>
    <t>54</t>
  </si>
  <si>
    <t>40445620</t>
  </si>
  <si>
    <t>zákazové, příkazové dopravní značky B1-B34, C1-15 700mm</t>
  </si>
  <si>
    <t>554364392</t>
  </si>
  <si>
    <t>55</t>
  </si>
  <si>
    <t>40445626</t>
  </si>
  <si>
    <t>informativní značky provozní IP14-IP29, IP31 750x1000mm</t>
  </si>
  <si>
    <t>-1640134062</t>
  </si>
  <si>
    <t>Poznámka k položce:
značky IZ 5a a IZ 5b</t>
  </si>
  <si>
    <t>56</t>
  </si>
  <si>
    <t>40445650</t>
  </si>
  <si>
    <t>dodatkové tabulky E7, E12, E13 500x300mm</t>
  </si>
  <si>
    <t>-138168873</t>
  </si>
  <si>
    <t>57</t>
  </si>
  <si>
    <t>914511112</t>
  </si>
  <si>
    <t>Montáž sloupku dopravních značek délky do 3,5 m do hliníkové patky</t>
  </si>
  <si>
    <t>-658836678</t>
  </si>
  <si>
    <t>https://podminky.urs.cz/item/CS_URS_2021_02/914511112</t>
  </si>
  <si>
    <t>58</t>
  </si>
  <si>
    <t>40445225</t>
  </si>
  <si>
    <t>sloupek pro dopravní značku Zn D 60mm v 3,5m</t>
  </si>
  <si>
    <t>-1423493273</t>
  </si>
  <si>
    <t>Poznámka k položce:
sloupky délky 2,5-3,8m 4 m viz prvek 1.01/D, 1.03/D a 1.04/D v tabulce 01-181</t>
  </si>
  <si>
    <t>59</t>
  </si>
  <si>
    <t>915111111</t>
  </si>
  <si>
    <t>Vodorovné dopravní značení stříkané barvou dělící čára šířky 125 mm souvislá bílá základní</t>
  </si>
  <si>
    <t>-1711874049</t>
  </si>
  <si>
    <t>https://podminky.urs.cz/item/CS_URS_2021_02/915111111</t>
  </si>
  <si>
    <t>5,5*3</t>
  </si>
  <si>
    <t>60</t>
  </si>
  <si>
    <t>915491212</t>
  </si>
  <si>
    <t>Osazení vodicího proužku z betonových prefabrikovaných desek tl. do 120 mm do lože z cementové malty tl. 20 mm, s vyplněním a zatřením spár cementovou maltou s podkladní vrstvou z betonu prostého tl. 50 až 100 mm šířka proužku 500 mm</t>
  </si>
  <si>
    <t>-1577858749</t>
  </si>
  <si>
    <t>https://podminky.urs.cz/item/CS_URS_2021_02/915491212</t>
  </si>
  <si>
    <t>25,3 "délka vodící linie od zídek ke trafačce"</t>
  </si>
  <si>
    <t>61</t>
  </si>
  <si>
    <t>59245225</t>
  </si>
  <si>
    <t>dlažba tvar obdélník betonová pro nevidomé 200x100x80mm přírodní</t>
  </si>
  <si>
    <t>725729312</t>
  </si>
  <si>
    <t>A_vodici_linie*0,4*1,03</t>
  </si>
  <si>
    <t>62</t>
  </si>
  <si>
    <t>915499212</t>
  </si>
  <si>
    <t>Osazení vodicího proužku z betonových prefabrikovaných desek tl. do 120 mm Příplatek k ceně za každých dalších i započatých 10 mm tloušťky podkladní vrstvy z betonu prostého přes 100 mm šířka proužku 500 mm</t>
  </si>
  <si>
    <t>1642934526</t>
  </si>
  <si>
    <t>https://podminky.urs.cz/item/CS_URS_2021_02/915499212</t>
  </si>
  <si>
    <t>8*A_vodici_linie "lože 180 mm"</t>
  </si>
  <si>
    <t>63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</si>
  <si>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</si>
  <si>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</si>
  <si>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622672248</t>
  </si>
  <si>
    <t>https://podminky.urs.cz/item/CS_URS_2021_02/916131213</t>
  </si>
  <si>
    <t>2,3+4+6 "severní nájezd"</t>
  </si>
  <si>
    <t>3+21"parkovací chodník"</t>
  </si>
  <si>
    <t>2,5"jih nájezd"</t>
  </si>
  <si>
    <t>64</t>
  </si>
  <si>
    <t>59217031</t>
  </si>
  <si>
    <t>obrubník betonový silniční 1000x150x250mm</t>
  </si>
  <si>
    <t>-1227223644</t>
  </si>
  <si>
    <t>A_obruby_silnicni*1,05</t>
  </si>
  <si>
    <t>65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</si>
  <si>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</si>
  <si>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</si>
  <si>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-1677547875</t>
  </si>
  <si>
    <t>https://podminky.urs.cz/item/CS_URS_2021_02/916231213</t>
  </si>
  <si>
    <t>1,5+5,6+20+4,3+4+2,5+1 "sever"</t>
  </si>
  <si>
    <t>3+2,75+20,5"parkovací chodník"</t>
  </si>
  <si>
    <t>1,5"jih"</t>
  </si>
  <si>
    <t>66</t>
  </si>
  <si>
    <t>59217017</t>
  </si>
  <si>
    <t>obrubník betonový chodníkový 1000x100x250mm</t>
  </si>
  <si>
    <t>582053469</t>
  </si>
  <si>
    <t>A_obruby_chodnikove*1,05</t>
  </si>
  <si>
    <t>67</t>
  </si>
  <si>
    <t>916331112</t>
  </si>
  <si>
    <t>Osazení zahradního obrubníku betonového s ložem tl. od 50 do 100 mm z betonu prostého tř. C 12/15 s boční opěrou z betonu prostého tř. C 12/15</t>
  </si>
  <si>
    <t>-2016381002</t>
  </si>
  <si>
    <t>https://podminky.urs.cz/item/CS_URS_2021_02/916331112</t>
  </si>
  <si>
    <t>3+3 "oprava náběhu chodníku při nájezdu sever a jih"</t>
  </si>
  <si>
    <t>2,4+4,1+4,8+1,7+1,2+1,5+3,05"oprava v parku"</t>
  </si>
  <si>
    <t>68</t>
  </si>
  <si>
    <t>59217001</t>
  </si>
  <si>
    <t>obrubník betonový zahradní 1000x50x250mm</t>
  </si>
  <si>
    <t>-1406823787</t>
  </si>
  <si>
    <t>A_obruby_zahr*1,05</t>
  </si>
  <si>
    <t>69</t>
  </si>
  <si>
    <t>919112111</t>
  </si>
  <si>
    <t>Řezání dilatačních spár v živičném krytu příčných nebo podélných, šířky 4 mm, hloubky do 60 mm</t>
  </si>
  <si>
    <t>1521340390</t>
  </si>
  <si>
    <t>https://podminky.urs.cz/item/CS_URS_2021_02/919112111</t>
  </si>
  <si>
    <t>6,5+5,8+4,38</t>
  </si>
  <si>
    <t>70</t>
  </si>
  <si>
    <t>919112222</t>
  </si>
  <si>
    <t>Řezání dilatačních spár v živičném krytu vytvoření komůrky pro těsnící zálivku šířky 15 mm, hloubky 25 mm</t>
  </si>
  <si>
    <t>-1524696289</t>
  </si>
  <si>
    <t>https://podminky.urs.cz/item/CS_URS_2021_02/919112222</t>
  </si>
  <si>
    <t>71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</si>
  <si>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</si>
  <si>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</si>
  <si>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-1265952812</t>
  </si>
  <si>
    <t>https://podminky.urs.cz/item/CS_URS_2021_02/919122121</t>
  </si>
  <si>
    <t>72</t>
  </si>
  <si>
    <t>919735112</t>
  </si>
  <si>
    <t>Řezání stávajícího živičného krytu nebo podkladu hloubky přes 50 do 100 mm</t>
  </si>
  <si>
    <t>-1251877520</t>
  </si>
  <si>
    <t>https://podminky.urs.cz/item/CS_URS_2021_02/919735112</t>
  </si>
  <si>
    <t>6,5+6"rozhraní nového a starého ulice (podkladní vrstva)"</t>
  </si>
  <si>
    <t>5 "zelený ostrůvek na severu"</t>
  </si>
  <si>
    <t>73</t>
  </si>
  <si>
    <t>966006251</t>
  </si>
  <si>
    <t>Odstranění parkovací zábrany s odklizením materiálu na vzdálenost do 20 m nebo s naložením na dopravní prostředek sloupku zabetonovaného</t>
  </si>
  <si>
    <t>655910122</t>
  </si>
  <si>
    <t>https://podminky.urs.cz/item/CS_URS_2021_02/966006251</t>
  </si>
  <si>
    <t>2 "ochrana VO"</t>
  </si>
  <si>
    <t>997</t>
  </si>
  <si>
    <t>Přesun sutě</t>
  </si>
  <si>
    <t>74</t>
  </si>
  <si>
    <t>997221551</t>
  </si>
  <si>
    <t>Vodorovná doprava suti bez naložení, ale se složením a s hrubým urovnáním ze sypkých materiálů, na vzdálenost do 1 km</t>
  </si>
  <si>
    <t>t</t>
  </si>
  <si>
    <t>1488829321</t>
  </si>
  <si>
    <t>https://podminky.urs.cz/item/CS_URS_2021_02/997221551</t>
  </si>
  <si>
    <t>75</t>
  </si>
  <si>
    <t>997221559</t>
  </si>
  <si>
    <t>Vodorovná doprava suti bez naložení, ale se složením a s hrubým urovnáním Příplatek k ceně za každý další i započatý 1 km přes 1 km</t>
  </si>
  <si>
    <t>980725290</t>
  </si>
  <si>
    <t>https://podminky.urs.cz/item/CS_URS_2021_02/997221559</t>
  </si>
  <si>
    <t>Poznámka k položce:
skládka Předměřice 8,8km</t>
  </si>
  <si>
    <t>207,087*8</t>
  </si>
  <si>
    <t>76</t>
  </si>
  <si>
    <t>997221561</t>
  </si>
  <si>
    <t>Vodorovná doprava suti bez naložení, ale se složením a s hrubým urovnáním z kusových materiálů, na vzdálenost do 1 km</t>
  </si>
  <si>
    <t>1608436612</t>
  </si>
  <si>
    <t>https://podminky.urs.cz/item/CS_URS_2021_02/997221561</t>
  </si>
  <si>
    <t>77</t>
  </si>
  <si>
    <t>997221569</t>
  </si>
  <si>
    <t>477112181</t>
  </si>
  <si>
    <t>https://podminky.urs.cz/item/CS_URS_2021_02/997221569</t>
  </si>
  <si>
    <t>119,519*8</t>
  </si>
  <si>
    <t>78</t>
  </si>
  <si>
    <t>997221861</t>
  </si>
  <si>
    <t>Poplatek za uložení stavebního odpadu na recyklační skládce (skládkovné) z prostého betonu zatříděného do Katalogu odpadů pod kódem 17 01 01</t>
  </si>
  <si>
    <t>469700983</t>
  </si>
  <si>
    <t>https://podminky.urs.cz/item/CS_URS_2021_02/997221861</t>
  </si>
  <si>
    <t>79</t>
  </si>
  <si>
    <t>997221873</t>
  </si>
  <si>
    <t>Poplatek za uložení stavebního odpadu na recyklační skládce (skládkovné) zeminy a kamení zatříděného do Katalogu odpadů pod kódem 17 05 04</t>
  </si>
  <si>
    <t>1609923307</t>
  </si>
  <si>
    <t>https://podminky.urs.cz/item/CS_URS_2021_02/997221873</t>
  </si>
  <si>
    <t>80</t>
  </si>
  <si>
    <t>997221875</t>
  </si>
  <si>
    <t>Poplatek za uložení stavebního odpadu na recyklační skládce (skládkovné) asfaltového bez obsahu dehtu zatříděného do Katalogu odpadů pod kódem 17 03 02</t>
  </si>
  <si>
    <t>-1601209113</t>
  </si>
  <si>
    <t>https://podminky.urs.cz/item/CS_URS_2021_02/997221875</t>
  </si>
  <si>
    <t>998</t>
  </si>
  <si>
    <t>Přesun hmot</t>
  </si>
  <si>
    <t>81</t>
  </si>
  <si>
    <t>998223011</t>
  </si>
  <si>
    <t>Přesun hmot pro pozemní komunikace s krytem dlážděným dopravní vzdálenost do 200 m jakékoliv délky objektu</t>
  </si>
  <si>
    <t>1519232457</t>
  </si>
  <si>
    <t>https://podminky.urs.cz/item/CS_URS_2021_02/998223011</t>
  </si>
  <si>
    <t>B_dren_tyc</t>
  </si>
  <si>
    <t>Délka drenáže za opěrnou zídkou provedená z tyčového potrubí v rámci SO-02</t>
  </si>
  <si>
    <t>B_dren</t>
  </si>
  <si>
    <t>Délka drenáže za opěrnou stěnou v rámci SO-02</t>
  </si>
  <si>
    <t>B_dren_zasyp</t>
  </si>
  <si>
    <t>Montáž pro vytvoření balu nad drenážní trubkou v rámci SO-02</t>
  </si>
  <si>
    <t>8,4</t>
  </si>
  <si>
    <t>B_dren_oplast</t>
  </si>
  <si>
    <t>Geotextilie pro opláštění balu kameniva drenáže v rámci SO-02</t>
  </si>
  <si>
    <t>79,8</t>
  </si>
  <si>
    <t>B_bedneni_rovne</t>
  </si>
  <si>
    <t>Bednění rubové strany dříku opěrky - rovné úseky v rámci SO-02</t>
  </si>
  <si>
    <t>48,405</t>
  </si>
  <si>
    <t>B_bedneni_kruh</t>
  </si>
  <si>
    <t>Bednění zakřivené části rubové strany dříku opěrky v rámci SO-02</t>
  </si>
  <si>
    <t>14,685</t>
  </si>
  <si>
    <t>B_kamen_zaoblena</t>
  </si>
  <si>
    <t>Zdivo zaoblené části pohledově uplatněné kamenné zídky (líc opěrky) - materiál z původní zídky SO-02</t>
  </si>
  <si>
    <t>3,285</t>
  </si>
  <si>
    <t>SO-02 - Parkování před MŠ Holohlavy</t>
  </si>
  <si>
    <t>zakrytove_desky</t>
  </si>
  <si>
    <t>B_kamen_zidka</t>
  </si>
  <si>
    <t>Zdivo rovných částí pohledově uplatněné kamenné zídky (líc opěrky) - materiál z původní zídky SO-02</t>
  </si>
  <si>
    <t>19,142</t>
  </si>
  <si>
    <t>B_bet_zlab</t>
  </si>
  <si>
    <t>Prefa betonový žlábek pro odvodnění svahu nad opěrnou zídkou v rámci SO-02</t>
  </si>
  <si>
    <t>42,5</t>
  </si>
  <si>
    <t>B_ornice_sejmuta</t>
  </si>
  <si>
    <t>Sejmutá ornice v prostoru SO-02 dle výkresu bourání</t>
  </si>
  <si>
    <t>280</t>
  </si>
  <si>
    <t>B_ornice_rozprostren</t>
  </si>
  <si>
    <t>Plocha rozprostřené ornice v rámci SO-02</t>
  </si>
  <si>
    <t>179</t>
  </si>
  <si>
    <t>B_ryhy</t>
  </si>
  <si>
    <t>Krajní část zídky při sloupu u vstupu na předzahradu MŠ v rámci SO-02</t>
  </si>
  <si>
    <t>7,531</t>
  </si>
  <si>
    <t>B_jama</t>
  </si>
  <si>
    <t>Odkopávka v prostoru SO-02 pro parkování i pro zídku dle výkresu bourání</t>
  </si>
  <si>
    <t>365,22</t>
  </si>
  <si>
    <t>B_dren_flexi</t>
  </si>
  <si>
    <t>Délka drenáže za opěrnou stěnou provedená z flexibilního potrubí v rámci SO-02</t>
  </si>
  <si>
    <t>B_bourani_zidka</t>
  </si>
  <si>
    <t>objem vybourané zídky v rámci SO-02</t>
  </si>
  <si>
    <t>22,55</t>
  </si>
  <si>
    <t>B_zasyp_pisek</t>
  </si>
  <si>
    <t>objem pískového zásypu za opěrku v rámci SO-02</t>
  </si>
  <si>
    <t>36,457</t>
  </si>
  <si>
    <t>B_zasyp_hlina</t>
  </si>
  <si>
    <t>objem vracené zeminy mezi parkoviště v rámci SO-02</t>
  </si>
  <si>
    <t>12,18</t>
  </si>
  <si>
    <t>B_ryha_operka</t>
  </si>
  <si>
    <t>objem zeminy pro ryhu pro základ opěrky v rámci SO-02</t>
  </si>
  <si>
    <t>13,806</t>
  </si>
  <si>
    <t>B_dlazba_var</t>
  </si>
  <si>
    <t>plocha dlažby s výstupky v rámci SO-02</t>
  </si>
  <si>
    <t>10,16</t>
  </si>
  <si>
    <t>B_dlazba_cer</t>
  </si>
  <si>
    <t>plocha červené dlažby v rámci SO-02</t>
  </si>
  <si>
    <t>60,43</t>
  </si>
  <si>
    <t>B_dlazba_sed</t>
  </si>
  <si>
    <t>plocha přírodní dlažby v rámci SO-02</t>
  </si>
  <si>
    <t>88,275</t>
  </si>
  <si>
    <t>B_dlazba</t>
  </si>
  <si>
    <t>plocha zámkové dlažby v SO-02</t>
  </si>
  <si>
    <t>158,865</t>
  </si>
  <si>
    <t>B_obruba</t>
  </si>
  <si>
    <t>délka nového obrubníku v rámci SO-02</t>
  </si>
  <si>
    <t>66,55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</si>
  <si>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</si>
  <si>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</si>
  <si>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</si>
  <si>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</si>
  <si>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</si>
  <si>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767 - Konstrukce zámečnické</t>
  </si>
  <si>
    <t>VRN - Vedlejší rozpočtové náklady</t>
  </si>
  <si>
    <t xml:space="preserve">    VRN2 - Příprava staveniště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</si>
  <si>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</si>
  <si>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</si>
  <si>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-1022037608</t>
  </si>
  <si>
    <t>https://podminky.urs.cz/item/CS_URS_2021_02/113106132</t>
  </si>
  <si>
    <t>Poznámka k položce:
12,3 m2 ponechat pro zpětné využití</t>
  </si>
  <si>
    <t>48,8 "viz výkres 02-111</t>
  </si>
  <si>
    <t>113107313</t>
  </si>
  <si>
    <t>Odstranění podkladů nebo krytů strojně plochy jednotlivě do 50 m2 s přemístěním hmot na skládku na vzdálenost do 3 m nebo s naložením na dopravní prostředek z kameniva těženého, o tl. vrstvy přes 200 do 300 mm</t>
  </si>
  <si>
    <t>172404902</t>
  </si>
  <si>
    <t>https://podminky.urs.cz/item/CS_URS_2021_02/113107313</t>
  </si>
  <si>
    <t>(13,5+11,86)*1,54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</si>
  <si>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</si>
  <si>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</si>
  <si>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-1084248955</t>
  </si>
  <si>
    <t>https://podminky.urs.cz/item/CS_URS_2021_02/113107331</t>
  </si>
  <si>
    <t>13,3 " viz výkres 02-111</t>
  </si>
  <si>
    <t>1706999201</t>
  </si>
  <si>
    <t>1611434571</t>
  </si>
  <si>
    <t>-1172805898</t>
  </si>
  <si>
    <t>280941013</t>
  </si>
  <si>
    <t>"rezAAbourani" 10"m2"*12,4"m"</t>
  </si>
  <si>
    <t>"rezBBbourani"11"m2"*14,7"m"</t>
  </si>
  <si>
    <t>"rezBBbourani-oblouk" 7,1"m2"*11,2"m"</t>
  </si>
  <si>
    <t>B_jama*0,7</t>
  </si>
  <si>
    <t>-1723279186</t>
  </si>
  <si>
    <t>B_jama*0,3-B_ryha_operka</t>
  </si>
  <si>
    <t>-745362569</t>
  </si>
  <si>
    <t>"rezEEbourani"1,34"m2"*5,62"m"</t>
  </si>
  <si>
    <t>132151255</t>
  </si>
  <si>
    <t>Hloubení nezapažených rýh šířky přes 800 do 2 000 mm strojně s urovnáním dna do předepsaného profilu a spádu v hornině třídy těžitelnosti I skupiny 1 a 2 přes 500 do 1 000 m3</t>
  </si>
  <si>
    <t>-310115672</t>
  </si>
  <si>
    <t>https://podminky.urs.cz/item/CS_URS_2021_02/132151255</t>
  </si>
  <si>
    <t>1,3*0,3*(41-5,6) "rýha v jámě pro základ opěrky</t>
  </si>
  <si>
    <t>139001101</t>
  </si>
  <si>
    <t>Příplatek k cenám hloubených vykopávek za ztížení vykopávky v blízkosti podzemního vedení nebo výbušnin pro jakoukoliv třídu horniny</t>
  </si>
  <si>
    <t>-1420672424</t>
  </si>
  <si>
    <t>https://podminky.urs.cz/item/CS_URS_2021_02/139001101</t>
  </si>
  <si>
    <t>27,5*2,4*0,4 "sítě elektro</t>
  </si>
  <si>
    <t>6*2,1*0,8 "plyn a kanalziace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</si>
  <si>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</si>
  <si>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</si>
  <si>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-1382080427</t>
  </si>
  <si>
    <t>https://podminky.urs.cz/item/CS_URS_2021_02/162351103</t>
  </si>
  <si>
    <t>B_ornice_sejmuta*0,2+B_ornice_rozprostren*0,2</t>
  </si>
  <si>
    <t>1137917274</t>
  </si>
  <si>
    <t>B_jama+B_ryhy-B_zasyp_hlina "na mezideponii severně od kostela</t>
  </si>
  <si>
    <t>167151101</t>
  </si>
  <si>
    <t>Nakládání, skládání a překládání neulehlého výkopku nebo sypaniny strojně nakládání, množství do 100 m3, z horniny třídy těžitelnosti I, skupiny 1 až 3</t>
  </si>
  <si>
    <t>-544895330</t>
  </si>
  <si>
    <t>https://podminky.urs.cz/item/CS_URS_2021_02/167151101</t>
  </si>
  <si>
    <t>B_ornice_rozprostren*0,2</t>
  </si>
  <si>
    <t>174151101</t>
  </si>
  <si>
    <t>Zásyp sypaninou z jakékoliv horniny strojně s uložením výkopku ve vrstvách se zhutněním jam, šachet, rýh nebo kolem objektů v těchto vykopávkách</t>
  </si>
  <si>
    <t>-332399338</t>
  </si>
  <si>
    <t>https://podminky.urs.cz/item/CS_URS_2021_02/174151101</t>
  </si>
  <si>
    <t>"zelene ostruvky" (11+11+7)*0,4*1,05</t>
  </si>
  <si>
    <t>"za opěrky AA"(0,33+0,26)*12,4*1,05</t>
  </si>
  <si>
    <t>"za opěrky BB"(0,30+0,68)*(14,7+11,2"obl")*1,05</t>
  </si>
  <si>
    <t>"za opěrky EE"(0,36+0)*5,62*1,05</t>
  </si>
  <si>
    <t>B_zasypy</t>
  </si>
  <si>
    <t>58331200</t>
  </si>
  <si>
    <t>štěrkopísek netříděný zásypový</t>
  </si>
  <si>
    <t>-2147102100</t>
  </si>
  <si>
    <t>B_zasyp_pisek*1,8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</si>
  <si>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</si>
  <si>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</si>
  <si>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-226794403</t>
  </si>
  <si>
    <t>https://podminky.urs.cz/item/CS_URS_2021_02/175111101</t>
  </si>
  <si>
    <t>B_dren*0,5*0,4</t>
  </si>
  <si>
    <t>58343930</t>
  </si>
  <si>
    <t>kamenivo drcené hrubé frakce 16/32</t>
  </si>
  <si>
    <t>-1390616496</t>
  </si>
  <si>
    <t>B_dren_zasyp*2</t>
  </si>
  <si>
    <t>230221907</t>
  </si>
  <si>
    <t>105+45+11+11+7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</si>
  <si>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</si>
  <si>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</si>
  <si>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</si>
  <si>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-595766652</t>
  </si>
  <si>
    <t>https://podminky.urs.cz/item/CS_URS_2021_02/211971121</t>
  </si>
  <si>
    <t xml:space="preserve">B_dren*1,9 </t>
  </si>
  <si>
    <t>69311068</t>
  </si>
  <si>
    <t>geotextilie netkaná separační, ochranná, filtrační, drenážní PP 300g/m2</t>
  </si>
  <si>
    <t>2022306953</t>
  </si>
  <si>
    <t>B_dren_oplast*1,2</t>
  </si>
  <si>
    <t>274321311</t>
  </si>
  <si>
    <t>Základy z betonu železového (bez výztuže) pasy z betonu bez zvláštních nároků na prostředí tř. C 16/20</t>
  </si>
  <si>
    <t>-1472336567</t>
  </si>
  <si>
    <t>https://podminky.urs.cz/item/CS_URS_2021_02/274321311</t>
  </si>
  <si>
    <t>"OP2 pas"0,25*1,3*(27+6,5+1,75)*1,1</t>
  </si>
  <si>
    <t>"OP1 pas" 0,25*1,15*(3,9+4,3)*1,1</t>
  </si>
  <si>
    <t>"OP3 pas" 0,25*0,65*4,6*1,1</t>
  </si>
  <si>
    <t>279113134</t>
  </si>
  <si>
    <t>Základové zdi z tvárnic ztraceného bednění včetně výplně z betonu bez zvláštních nároků na vliv prostředí třídy C 16/20, tloušťky zdiva přes 250 do 300 mm</t>
  </si>
  <si>
    <t>137467924</t>
  </si>
  <si>
    <t>https://podminky.urs.cz/item/CS_URS_2021_02/279113134</t>
  </si>
  <si>
    <t>(27+5,5+2+4+2,8)*0,5</t>
  </si>
  <si>
    <t>(4,8+1,5)*0,25</t>
  </si>
  <si>
    <t>279321346</t>
  </si>
  <si>
    <t>Základové zdi z betonu železového (bez výztuže) bez zvláštních nároků na prostředí tř. C 20/25</t>
  </si>
  <si>
    <t>803143149</t>
  </si>
  <si>
    <t>https://podminky.urs.cz/item/CS_URS_2021_02/279321346</t>
  </si>
  <si>
    <t>"OP1 drik"0,3*1,25*(3,6+3*1,25)*1,05</t>
  </si>
  <si>
    <t>"OP2 drik"0,3*1,6*(26+6*1,25)*1,05</t>
  </si>
  <si>
    <t>279351121</t>
  </si>
  <si>
    <t>Bednění základových zdí rovné oboustranné za každou stranu zřízení</t>
  </si>
  <si>
    <t>-2126686393</t>
  </si>
  <si>
    <t>https://podminky.urs.cz/item/CS_URS_2021_02/279351121</t>
  </si>
  <si>
    <t>Poznámka k položce:
bednění je z jedné strany, ale lze zachytit ke ztracenému bednění z druhé strany</t>
  </si>
  <si>
    <t>(1,6*26+1,25*3,6)*1,05</t>
  </si>
  <si>
    <t>279351122</t>
  </si>
  <si>
    <t>Bednění základových zdí rovné oboustranné za každou stranu odstranění</t>
  </si>
  <si>
    <t>-417048710</t>
  </si>
  <si>
    <t>https://podminky.urs.cz/item/CS_URS_2021_02/279351122</t>
  </si>
  <si>
    <t>279352241</t>
  </si>
  <si>
    <t>Bednění základových zdí kruhové nebo obloukové oboustranné za každou stranu poloměru přes 4 m zřízení</t>
  </si>
  <si>
    <t>1400080737</t>
  </si>
  <si>
    <t>https://podminky.urs.cz/item/CS_URS_2021_02/279352241</t>
  </si>
  <si>
    <t>(1,25*3+1,6*6)*1,1</t>
  </si>
  <si>
    <t>279352242</t>
  </si>
  <si>
    <t>Bednění základových zdí kruhové nebo obloukové oboustranné za každou stranu poloměru přes 4 m odstranění</t>
  </si>
  <si>
    <t>-1556913008</t>
  </si>
  <si>
    <t>https://podminky.urs.cz/item/CS_URS_2021_02/279352242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</si>
  <si>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</si>
  <si>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</si>
  <si>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-1755369669</t>
  </si>
  <si>
    <t>https://podminky.urs.cz/item/CS_URS_2021_02/279361821</t>
  </si>
  <si>
    <t>Poznámka k položce:
vč. výztuže pasu</t>
  </si>
  <si>
    <t>"monolit OP1" (19*0,62"kg/m"+4*0,8*0,4"kg/m"+4*1,8*0,4"kg/m"+4*2*0,89"kg/m"+4*1,8*0,89"kg/m"+0,6*2*0,22"kg/m")*(4+4,3)*1,3</t>
  </si>
  <si>
    <t>"monolit OP2" (21*0,62"kg/m"+4*0,8*0,4"kg/m"+4*2,2*0,4"kg/m"+4*2,5*0,89"kg/m"+4*2*0,89"kg/m"+0,6*2*0,22"kg/m")*(27+5,5+2)*1,3</t>
  </si>
  <si>
    <t>"ztracene bedneni OP3 - 1 vrstva"(1*0,62"kg/m"+2*0,4*1,58"kg/m")*(4,8)*1,1</t>
  </si>
  <si>
    <t>"ztracene bedneni OP1a2 -2 vrstvy"(2*0,62"kg/m"+2*0,4*1,58"kg/m"+0,55*4*0,4"kg/m")*(27+5,5+2+4+4,3)*1,1</t>
  </si>
  <si>
    <t>2019,639*0,001 "Přepočtené koeficientem množství</t>
  </si>
  <si>
    <t>274362021</t>
  </si>
  <si>
    <t>Výztuž základů pasů ze svařovaných sítí z drátů typu KARI</t>
  </si>
  <si>
    <t>-1637371259</t>
  </si>
  <si>
    <t>https://podminky.urs.cz/item/CS_URS_2021_02/274362021</t>
  </si>
  <si>
    <t xml:space="preserve">"dno základů OP3" 1,0*(4,8)*8"kg/m2"*1,3 </t>
  </si>
  <si>
    <t xml:space="preserve">"dno základů OP2" 1,2*(27+5,5+2)*8"kg/m2"*1,3 </t>
  </si>
  <si>
    <t>"dno základů OP1" 1,1*(4+4,3)*8"kg/m2"*1,3</t>
  </si>
  <si>
    <t>575,432*0,001 "Přepočtené koeficientem množství</t>
  </si>
  <si>
    <t>Svislé a kompletní konstrukce</t>
  </si>
  <si>
    <t>310201111</t>
  </si>
  <si>
    <t>Příplatek za zaoblení zděného zdiva o vnitřním poloměru půdorysu do 5 m</t>
  </si>
  <si>
    <t>2006675234</t>
  </si>
  <si>
    <t>https://podminky.urs.cz/item/CS_URS_2021_02/310201111</t>
  </si>
  <si>
    <t>"zaoblene ztracenko" 0,3*8*0,5</t>
  </si>
  <si>
    <t>311213123z01</t>
  </si>
  <si>
    <t>Zdivo z nepravidelných kamenů na maltu, objem jednoho kamene přes 0,02m3, šířka spáry do 20 mm, materiál z vybourané stávající zídky</t>
  </si>
  <si>
    <t>1736858629</t>
  </si>
  <si>
    <t>"OP3" 0,6*4,9*0,3</t>
  </si>
  <si>
    <t>"hlavni" 0,3*(1,27*4,05+1,35*10+1,38*11,4+1,35*2+1,15*8)</t>
  </si>
  <si>
    <t>"zaoblena" 0,3*(1,35*2+1,4*2+1,36*1+1,35*1+1,37*2)</t>
  </si>
  <si>
    <t>"kolem HUP" 1,4*1,3*0,6</t>
  </si>
  <si>
    <t>772231303z01</t>
  </si>
  <si>
    <t>Montáž kamenných zákrytových desek na cementovou maltu</t>
  </si>
  <si>
    <t>613742624</t>
  </si>
  <si>
    <t>58382175z01</t>
  </si>
  <si>
    <t>Zákrytové desky kamenné zídky tl. 50 mm (pískovec)</t>
  </si>
  <si>
    <t>-1745854995</t>
  </si>
  <si>
    <t>zakrytove_desky*0,4</t>
  </si>
  <si>
    <t>Vodorovné konstrukce</t>
  </si>
  <si>
    <t>452312131</t>
  </si>
  <si>
    <t>Podkladní a zajišťovací konstrukce z betonu prostého v otevřeném výkopu sedlové lože pod potrubí z betonu tř. C 12/15</t>
  </si>
  <si>
    <t>-1311311038</t>
  </si>
  <si>
    <t>https://podminky.urs.cz/item/CS_URS_2021_02/452312131</t>
  </si>
  <si>
    <t>B_dren*0,5*0,15</t>
  </si>
  <si>
    <t>564271111</t>
  </si>
  <si>
    <t>Podklad nebo podsyp ze štěrkopísku ŠP s rozprostřením, vlhčením a zhutněním, po zhutnění tl. 250 mm</t>
  </si>
  <si>
    <t>199337185</t>
  </si>
  <si>
    <t>https://podminky.urs.cz/item/CS_URS_2021_02/564271111</t>
  </si>
  <si>
    <t>Poznámka k položce:
vrstvu lze nahradit recyklátem, štěrkodrtí, apod, aby byla dosažena hodnota Edef2 min 30 MPa na této vrstvě</t>
  </si>
  <si>
    <t>B_dlazba*1,06 "výměna podloží</t>
  </si>
  <si>
    <t>59302472</t>
  </si>
  <si>
    <t>B_dlazba*1,04</t>
  </si>
  <si>
    <t>-232883946</t>
  </si>
  <si>
    <t>B_dlazba*1,02</t>
  </si>
  <si>
    <t>-1116858751</t>
  </si>
  <si>
    <t>5,5*5,35*3</t>
  </si>
  <si>
    <t>60,43 "odměřeno v CAD</t>
  </si>
  <si>
    <t>0,4*25,4 "varovný pás</t>
  </si>
  <si>
    <t>-508118991</t>
  </si>
  <si>
    <t>B_dlazba_sed*1,02</t>
  </si>
  <si>
    <t>59245010</t>
  </si>
  <si>
    <t>dlažba zámková tvaru I 200x165x80mm barevná</t>
  </si>
  <si>
    <t>2108358654</t>
  </si>
  <si>
    <t>((B_dlazba_cer+5,35*0,2*3)-36)*1,02 "odečtena plocha vybourané barevné zámkové dlažby v SO-01"</t>
  </si>
  <si>
    <t>59245226</t>
  </si>
  <si>
    <t>dlažba tvar obdélník betonová pro nevidomé 200x100x80mm barevná</t>
  </si>
  <si>
    <t>-1462713465</t>
  </si>
  <si>
    <t>Poznámka k položce:
bílá barva</t>
  </si>
  <si>
    <t xml:space="preserve">B_dlazba_var*1,02 </t>
  </si>
  <si>
    <t>596212214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</si>
  <si>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Příplatek k cenám za dlažbu z prvků dvou barev</t>
  </si>
  <si>
    <t>-733117056</t>
  </si>
  <si>
    <t>https://podminky.urs.cz/item/CS_URS_2021_02/596212214</t>
  </si>
  <si>
    <t>-882558827</t>
  </si>
  <si>
    <t>Poznámka k položce:
použita dlažba z bourání</t>
  </si>
  <si>
    <t>9,5+3,8</t>
  </si>
  <si>
    <t>Úpravy povrchů, podlahy a osazování výplní</t>
  </si>
  <si>
    <t>622631011</t>
  </si>
  <si>
    <t>Spárování vnějších ploch pohledového zdiva z tvárnic nebo kamene, spárovací maltou stěn</t>
  </si>
  <si>
    <t>635613638</t>
  </si>
  <si>
    <t>https://podminky.urs.cz/item/CS_URS_2021_02/622631011</t>
  </si>
  <si>
    <t>B_kamen_zidka/0,3</t>
  </si>
  <si>
    <t>871228111</t>
  </si>
  <si>
    <t>Kladení drenážního potrubí z plastických hmot do připravené rýhy z tvrdého PVC, průměru přes 90 do 150 mm</t>
  </si>
  <si>
    <t>-1746466667</t>
  </si>
  <si>
    <t>https://podminky.urs.cz/item/CS_URS_2021_02/871228111</t>
  </si>
  <si>
    <t>B_dren_flexi+B_dren_tyc</t>
  </si>
  <si>
    <t>28611223</t>
  </si>
  <si>
    <t>trubka drenážní flexibilní celoperforovaná PVC-U SN 4 DN 100 pro meliorace, dočasné nebo odlehčovací drenáže</t>
  </si>
  <si>
    <t>-756957160</t>
  </si>
  <si>
    <t>12*1,05 "Přepočtené koeficientem množství</t>
  </si>
  <si>
    <t>28610400</t>
  </si>
  <si>
    <t>trubka drenážní systému budov celoperforovaná flexibilní tyčová PVC-U DN 100 SN4 2,5m šířka štěrbin 1,2mm</t>
  </si>
  <si>
    <t>-1272302618</t>
  </si>
  <si>
    <t>26+4</t>
  </si>
  <si>
    <t>30*1,05 "Přepočtené koeficientem množství</t>
  </si>
  <si>
    <t>871265211</t>
  </si>
  <si>
    <t>Kanalizační potrubí z tvrdého PVC v otevřeném výkopu ve sklonu do 20 %, hladkého plnostěnného jednovrstvého, tuhost třídy SN 4 DN 110</t>
  </si>
  <si>
    <t>-433117704</t>
  </si>
  <si>
    <t>https://podminky.urs.cz/item/CS_URS_2021_02/871265211</t>
  </si>
  <si>
    <t>1,2+0,7*9 "odvodnění drenáže</t>
  </si>
  <si>
    <t>877265211</t>
  </si>
  <si>
    <t>Montáž tvarovek na kanalizačním potrubí z trub z plastu z tvrdého PVC nebo z polypropylenu v otevřeném výkopu jednoosých DN 110</t>
  </si>
  <si>
    <t>638448324</t>
  </si>
  <si>
    <t>https://podminky.urs.cz/item/CS_URS_2021_02/877265211</t>
  </si>
  <si>
    <t>28610596</t>
  </si>
  <si>
    <t>oboustranná násuvná spojka tyčového drenážního potrubí systému inženýrských liniových staveb HD-PE SN 4 DN 100</t>
  </si>
  <si>
    <t>-28650916</t>
  </si>
  <si>
    <t>28610682</t>
  </si>
  <si>
    <t>zátka koncová  drenážního tyčového potrubí systému inženýrských liniových staveb HD-PE SN 4 DN 100</t>
  </si>
  <si>
    <t>-753420522</t>
  </si>
  <si>
    <t>28610634</t>
  </si>
  <si>
    <t>tvarovka T-kus drenážního tyčového potrubí systému inženýrských liniových staveb DN 100</t>
  </si>
  <si>
    <t>226383254</t>
  </si>
  <si>
    <t>894812155</t>
  </si>
  <si>
    <t>Revizní a čistící šachta z polypropylenu PP pro hladké trouby DN 315 poklop plastový pachotěsný s madlem</t>
  </si>
  <si>
    <t>-1456959224</t>
  </si>
  <si>
    <t>https://podminky.urs.cz/item/CS_URS_2021_02/894812155</t>
  </si>
  <si>
    <t>895270001</t>
  </si>
  <si>
    <t>Proplachovací a kontrolní šachta z PVC-U pro drenáže budov vnějšího průměru 315 mm pro napojení potrubí DN 200 s lapačem písku užitné výšky 350 mm</t>
  </si>
  <si>
    <t>-273719667</t>
  </si>
  <si>
    <t>https://podminky.urs.cz/item/CS_URS_2021_02/895270001</t>
  </si>
  <si>
    <t>895270021</t>
  </si>
  <si>
    <t>Proplachovací a kontrolní šachta z PVC-U pro drenáže budov vnějšího průměru 315 mm šachtové prodloužení světlé hloubky 800 mm</t>
  </si>
  <si>
    <t>-1386742188</t>
  </si>
  <si>
    <t>https://podminky.urs.cz/item/CS_URS_2021_02/895270021</t>
  </si>
  <si>
    <t>895270031</t>
  </si>
  <si>
    <t>Proplachovací a kontrolní šachta z PVC-U pro drenáže budov vnějšího průměru 315 mm redukce DN 200/100-150</t>
  </si>
  <si>
    <t>1883557950</t>
  </si>
  <si>
    <t>https://podminky.urs.cz/item/CS_URS_2021_02/895270031</t>
  </si>
  <si>
    <t>8z001</t>
  </si>
  <si>
    <t>Zřízení vpusti zahradní systémové se svislým odtokem</t>
  </si>
  <si>
    <t>-298809647</t>
  </si>
  <si>
    <t>592z001</t>
  </si>
  <si>
    <t>vpusťový komplet pro zahradní žlab s litinovou mříží 210x 280 mm</t>
  </si>
  <si>
    <t>-324911678</t>
  </si>
  <si>
    <t>570366608</t>
  </si>
  <si>
    <t>40445601</t>
  </si>
  <si>
    <t>výstražné dopravní značky A1-A30, A33 900mm</t>
  </si>
  <si>
    <t>-102945345</t>
  </si>
  <si>
    <t>2 "značka A12b viz prvek 2.01/D a 2.02/D ve výkresu 02-182</t>
  </si>
  <si>
    <t>-473880964</t>
  </si>
  <si>
    <t>2 "značka IP13e viz prvek 2.01/D a 2.02/D ve výkresu 02-182</t>
  </si>
  <si>
    <t>-462208547</t>
  </si>
  <si>
    <t>2 "značka E7b viz prvek 2.01/D a 2.02/D ve výkresu 02-182</t>
  </si>
  <si>
    <t>546449068</t>
  </si>
  <si>
    <t>1092211762</t>
  </si>
  <si>
    <t>Poznámka k položce:
sloupek délky 3 m viz prvek 2.01/D</t>
  </si>
  <si>
    <t>-1193769938</t>
  </si>
  <si>
    <t>-578219508</t>
  </si>
  <si>
    <t>1,48+5,5*3*3+2,0*2+11,57</t>
  </si>
  <si>
    <t>-201586333</t>
  </si>
  <si>
    <t>B_obruba*1,05</t>
  </si>
  <si>
    <t>919726122</t>
  </si>
  <si>
    <t>Geotextilie netkaná pro ochranu, separaci nebo filtraci měrná hmotnost přes 200 do 300 g/m2</t>
  </si>
  <si>
    <t>-575085601</t>
  </si>
  <si>
    <t>https://podminky.urs.cz/item/CS_URS_2021_02/919726122</t>
  </si>
  <si>
    <t>B_dlazba*1,06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</si>
  <si>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</si>
  <si>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</si>
  <si>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-1665719616</t>
  </si>
  <si>
    <t>https://podminky.urs.cz/item/CS_URS_2021_02/935111111</t>
  </si>
  <si>
    <t>59227035z01</t>
  </si>
  <si>
    <t>žlab odvodňovací betonový zahradní 210x 280x 70/100 mm</t>
  </si>
  <si>
    <t>1838530823</t>
  </si>
  <si>
    <t>42,5*1,05 "Přepočtené koeficientem množství</t>
  </si>
  <si>
    <t>962022491</t>
  </si>
  <si>
    <t>Bourání zdiva nadzákladového kamenného na maltu cementovou, objemu přes 1 m3</t>
  </si>
  <si>
    <t>1235594885</t>
  </si>
  <si>
    <t>https://podminky.urs.cz/item/CS_URS_2021_02/962022491</t>
  </si>
  <si>
    <t>Poznámka k položce:
kameny zachovat pro další zpětné využití!!!</t>
  </si>
  <si>
    <t>0,5*1,1*41"stávající zídka"</t>
  </si>
  <si>
    <t>985222111</t>
  </si>
  <si>
    <t>Sbírání a třídění kamene nebo cihel ručně ze suti s očištěním kamene</t>
  </si>
  <si>
    <t>-588531887</t>
  </si>
  <si>
    <t>https://podminky.urs.cz/item/CS_URS_2021_02/985222111</t>
  </si>
  <si>
    <t>Poznámka k položce:
pro použití v nové zídce</t>
  </si>
  <si>
    <t>997013511</t>
  </si>
  <si>
    <t>Odvoz suti a vybouraných hmot z meziskládky na skládku s naložením a se složením, na vzdálenost do 1 km</t>
  </si>
  <si>
    <t>-669051929</t>
  </si>
  <si>
    <t>https://podminky.urs.cz/item/CS_URS_2021_02/997013511</t>
  </si>
  <si>
    <t>Poznámka k položce:
skládka Předměřice 8,8 km</t>
  </si>
  <si>
    <t>(B_bourani_zidka-B_kamen_zidka)*2,5</t>
  </si>
  <si>
    <t>997013509</t>
  </si>
  <si>
    <t>Odvoz suti a vybouraných hmot na skládku nebo meziskládku se složením, na vzdálenost Příplatek k ceně za každý další i započatý 1 km přes 1 km</t>
  </si>
  <si>
    <t>-1218631339</t>
  </si>
  <si>
    <t>https://podminky.urs.cz/item/CS_URS_2021_02/997013509</t>
  </si>
  <si>
    <t>8,52*8</t>
  </si>
  <si>
    <t>997013871</t>
  </si>
  <si>
    <t>Poplatek za uložení stavebního odpadu na recyklační skládce (skládkovné) směsného stavebního a demoličního zatříděného do Katalogu odpadů pod kódem 17 09 04</t>
  </si>
  <si>
    <t>-195342806</t>
  </si>
  <si>
    <t>https://podminky.urs.cz/item/CS_URS_2021_02/997013871</t>
  </si>
  <si>
    <t>-1836348677</t>
  </si>
  <si>
    <t>234035938</t>
  </si>
  <si>
    <t>23,85*8</t>
  </si>
  <si>
    <t>-1859027234</t>
  </si>
  <si>
    <t>1538269833</t>
  </si>
  <si>
    <t>21,554*8</t>
  </si>
  <si>
    <t>-1097744557</t>
  </si>
  <si>
    <t>82</t>
  </si>
  <si>
    <t>1372156091</t>
  </si>
  <si>
    <t>19,527 "písek pod chodníkem</t>
  </si>
  <si>
    <t>83</t>
  </si>
  <si>
    <t>-1015559420</t>
  </si>
  <si>
    <t>PSV</t>
  </si>
  <si>
    <t>Práce a dodávky PSV</t>
  </si>
  <si>
    <t>767</t>
  </si>
  <si>
    <t>Konstrukce zámečnické</t>
  </si>
  <si>
    <t>84</t>
  </si>
  <si>
    <t>767161813</t>
  </si>
  <si>
    <t>Demontáž zábradlí do suti rovného nerozebíratelný spoj hmotnosti 1 m zábradlí do 20 kg</t>
  </si>
  <si>
    <t>-372096023</t>
  </si>
  <si>
    <t>https://podminky.urs.cz/item/CS_URS_2021_02/767161813</t>
  </si>
  <si>
    <t>41,1</t>
  </si>
  <si>
    <t>85</t>
  </si>
  <si>
    <t>767163101</t>
  </si>
  <si>
    <t>Montáž kompletního kovového zábradlí přímého z dílců v rovině (na rovné ploše) kotveného do zdiva nebo lehčeného betonu</t>
  </si>
  <si>
    <t>279390098</t>
  </si>
  <si>
    <t>https://podminky.urs.cz/item/CS_URS_2021_02/767163101</t>
  </si>
  <si>
    <t>"29ks" 48 "m"</t>
  </si>
  <si>
    <t>86</t>
  </si>
  <si>
    <t>14550268z044</t>
  </si>
  <si>
    <t>Atypický zámečnický výrobek hmotnosti do 20 kg, povrchová úprava žárovým zinkováním a nátěrem, včetně příslušných kotevních prvků, chemie a přípojů viz výkres  02-181</t>
  </si>
  <si>
    <t>kg</t>
  </si>
  <si>
    <t>-927145226</t>
  </si>
  <si>
    <t>"2.01/Z"2*10,37</t>
  </si>
  <si>
    <t>"2.02/Z"17*12,84</t>
  </si>
  <si>
    <t>"2.03/Z"8*13,55</t>
  </si>
  <si>
    <t>87</t>
  </si>
  <si>
    <t>14550268z045</t>
  </si>
  <si>
    <t>Atypický zámečnický výrobek hmotnosti do 50 kg, povrchová úprava žárovým zinkováním a nátěrem, včetně příslušných kotevních prvků, chemie a přípojů  viz výkres  02-181</t>
  </si>
  <si>
    <t>-1442056113</t>
  </si>
  <si>
    <t>"2.04/Z"  3*31,23</t>
  </si>
  <si>
    <t>"2.06/Z"  10*27,41</t>
  </si>
  <si>
    <t>88</t>
  </si>
  <si>
    <t>14550268z046</t>
  </si>
  <si>
    <t>Atypický zámečnický výrobek hmotnosti do 100 kg, povrchová úprava žárovým zinkováním a nátěrem, včetně příslušných kotevních prvků, chemie a přípojů viz výkres  02-181</t>
  </si>
  <si>
    <t>345297025</t>
  </si>
  <si>
    <t>"2.05/Z" 15*58,5</t>
  </si>
  <si>
    <t>"2.07/Z" 1*55,39</t>
  </si>
  <si>
    <t>89</t>
  </si>
  <si>
    <t>998767101</t>
  </si>
  <si>
    <t>Přesun hmot pro zámečnické konstrukce stanovený z hmotnosti přesunovaného materiálu vodorovná dopravní vzdálenost do 50 m v objektech výšky do 6 m</t>
  </si>
  <si>
    <t>477945897</t>
  </si>
  <si>
    <t>https://podminky.urs.cz/item/CS_URS_2021_02/998767101</t>
  </si>
  <si>
    <t>VRN2</t>
  </si>
  <si>
    <t>Příprava staveniště</t>
  </si>
  <si>
    <t>90</t>
  </si>
  <si>
    <t>021303000z01</t>
  </si>
  <si>
    <t>Zabezpečení stávajícího mobiliáře na místě</t>
  </si>
  <si>
    <t>ks</t>
  </si>
  <si>
    <t>1024</t>
  </si>
  <si>
    <t>2068982496</t>
  </si>
  <si>
    <t>"sloupek"1</t>
  </si>
  <si>
    <t>91</t>
  </si>
  <si>
    <t>021403000z02</t>
  </si>
  <si>
    <t>Stěhování a uložení stávajícího mobiliáře na pozemku stavby nebo investora</t>
  </si>
  <si>
    <t>330804628</t>
  </si>
  <si>
    <t xml:space="preserve"> "sloupek"1</t>
  </si>
  <si>
    <t>C_ornice_sejmuta</t>
  </si>
  <si>
    <t>SEjmutá ornice v prostoru SO-04</t>
  </si>
  <si>
    <t>710</t>
  </si>
  <si>
    <t>C_ornice_rozlozena</t>
  </si>
  <si>
    <t>Potřebná ornice k terénním úpravám po dokončení stavby SO-04</t>
  </si>
  <si>
    <t>513</t>
  </si>
  <si>
    <t>C_sondy</t>
  </si>
  <si>
    <t>Vykopání sond před zahájením prací  v rámci SO-04</t>
  </si>
  <si>
    <t>11,84</t>
  </si>
  <si>
    <t>C_HTU</t>
  </si>
  <si>
    <t>Odkopávky pro hrubé terénní úpravy v rámci SO-04</t>
  </si>
  <si>
    <t>209,78</t>
  </si>
  <si>
    <t>C_pazeni4m</t>
  </si>
  <si>
    <t>Pažení rýh v rámci SO-04 nad 4 m hloubky</t>
  </si>
  <si>
    <t>97,47</t>
  </si>
  <si>
    <t>C_chranicky_zaklad</t>
  </si>
  <si>
    <t>Chráničky v základu pro elektrizaci osvětlení v rámci SO-04</t>
  </si>
  <si>
    <t>65,53</t>
  </si>
  <si>
    <t>C_zakryt_desky</t>
  </si>
  <si>
    <t>Délka zákrytových desek na kamennou zdíku v rámci SO-04</t>
  </si>
  <si>
    <t>24,6</t>
  </si>
  <si>
    <t>SO-04 - Terasy</t>
  </si>
  <si>
    <t>C_plocha_mlat</t>
  </si>
  <si>
    <t>Plocha mlatového chodníčku v rámci SO-04</t>
  </si>
  <si>
    <t>45,46</t>
  </si>
  <si>
    <t>C_rez_zivice</t>
  </si>
  <si>
    <t>Délka řezu živičným krytem pro překop a retenci</t>
  </si>
  <si>
    <t>14,4</t>
  </si>
  <si>
    <t>C_dren_tyc</t>
  </si>
  <si>
    <t>Drenážní potrubí z tyčí v rámci SO-04</t>
  </si>
  <si>
    <t>27,4</t>
  </si>
  <si>
    <t>C_dren_flex</t>
  </si>
  <si>
    <t>Drenážní potrubí z flexibilních trubek v rámci SO-04</t>
  </si>
  <si>
    <t>114,3</t>
  </si>
  <si>
    <t>C_folie_korenova</t>
  </si>
  <si>
    <t>Folie proti prorůstání kořínků pro podzemní potrubí vodního prvku v rámci SO-04</t>
  </si>
  <si>
    <t>90,85</t>
  </si>
  <si>
    <t>C_kanalDN110</t>
  </si>
  <si>
    <t>Dopojení drenáže do jímky v rámci SO-04</t>
  </si>
  <si>
    <t>8,5</t>
  </si>
  <si>
    <t>C_kanalDN160</t>
  </si>
  <si>
    <t>Délka přepadu požární nádrže v rámci SO-04</t>
  </si>
  <si>
    <t>C_vrtani</t>
  </si>
  <si>
    <t>Jádrové vrtání do prefabrikovaných dílců v rámci SO-04</t>
  </si>
  <si>
    <t>0,65</t>
  </si>
  <si>
    <t>C_bet_stavidlo</t>
  </si>
  <si>
    <t>Plocha bednění pro betonový blok ke stavidlu zřizované na místě</t>
  </si>
  <si>
    <t>1,052</t>
  </si>
  <si>
    <t>C_kanalDN200</t>
  </si>
  <si>
    <t>Kanalizační potrubí DN 200 - vodní prvek (vpust - retenčka - přepad) v rámci SO-04</t>
  </si>
  <si>
    <t>48,6</t>
  </si>
  <si>
    <t>C_obsyp_kanal</t>
  </si>
  <si>
    <t>Obsypání kanalizace pískem v rámci SO-04</t>
  </si>
  <si>
    <t>34,274</t>
  </si>
  <si>
    <t>C_obsyp_dren</t>
  </si>
  <si>
    <t>Obsypání drenáže v rámci SO-04</t>
  </si>
  <si>
    <t>28,34</t>
  </si>
  <si>
    <t>C_penetraceV</t>
  </si>
  <si>
    <t>Penetrační nátěr a živičná HIZ vodorovně za betonové lavice (SO-04)</t>
  </si>
  <si>
    <t>42,51</t>
  </si>
  <si>
    <t>C_penetraceS</t>
  </si>
  <si>
    <t>Penetrační nátěr a živičná HIZ svisle za betonové lavice (SO-04)</t>
  </si>
  <si>
    <t>97,395</t>
  </si>
  <si>
    <t>C_zemnic</t>
  </si>
  <si>
    <t>Délka zemnícího pásku v rámci základových paců pro prefa lavice v rámci SO-04</t>
  </si>
  <si>
    <t>119,7</t>
  </si>
  <si>
    <t>C_kostka</t>
  </si>
  <si>
    <t>Délka kostkového ohraničení prefabrikovaných prvků a mlatové cestičky v rámci SO-04</t>
  </si>
  <si>
    <t>210,4</t>
  </si>
  <si>
    <t>C_bedneni_jednostr</t>
  </si>
  <si>
    <t>Bednění pro rovné části rubu dříku opěrky s kamenným obkladem v rámci SO-04</t>
  </si>
  <si>
    <t>8,085</t>
  </si>
  <si>
    <t>C_bedneni_oblouk</t>
  </si>
  <si>
    <t>Bednění pro zakčivené části rubu dříku opěrky s kamenným obkladem v rámci SO-04</t>
  </si>
  <si>
    <t>12,64</t>
  </si>
  <si>
    <t>C_zasyp_vykopek</t>
  </si>
  <si>
    <t>Objem zásypů provedených z výkopku v rámci SO-04</t>
  </si>
  <si>
    <t>60,651</t>
  </si>
  <si>
    <t>C_jamy_zapaz</t>
  </si>
  <si>
    <t>Objem výkopku pro zapažené jámy - pro šachty a retenčku v rámci SO-04</t>
  </si>
  <si>
    <t>142,865</t>
  </si>
  <si>
    <t>C_chranicky_pul</t>
  </si>
  <si>
    <t>Délka ochrany stávajících sítí pod kamennou opěrnou zídkou (jih SO-04)</t>
  </si>
  <si>
    <t>C_beton_zlab</t>
  </si>
  <si>
    <t>Prefabrikovaný betonový žlab pro odvodnění svahu nad kamennou opěrkou v rámci SO-04</t>
  </si>
  <si>
    <t>23,5</t>
  </si>
  <si>
    <t>C_bedneni_pasy</t>
  </si>
  <si>
    <t>Bednění pro pasy pod prefa lavicemi v rámci SO-04</t>
  </si>
  <si>
    <t>75,25</t>
  </si>
  <si>
    <t>C_vykopy_rucne</t>
  </si>
  <si>
    <t>Objem výkopů provedených ručně</t>
  </si>
  <si>
    <t>15,626</t>
  </si>
  <si>
    <t>C_zasyp_nenam</t>
  </si>
  <si>
    <t>Objem zásypů pod komunikacemi z nenamrzavých zemin</t>
  </si>
  <si>
    <t>84,917</t>
  </si>
  <si>
    <t>C_kamen_zidka</t>
  </si>
  <si>
    <t>objem kamenné zídky nové</t>
  </si>
  <si>
    <t>5,107</t>
  </si>
  <si>
    <t>C_01B</t>
  </si>
  <si>
    <t>Počet kusů betonového bloku 01/B</t>
  </si>
  <si>
    <t>C_02B</t>
  </si>
  <si>
    <t>Počet kusů betonového bloku 02/B</t>
  </si>
  <si>
    <t>C_03B</t>
  </si>
  <si>
    <t>Počet kusů betonového bloku 03/B</t>
  </si>
  <si>
    <t>C_04B</t>
  </si>
  <si>
    <t>Počet kusů betonového bloku 04/B</t>
  </si>
  <si>
    <t>C_05B</t>
  </si>
  <si>
    <t>Počet kusů betonového bloku 05/B</t>
  </si>
  <si>
    <t>C_06B</t>
  </si>
  <si>
    <t>Počet kusů betonového bloku 06/B</t>
  </si>
  <si>
    <t>C_21B</t>
  </si>
  <si>
    <t>Počet kusů betonového bloku 21/B</t>
  </si>
  <si>
    <t>C_22B</t>
  </si>
  <si>
    <t>Počet kusů betonového bloku 22/B</t>
  </si>
  <si>
    <t>C_24B</t>
  </si>
  <si>
    <t>Počet kusů betonového bloku 24/B</t>
  </si>
  <si>
    <t>C_pazeni2m</t>
  </si>
  <si>
    <t>Pažení rýh v rámci SO-04 do 2 m hloubky</t>
  </si>
  <si>
    <t>48,7</t>
  </si>
  <si>
    <t>C_kamen_vybourany</t>
  </si>
  <si>
    <t>Objem vybouraného materiálu ze stávající kamenné zídky</t>
  </si>
  <si>
    <t>31,46</t>
  </si>
  <si>
    <t>C_rigoly</t>
  </si>
  <si>
    <t>11,544</t>
  </si>
  <si>
    <t>C_podklad_korytko</t>
  </si>
  <si>
    <t>Plocha podkladu prod korýtko vodního prvku</t>
  </si>
  <si>
    <t>18,2</t>
  </si>
  <si>
    <t>C_bourani_zivice</t>
  </si>
  <si>
    <t>Plocha živičné cesty ubouraná pro překop a výkopy</t>
  </si>
  <si>
    <t>9,9</t>
  </si>
  <si>
    <t xml:space="preserve">    711 - Izolace proti vodě, vlhkosti a plynům</t>
  </si>
  <si>
    <t xml:space="preserve">    724 - Zdravotechnika - strojní vybavení</t>
  </si>
  <si>
    <t xml:space="preserve">    741 - Elektroinstalace - silnoproud</t>
  </si>
  <si>
    <t xml:space="preserve">    772 - Podlahy z kamene</t>
  </si>
  <si>
    <t>M - Práce a dodávky M</t>
  </si>
  <si>
    <t xml:space="preserve">    46-M - Zemní práce při extr.mont.pracích</t>
  </si>
  <si>
    <t>113107442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</si>
  <si>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</si>
  <si>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-1538304854</t>
  </si>
  <si>
    <t>https://podminky.urs.cz/item/CS_URS_2021_02/113107442</t>
  </si>
  <si>
    <t>1,2*6+0,9*3</t>
  </si>
  <si>
    <t>113107413</t>
  </si>
  <si>
    <t>Odstranění podkladů nebo krytů při překopech inženýrských sítí s přemístěním hmot na skládku ve vzdálenosti do 3 m nebo s naložením na dopravní prostředek strojně plochy jednotlivě do 15 m2 z kameniva těženého, o tl. vrstvy přes 200 do 300 mm</t>
  </si>
  <si>
    <t>-50192219</t>
  </si>
  <si>
    <t>https://podminky.urs.cz/item/CS_URS_2021_02/113107413</t>
  </si>
  <si>
    <t>1055030644</t>
  </si>
  <si>
    <t>640+70</t>
  </si>
  <si>
    <t>-401585460</t>
  </si>
  <si>
    <t>"KK"4,5*2,6+"AA"3,8*6,75+"BB"5,4*9,2+"II"6,0*3,85+"FF"3,6*3,9+"CC"3,3*4,5+"JJ"7,4*5,5+"DD"2,4*7,65+"YY"1,3*9 "dle HTu m2 x m"</t>
  </si>
  <si>
    <t>131113101</t>
  </si>
  <si>
    <t>Hloubení jam ručně zapažených i nezapažených s urovnáním dna do předepsaného profilu a spádu v hornině třídy těžitelnosti I skupiny 1 a 2 soudržných</t>
  </si>
  <si>
    <t>-1188623251</t>
  </si>
  <si>
    <t>https://podminky.urs.cz/item/CS_URS_2021_02/131113101</t>
  </si>
  <si>
    <t>"sonda 1" 0,8*0,8*2 +"sonda 3" 0,8*0,8*2+"sonda 3" 0,8*0,8*2+"sonda požární nádrž" 0,8*5*2</t>
  </si>
  <si>
    <t>C_vykop_podkl_sachty</t>
  </si>
  <si>
    <t>"podklad prefa šachet"0,2*(1,9*1,9+3,4*2,8+2,2*2,2)+"zaklad brany"0,4*0,4*0,6*2</t>
  </si>
  <si>
    <t>131151204</t>
  </si>
  <si>
    <t>Hloubení zapažených jam a zářezů strojně s urovnáním dna do předepsaného profilu a spádu v hornině třídy těžitelnosti I skupiny 1 a 2 přes 100 do 500 m3</t>
  </si>
  <si>
    <t>-496385258</t>
  </si>
  <si>
    <t>https://podminky.urs.cz/item/CS_URS_2021_02/131151204</t>
  </si>
  <si>
    <t>(8,5+6,5)*1,2+2,85*2,85*2,2+0,1*1,9*1,9"úprava kanalizace"</t>
  </si>
  <si>
    <t>4,4*5*3,45+0,2*3,4*2,8+2,2*2,2*0,5"jímka a vpust VodPrv"</t>
  </si>
  <si>
    <t>1*(0,5*2,5+1,7*6,4+2,2*5+5,8*2+2,2*1,6)"potrubi-VodPrv"</t>
  </si>
  <si>
    <t>-C_sondy</t>
  </si>
  <si>
    <t>-1000686533</t>
  </si>
  <si>
    <t>(5,67*0,1)+0,2*2,5*0,4+0,8*2,3*0,6+0,3*0,81*0,4+0,8*1,5*0,6 "fig1"</t>
  </si>
  <si>
    <t>(11,6*0,1)+0,2*4*0,4+0,7*5,17*0,6+0,3*2,5*0,4+0,95*1,74*0,6+0,3*2,5*0,4+0,95*2*0,6"fig2"</t>
  </si>
  <si>
    <t>0,3*5,73*0,4+0,75*5,2*0,6+0,3*1,25*0,4+0,21*0,7*0,4+0,75*1,94*0,6+0,21*5,94*0,4+0,25*1,9*0,62+0,75*5,94*0,6+0,2*2,8*1,02+0,21*1,94*0,4"fig3/1"</t>
  </si>
  <si>
    <t>0,75*1,94*0,6+0,75*0,3*1,35+0,16*9,76*0,4+0,75*4,5*0,6+0,6*4,79*0,6"fig3/2"</t>
  </si>
  <si>
    <t>"fig4 formováno zásypem po osazení nádrže!"</t>
  </si>
  <si>
    <t>"fig5 v HTU a formováno zásypem dešť kanal"</t>
  </si>
  <si>
    <t>"fig6(zrušena) a fig7 a "fig18" již v  HTU"</t>
  </si>
  <si>
    <t>(24*0,1)+0,21*2,7*0,4+0,8*2,5*0,6+0,21*9,34*0,4+0,8*9,34*0,6+0,15*2,48*0,4+0,7*2,73*0,6+0,15*1,94*0,4+0,7*1,94*0,6+0,7*1,35*0,3+0,15*4,34*0,4"fig8/1"</t>
  </si>
  <si>
    <t>0,7*3,8*0,6"fig8/2"</t>
  </si>
  <si>
    <t>(0,2*2,89*1,3)+0,1*2,89*0,4+0,72*2,29*0,6+1,05*0,34*0,6"fig9"</t>
  </si>
  <si>
    <t>9*0,14+0,2*0,4*2,85+0,3*1*0,4+1,05*4*0,64+0,89*1,05*1,3"fig10"</t>
  </si>
  <si>
    <t>0,2*0,4*1+1,23*0,3*0,4+1,05*0,79*2,22"fig11"</t>
  </si>
  <si>
    <t>0,2*0,4*1,93+0,3*0,4*0,6+0,69*1,05*1,16+1,05*0,94*1,35"fig12"</t>
  </si>
  <si>
    <t>0,2*1,5*0,4+2*0,3*0,4+1,76*0,3*0,4+1,05*0,84*(1,8+2+1,9)"fig13"</t>
  </si>
  <si>
    <t>0,2*0,4*0,64+0,3*0,4*1,86+1,05*0,74*2,5"fig14"</t>
  </si>
  <si>
    <t>0,2*2,2*0,4+0,64*1,05*2+0,2*0,4*3,1+0,64*1,05*2,5+0,37*0,6*0,4+1,5*0,2+1,86*0,8+0,2*0,4*3,65+0,8*0,6*1,72+0,6*2,35*0,9"fig15"</t>
  </si>
  <si>
    <t>0,12*3,75*0,4+0,6*0,82*2,65+0,92*0,6*1,1"fig16"</t>
  </si>
  <si>
    <t>0,04*2,2*0,4+0,14*0,4*1,54+0,84*0,6*3,75 "fig17"</t>
  </si>
  <si>
    <t>14*0,1+0,07*0,4*2,6+0,17*0,4*2,35+0,87*3,72*0,6+0,6*0,77*1,4+0,17*0,4*2,3*0,17*0,4*2,3+0,97*1,05*2,05+0,87*0,6*1,8+0,17*0,4*1,1+0,97*0,6*1,1"fig19"</t>
  </si>
  <si>
    <t>0,7*(2,55+1,45+1,75)+1,3*(1,85+4+2,35+1,62)"fig20"</t>
  </si>
  <si>
    <t>0,1*0,4*3,75+3,75*0,6*0,9"fig21"</t>
  </si>
  <si>
    <t>1,35*9,2+1,3*1"fig22"</t>
  </si>
  <si>
    <t xml:space="preserve"> 0,8*0,5*1,3"RŠ4.4"</t>
  </si>
  <si>
    <t>0,8*12,8 "rýha pro přepad pož. nádr"</t>
  </si>
  <si>
    <t xml:space="preserve">3,9*0,6*0,6"ryha lavice před OU" </t>
  </si>
  <si>
    <t>C_vykopek_ryhy</t>
  </si>
  <si>
    <t>1105085957</t>
  </si>
  <si>
    <t>151101101</t>
  </si>
  <si>
    <t>Zřízení pažení a rozepření stěn rýh pro podzemní vedení příložné pro jakoukoliv mezerovitost, hloubky do 2 m</t>
  </si>
  <si>
    <t>1700178339</t>
  </si>
  <si>
    <t>https://podminky.urs.cz/item/CS_URS_2021_02/151101101</t>
  </si>
  <si>
    <t>2*2*6"odtok retence"</t>
  </si>
  <si>
    <t>2*1,9*6,5"privod retenvce"</t>
  </si>
  <si>
    <t>151101102</t>
  </si>
  <si>
    <t>Zřízení pažení a rozepření stěn rýh pro podzemní vedení příložné pro jakoukoliv mezerovitost, hloubky přes 2 do 4 m</t>
  </si>
  <si>
    <t>-2065187751</t>
  </si>
  <si>
    <t>https://podminky.urs.cz/item/CS_URS_2021_02/151101102</t>
  </si>
  <si>
    <t>2*2,2*4,1"privod"</t>
  </si>
  <si>
    <t>2*2,4*5,6"odtok"</t>
  </si>
  <si>
    <t>(0,8+0,8+0,5+1+0,8+0,8+2,8)*2,5"sachta"</t>
  </si>
  <si>
    <t>9,25*2+7,65*2"uprava kanalizace"</t>
  </si>
  <si>
    <t>151101111</t>
  </si>
  <si>
    <t>Odstranění pažení a rozepření stěn rýh pro podzemní vedení s uložením materiálu na vzdálenost do 3 m od kraje výkopu příložné, hloubky do 2 m</t>
  </si>
  <si>
    <t>-910579631</t>
  </si>
  <si>
    <t>https://podminky.urs.cz/item/CS_URS_2021_02/151101111</t>
  </si>
  <si>
    <t>151101112</t>
  </si>
  <si>
    <t>Odstranění pažení a rozepření stěn rýh pro podzemní vedení s uložením materiálu na vzdálenost do 3 m od kraje výkopu příložné, hloubky přes 2 do 4 m</t>
  </si>
  <si>
    <t>-2025834409</t>
  </si>
  <si>
    <t>https://podminky.urs.cz/item/CS_URS_2021_02/151101112</t>
  </si>
  <si>
    <t>151101201</t>
  </si>
  <si>
    <t>Zřízení pažení stěn výkopu bez rozepření nebo vzepření příložné, hloubky do 4 m</t>
  </si>
  <si>
    <t>-1928417144</t>
  </si>
  <si>
    <t>https://podminky.urs.cz/item/CS_URS_2021_02/151101201</t>
  </si>
  <si>
    <t>2*(5+4,5)*3,5 "zapažení jámy pro retenční nádrž"</t>
  </si>
  <si>
    <t>151101211</t>
  </si>
  <si>
    <t>Odstranění pažení stěn výkopu bez rozepření nebo vzepření s uložením pažin na vzdálenost do 3 m od okraje výkopu příložné, hloubky do 4 m</t>
  </si>
  <si>
    <t>-1685895116</t>
  </si>
  <si>
    <t>https://podminky.urs.cz/item/CS_URS_2021_02/151101211</t>
  </si>
  <si>
    <t>151101301</t>
  </si>
  <si>
    <t>Zřízení rozepření zapažených stěn výkopů s potřebným přepažováním při pažení příložném, hloubky do 4 m</t>
  </si>
  <si>
    <t>1905459740</t>
  </si>
  <si>
    <t>https://podminky.urs.cz/item/CS_URS_2021_02/151101301</t>
  </si>
  <si>
    <t>5*4,5*3,5 "zapažení jámy pro retenční nádrž"</t>
  </si>
  <si>
    <t>-248426527</t>
  </si>
  <si>
    <t>C_zasyp_vykopek "přesun v rámci mezideponie v parku"</t>
  </si>
  <si>
    <t>2023894757</t>
  </si>
  <si>
    <t>(C_ornice_sejmuta-C_ornice_rozlozena)*0,2 "na pozemky obce"</t>
  </si>
  <si>
    <t>C_HTU+C_jamy_zapaz+C_vykopy_rucne+C_vykopek_ryhy"na mezideponii severně od kostela"</t>
  </si>
  <si>
    <t>-C_zasyp_vykopek</t>
  </si>
  <si>
    <t>867894057</t>
  </si>
  <si>
    <t>"KK"(0,43*4,2)+"AA"(0,12*6,5+0,31*6,9)+"BB"(0,09*9,7+0,39*10,5)+"II"(0,11*4,3+0*4,7+0,05*4)</t>
  </si>
  <si>
    <t>"FF"(0,05*3,9+0,09*3,9+0*3,9)+"CC"(0+0,05*4,5+0)+"JJ"(0)+"DD"(0+0,03*2+0,04*15,5)</t>
  </si>
  <si>
    <t>"operka kamenna" "XX"(0,4*8,1)+"YY"(0,5*10,5)+"ZZ"(0,4*0,8*3,2+0,4*0,9*3)</t>
  </si>
  <si>
    <t>"ryha řezu DD"6,2*1+(1,5+0,5)*1</t>
  </si>
  <si>
    <t>"ryha vodni prvek" 13,3*1+15,14*1</t>
  </si>
  <si>
    <t>"ryha prepad PožNad" 0,8*0,2*10</t>
  </si>
  <si>
    <t>"ryha prepad PožNad pod komunikaci" 0,8*0,2*4</t>
  </si>
  <si>
    <t>C_zasyp_retencka</t>
  </si>
  <si>
    <t>"retenčka zasyp" 5*4,5*3,5-3*2,4*1,9-((1,25*1,25*3,14)/4)*1,7</t>
  </si>
  <si>
    <t>C_zasyp_DV4_1</t>
  </si>
  <si>
    <t>"RŠ4.1"2,9*2,9*1,7-(((1,25*1,25*3,14)/4)*1,7)+1,8*1"pod chodnikem"</t>
  </si>
  <si>
    <t>C_zasyp_DV4_2</t>
  </si>
  <si>
    <t>"DV 04.2"2,2*2,2*0,9-(((0,6*0,6*3,14)/4)*0,8)</t>
  </si>
  <si>
    <t>C_zasyp_DV4_4</t>
  </si>
  <si>
    <t>"RŠ4.4"0,8*0,7*5+0,8*0,8*0,9-(((0,6*0,6*3,14)/4)*0,8)</t>
  </si>
  <si>
    <t>C_zasypy</t>
  </si>
  <si>
    <t>197745109</t>
  </si>
  <si>
    <t>C_kanalDN110*0,6*0,44</t>
  </si>
  <si>
    <t>C_kanalDN160*0,8*0,49</t>
  </si>
  <si>
    <t>C_kanalDN200*0,53*1</t>
  </si>
  <si>
    <t>C_dren_flex*0,4*0,5</t>
  </si>
  <si>
    <t>C_dren_tyc*0,4*0,5</t>
  </si>
  <si>
    <t>339016526</t>
  </si>
  <si>
    <t>C_zasyp_nenam*2</t>
  </si>
  <si>
    <t>169,834*1,1 "Přepočtené koeficientem množství</t>
  </si>
  <si>
    <t>-965647043</t>
  </si>
  <si>
    <t>C_obsyp_dren*2</t>
  </si>
  <si>
    <t>56,68*1,1 "Přepočtené koeficientem množství</t>
  </si>
  <si>
    <t>58337308</t>
  </si>
  <si>
    <t>štěrkopísek frakce 0/2</t>
  </si>
  <si>
    <t>1142501160</t>
  </si>
  <si>
    <t>C_obsyp_kanal*2</t>
  </si>
  <si>
    <t>68,548*1,1 "Přepočtené koeficientem množství</t>
  </si>
  <si>
    <t>435869931</t>
  </si>
  <si>
    <t>44+138+45+24+192+70</t>
  </si>
  <si>
    <t>183106611z01</t>
  </si>
  <si>
    <t>Uložení výstražné folie na zásyp vedení</t>
  </si>
  <si>
    <t>-2039417160</t>
  </si>
  <si>
    <t>32 "vratka vodního prvku"</t>
  </si>
  <si>
    <t>69311310</t>
  </si>
  <si>
    <t>pás varovný plný PE š 330mm</t>
  </si>
  <si>
    <t>413420361</t>
  </si>
  <si>
    <t>32*1,1 "Přepočtené koeficientem množství</t>
  </si>
  <si>
    <t>183117215</t>
  </si>
  <si>
    <t>Hloubení rýhy v kořenové zóně stromu v zemině tř. 1 až 4 šíře do 300 mm ručně, s přerušením kořenů do 30 mm v rovině nebo na svahu do 1:5, hloubky přes 800 do 1000 mm</t>
  </si>
  <si>
    <t>-1740902208</t>
  </si>
  <si>
    <t>https://podminky.urs.cz/item/CS_URS_2021_02/183117215</t>
  </si>
  <si>
    <t>184818232</t>
  </si>
  <si>
    <t>Ochrana kmene bedněním před poškozením stavebním provozem zřízení včetně odstranění výšky bednění do 2 m průměru kmene přes 300 do 500 mm</t>
  </si>
  <si>
    <t>-138020366</t>
  </si>
  <si>
    <t>https://podminky.urs.cz/item/CS_URS_2021_02/184818232</t>
  </si>
  <si>
    <t>184818233</t>
  </si>
  <si>
    <t>Ochrana kmene bedněním před poškozením stavebním provozem zřízení včetně odstranění výšky bednění do 2 m průměru kmene přes 500 do 700 mm</t>
  </si>
  <si>
    <t>1215233887</t>
  </si>
  <si>
    <t>https://podminky.urs.cz/item/CS_URS_2021_02/184818233</t>
  </si>
  <si>
    <t>-1851091344</t>
  </si>
  <si>
    <t>2,0*(C_dren_flex+C_dren_tyc)</t>
  </si>
  <si>
    <t>1844101225</t>
  </si>
  <si>
    <t>283,4*1,01 "Přepočtené koeficientem množství</t>
  </si>
  <si>
    <t>275313611</t>
  </si>
  <si>
    <t>Základy z betonu prostého patky a bloky z betonu kamenem neprokládaného tř. C 16/20</t>
  </si>
  <si>
    <t>-130073414</t>
  </si>
  <si>
    <t>https://podminky.urs.cz/item/CS_URS_2021_02/275313611</t>
  </si>
  <si>
    <t>0,4*0,4*0,6*2*1,1 "patky pro brány při MŠ"</t>
  </si>
  <si>
    <t>382127832z01</t>
  </si>
  <si>
    <t>Montáž prefabrikovaných dílců do maltového lože tl. 50mm, hmotnosti do 0,5 t</t>
  </si>
  <si>
    <t>1890316822</t>
  </si>
  <si>
    <t>C_02B+C_04B+C_06B+C_21B</t>
  </si>
  <si>
    <t>382127842z02</t>
  </si>
  <si>
    <t>Montáž prefabrikovaných dílců do maltového lože tl. 50mm, hmotnosti přes 0,5 do 1,5 t</t>
  </si>
  <si>
    <t>-1337137203</t>
  </si>
  <si>
    <t>C_01B+C_03B+C_05B+C_22B+C_24B</t>
  </si>
  <si>
    <t>z01/B</t>
  </si>
  <si>
    <t>betonový prefabrikovaný blok dle tabulky výrobků prefabrikovaných (01/B)</t>
  </si>
  <si>
    <t>-1684834417</t>
  </si>
  <si>
    <t>z02/B</t>
  </si>
  <si>
    <t>betonový prefabrikovaný blok dle tabulky výrobků prefabrikovaných (02/B)</t>
  </si>
  <si>
    <t>-1554176503</t>
  </si>
  <si>
    <t>z03/B</t>
  </si>
  <si>
    <t>betonový prefabrikovaný blok dle tabulky výrobků prefabrikovaných (03/B)</t>
  </si>
  <si>
    <t>-1154865089</t>
  </si>
  <si>
    <t>z04/B</t>
  </si>
  <si>
    <t>betonový prefabrikovaný blok dle tabulky výrobků prefabrikovaných (04/B)</t>
  </si>
  <si>
    <t>389040889</t>
  </si>
  <si>
    <t>z06/B</t>
  </si>
  <si>
    <t>betonový prefabrikovaný blok dle tabulky výrobků prefabrikovaných (06/B)</t>
  </si>
  <si>
    <t>-356582176</t>
  </si>
  <si>
    <t>z05/B</t>
  </si>
  <si>
    <t>betonový prefabrikovaný blok dle tabulky výrobků prefabrikovaných (05/B)</t>
  </si>
  <si>
    <t>238637769</t>
  </si>
  <si>
    <t>z21/B</t>
  </si>
  <si>
    <t>betonový prefabrikovaný blok dle tabulky výrobků prefabrikovaných (21/B)</t>
  </si>
  <si>
    <t>340368804</t>
  </si>
  <si>
    <t>z22/B</t>
  </si>
  <si>
    <t>betonový prefabrikovaný blok dle tabulky výrobků prefabrikovaných (22/B)</t>
  </si>
  <si>
    <t>126934719</t>
  </si>
  <si>
    <t>z24/B</t>
  </si>
  <si>
    <t>betonový prefabrikovaný blok dle tabulky výrobků prefabrikovaných (24/B)</t>
  </si>
  <si>
    <t>-1640715350</t>
  </si>
  <si>
    <t>274311511z01</t>
  </si>
  <si>
    <t>Základové pásy z hubeného betonu</t>
  </si>
  <si>
    <t>-1365258577</t>
  </si>
  <si>
    <t xml:space="preserve"> 1,1*0,6*((2,3+1,56)*0,8+5,12*0,7+(1,75+1,93+0,3)*0,95+(5,6+1,93+0,3)*0,85+(6,12+1,93+4,25)*0,75+4,79*0,6)+0,3*0,75*1,35*1,1"nejvyšši terasa"</t>
  </si>
  <si>
    <t xml:space="preserve"> 1,1*0,6*((4,4+1,93+2,7)*0,7+(9,35+3,1)*0,8)+0,3*0,75*1,35*1,1"středni terasa"</t>
  </si>
  <si>
    <t>1,1*0,6*(0,72*2,32+0,6*1,07)+1,1*1,05*(3,95*0,64+1*0,89+2,5*0,79+1*0,69+1,5*0,94+(1,87+1,94+1,32)*0,84+2,5*0,74+(1,62+2,44)*0,64)"nejnižší terasa"</t>
  </si>
  <si>
    <t>1,1*0,6*((2,72+1,72)*0,8+1,6*0,9+3,4*0,82+0,85*0,92+4,75*0,84+0,65*0,77+(4,6+2,3+0,4)*0,87+1,68*0,97+3,5*0,9+4,9*0,83)"nejnižší terasa"</t>
  </si>
  <si>
    <t>1,1*0,475*(1,32*0,43+2,9*0,33+0,95*0,43+1,44*0,33+1,07*0,43+1,44*0,33+(1,44+1,94+0,3)*0,43+1,44*0,33+1,07*0,43+1,44*0,33+(2,06+4,35)*0,43)"2.stup niž"</t>
  </si>
  <si>
    <t>1,1*(0,16*0,62*1,05+0,16*0,32*1,05)"pro schody"</t>
  </si>
  <si>
    <t xml:space="preserve"> 1,1*0,6*0,6*3,9"zaklad lavice pred OU"</t>
  </si>
  <si>
    <t>274313611</t>
  </si>
  <si>
    <t>Základy z betonu prostého pasy betonu kamenem neprokládaného tř. C 16/20</t>
  </si>
  <si>
    <t>1124132943</t>
  </si>
  <si>
    <t>https://podminky.urs.cz/item/CS_URS_2021_02/274313611</t>
  </si>
  <si>
    <t xml:space="preserve"> 1,1*((0,7*0,25*(2,8+1,2+1,2))+(0,7*0,5*(0,3+0,3+0,3))+1,24*1,2*0,25+0,3*0,5*1,2)"základ kamenné opěrky nahoře"</t>
  </si>
  <si>
    <t xml:space="preserve">1,1*0,25*(4,75+2,4+2,2+10,2)"základ kamenné opěrky oblouk" </t>
  </si>
  <si>
    <t xml:space="preserve"> 1,1*1,3*0,5*(0,3+0,2+0,32)"základ kamenné opěrky oblouk skloku"</t>
  </si>
  <si>
    <t>274351121</t>
  </si>
  <si>
    <t>Bednění základů pasů rovné zřízení</t>
  </si>
  <si>
    <t>812828790</t>
  </si>
  <si>
    <t>https://podminky.urs.cz/item/CS_URS_2021_02/274351121</t>
  </si>
  <si>
    <t>25*1*0,2 "odskoky při vrchním lící bet stupnu"</t>
  </si>
  <si>
    <t>(1+1+2*0,7+2*1,1+1,4)*0,65"pro schůdky"</t>
  </si>
  <si>
    <t>210*0,25"koruna základů"</t>
  </si>
  <si>
    <t>22*0,6"pro druhý stupneň u návsi"</t>
  </si>
  <si>
    <t>274351122</t>
  </si>
  <si>
    <t>Bednění základů pasů rovné odstranění</t>
  </si>
  <si>
    <t>-560654382</t>
  </si>
  <si>
    <t>https://podminky.urs.cz/item/CS_URS_2021_02/274351122</t>
  </si>
  <si>
    <t>274353131</t>
  </si>
  <si>
    <t>Bednění kotevních otvorů a prostupů v základových konstrukcích v pasech včetně polohového zajištění a odbednění, popř. ztraceného bednění z pletiva apod. průřezu přes 0,05 do 0,10 m2, hl. do 1,00 m</t>
  </si>
  <si>
    <t>1665862646</t>
  </si>
  <si>
    <t>https://podminky.urs.cz/item/CS_URS_2021_02/274353131</t>
  </si>
  <si>
    <t>14+1"krabice do pasů pro vývod světel+prostupy kanalizace/drenáže"</t>
  </si>
  <si>
    <t>275123903</t>
  </si>
  <si>
    <t>Montáž základových patek ze železobetonu hmotnosti přes 5 do 10 t</t>
  </si>
  <si>
    <t>-1102058969</t>
  </si>
  <si>
    <t>https://podminky.urs.cz/item/CS_URS_2021_02/275123903</t>
  </si>
  <si>
    <t>1"retenční jímka</t>
  </si>
  <si>
    <t>z02</t>
  </si>
  <si>
    <t>Prefabrikovaná betonová silnostěnná retenční nádrž včetně zákrytné plotny s otvorem průměru 1,0 m určená  pro pojezd vozidel do 40t, o objemu 9 m3</t>
  </si>
  <si>
    <t>2008046222</t>
  </si>
  <si>
    <t>-32126956</t>
  </si>
  <si>
    <t xml:space="preserve"> 0,78*12,5+0,53*1,875+1,125*0,78+0,375*0,53+1,125*0,78+0,375*0,53+1,625*0,78+2,3*0,78+2,05*0,53+0,47*0,78+1,55*0,53+2*0,78 "pro kamennou opěrku"</t>
  </si>
  <si>
    <t>0,92*1,03+7,85*0,53</t>
  </si>
  <si>
    <t>809427771</t>
  </si>
  <si>
    <t>"opěrka kamenná"(3,35*1,21+1,3*1,26+1,25*1,31+1,25*1,2+1,25*1,2+1,25*1,11+1,25*1,21+1,25*1,11+1,25*1,21+1*1,4+1,15*1,5)*0,3</t>
  </si>
  <si>
    <t>279351311</t>
  </si>
  <si>
    <t>Bednění základových zdí rovné jednostranné zřízení</t>
  </si>
  <si>
    <t>-97241345</t>
  </si>
  <si>
    <t>https://podminky.urs.cz/item/CS_URS_2021_02/279351311</t>
  </si>
  <si>
    <t>(2,5*1,4+3,5*1,2)*1,05</t>
  </si>
  <si>
    <t>279351312</t>
  </si>
  <si>
    <t>Bednění základových zdí rovné jednostranné odstranění</t>
  </si>
  <si>
    <t>935484305</t>
  </si>
  <si>
    <t>https://podminky.urs.cz/item/CS_URS_2021_02/279351312</t>
  </si>
  <si>
    <t>-796507411</t>
  </si>
  <si>
    <t>(1,3*1,26+1,25*1,31+1,25*1,16+1,25*1,21+1,25*1,11+1,25*1,21+1,25*1,11+1,25*1,21)*1,05</t>
  </si>
  <si>
    <t>-2139857985</t>
  </si>
  <si>
    <t>-1001593045</t>
  </si>
  <si>
    <t>"ztracene bedneni 2 vrstvy"(2*0,62"kg/m"+2*0,5*1,58"kg/m"+0,6*4*0,4"kg/m")*(1,875+0,375+0,375+0,25+2,05+1,55+2*0,92+7,85)*1,1</t>
  </si>
  <si>
    <t>"ztracene bedneni 3 vrstvy"(3*0,62"kg/m"+2*0,5*1,58"kg/m"+0,8*4*0,4"kg/m")*(1,25+1,125+1,125+1,5+2,2+0,5+2)*1,1</t>
  </si>
  <si>
    <t>"monolit výška 1,25 m" (19*0,62"kg/m"+4*0,8*0,4"kg/m"+4*2,2*0,4"kg/m"+4*2,2*0,89"kg/m"+4*2,05*0,89"kg/m"+0,6*2*0,22"kg/m")*(3,35+8*1,25+2,4)*1,3</t>
  </si>
  <si>
    <t>772,244*0,001 "Přepočtené koeficientem množství</t>
  </si>
  <si>
    <t>279362021</t>
  </si>
  <si>
    <t>Výztuž základových zdí nosných svislých nebo odkloněných od svislice, rovinných nebo oblých, deskových nebo žebrových, včetně výztuže jejich žeber ze svařovaných sítí z drátů typu KARI</t>
  </si>
  <si>
    <t>-2107169190</t>
  </si>
  <si>
    <t>https://podminky.urs.cz/item/CS_URS_2021_02/279362021</t>
  </si>
  <si>
    <t>"dno základů OP1" 0,65*(3,2+1,8+6,2+2,9)*8"kg/m2"*1,3</t>
  </si>
  <si>
    <t>"dno základů OP2" 1,25*(1,7+3,5+2,2+1,8+2,1+4,9)*8"kg/m2"*1,3</t>
  </si>
  <si>
    <t>305,916*0,001 "Přepočtené koeficientem množství</t>
  </si>
  <si>
    <t>1606258438</t>
  </si>
  <si>
    <t>"kamenna"7,6"m2"*0,3</t>
  </si>
  <si>
    <t>"ztracenko"10*0,7*0,3</t>
  </si>
  <si>
    <t>311101211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</si>
  <si>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</si>
  <si>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1572625616</t>
  </si>
  <si>
    <t>https://podminky.urs.cz/item/CS_URS_2021_02/311101211</t>
  </si>
  <si>
    <t>34571350</t>
  </si>
  <si>
    <t>trubka elektroinstalační ohebná dvouplášťová korugovaná (chránička) D 32/40mm, HDPE+LDPE</t>
  </si>
  <si>
    <t>1761653255</t>
  </si>
  <si>
    <t xml:space="preserve">2,33+2,17+3,5+2,17+1,94+0,77+3,5+0,71+2+6,35+0,93+0,65"nejvyssi lavice" </t>
  </si>
  <si>
    <t xml:space="preserve">2,2+2,36+2+3,7+3,5+3,7+9,6+6,25+3,6"stredni lavice" </t>
  </si>
  <si>
    <t xml:space="preserve">1,6"nejnizsi" </t>
  </si>
  <si>
    <t>65,53*1,1 "Přepočtené koeficientem množství</t>
  </si>
  <si>
    <t>-1062331222</t>
  </si>
  <si>
    <t xml:space="preserve">0,3*(6,1*0,83+1,8*0,93+1,3*0,53+1*0,63+1*0,73+1,2*0,83+1*0,68+1*0,78+1*0,88+1,9*0,73+1,95*0,58+1,95*0,45+1,5*0,28+1,95*0,38+0,23*1,5)"kamenná zídka" </t>
  </si>
  <si>
    <t>338171115</t>
  </si>
  <si>
    <t>Montáž sloupků a vzpěr plotových ocelových trubkových nebo profilovaných výšky do 2,00 m ukotvením k pevnému podkladu</t>
  </si>
  <si>
    <t>1558667473</t>
  </si>
  <si>
    <t>https://podminky.urs.cz/item/CS_URS_2021_02/338171115</t>
  </si>
  <si>
    <t>1+3+14+3</t>
  </si>
  <si>
    <t>339921131z01</t>
  </si>
  <si>
    <t>Osazování palisád kamenných v řadě se zabetonováním výšky palisády do 500 mm</t>
  </si>
  <si>
    <t>678005523</t>
  </si>
  <si>
    <t>1 "při mlýnku"</t>
  </si>
  <si>
    <t>59228418z01</t>
  </si>
  <si>
    <t>žulová palisáda tyčová hranatá (modrošedá žua) 100x100x400mm</t>
  </si>
  <si>
    <t>91537865</t>
  </si>
  <si>
    <t>1"m - koef. mn v položce"</t>
  </si>
  <si>
    <t>1*10 "Přepočtené koeficientem množství</t>
  </si>
  <si>
    <t>348101210</t>
  </si>
  <si>
    <t>Osazení vrat nebo vrátek k oplocení na sloupky ocelové, plochy jednotlivě do 2 m2</t>
  </si>
  <si>
    <t>-1896564340</t>
  </si>
  <si>
    <t>https://podminky.urs.cz/item/CS_URS_2021_02/348101210</t>
  </si>
  <si>
    <t>348171110z01</t>
  </si>
  <si>
    <t>Montáž oplocení z atypických dílců kovových rámových, na ocelové sloupky, výšky do 1,0 m</t>
  </si>
  <si>
    <t>-916259189</t>
  </si>
  <si>
    <t>14550268z042</t>
  </si>
  <si>
    <t>Atypický zámečnický výrobek hmotnosti do 5 kg, povrchová úprava žárovým zinkováním a nátěrem, včetně příslušných kotevních prvků, chemie a přípojů</t>
  </si>
  <si>
    <t>-600834633</t>
  </si>
  <si>
    <t>22*2,11"4.52/Z"</t>
  </si>
  <si>
    <t xml:space="preserve"> 22*2,11"4.53/Z"</t>
  </si>
  <si>
    <t>Atypický zámečnický výrobek hmotnosti do 20 kg, povrchová úprava žárovým zinkováním a nátěrem, včetně příslušných kotevních prvků, chemie a přípojů</t>
  </si>
  <si>
    <t>-1973918740</t>
  </si>
  <si>
    <t xml:space="preserve"> 1*13,34"4.01/Z"</t>
  </si>
  <si>
    <t xml:space="preserve"> 3*12,84"4.02/Z"</t>
  </si>
  <si>
    <t xml:space="preserve"> 14*13,55 "4.03/Z"</t>
  </si>
  <si>
    <t>241,56*1,15 "Přepočtené koeficientem množství</t>
  </si>
  <si>
    <t>Atypický zámečnický výrobek hmotnosti do 50 kg, povrchová úprava žárovým zinkováním a nátěrem, včetně příslušných kotevních prvků, chemie a přípojů</t>
  </si>
  <si>
    <t>-664332224</t>
  </si>
  <si>
    <t>"4.04/Z" 5*42,96</t>
  </si>
  <si>
    <t>"4.06/Z" 10*27,41</t>
  </si>
  <si>
    <t>"4.07/Z" 1*24,3</t>
  </si>
  <si>
    <t>"4.08/Z" 3*21,94</t>
  </si>
  <si>
    <t>"4.10/Z" 1*29,96</t>
  </si>
  <si>
    <t>Atypický zámečnický výrobek hmotnosti do 100 kg, povrchová úprava žárovým zinkováním a nátěrem, včetně příslušných kotevních prvků, chemie a přípojů</t>
  </si>
  <si>
    <t>179962692</t>
  </si>
  <si>
    <t>"4.05/Z" 3*58,5</t>
  </si>
  <si>
    <t>"4.09/Z" 1*97,21</t>
  </si>
  <si>
    <t>380311751z01</t>
  </si>
  <si>
    <t>Kompletní konstrukce pro stavidlo vodního prvku z monilitického betonu prostého bez zvýšených nároků na prostředí tř. C 20/25</t>
  </si>
  <si>
    <t>841835058</t>
  </si>
  <si>
    <t>0,4*0,4*0,15"stavidlo vodního prvku zřizovaného na místě"</t>
  </si>
  <si>
    <t>380356211z01</t>
  </si>
  <si>
    <t>Bednění pro betonový blok vodního stavidla v rámci vodního prvku - zřízení</t>
  </si>
  <si>
    <t>48319621</t>
  </si>
  <si>
    <t>0,4*0,15+0,4*0,4*2+2*2,1*0,16 "bednění atypického betonového bloku pro stavidlo v rámci vodního prvku"</t>
  </si>
  <si>
    <t>380356212z01</t>
  </si>
  <si>
    <t>Bednění pro betonový blok vodního stavidla v rámci vodního prvku - odstranění</t>
  </si>
  <si>
    <t>-24453865</t>
  </si>
  <si>
    <t>451541111</t>
  </si>
  <si>
    <t>Lože pod potrubí, stoky a drobné objekty v otevřeném výkopu ze štěrkodrtě 0-63 mm</t>
  </si>
  <si>
    <t>-482609895</t>
  </si>
  <si>
    <t>https://podminky.urs.cz/item/CS_URS_2021_02/451541111</t>
  </si>
  <si>
    <t>2,2*2,2*0,2"šachta RŠ04.1"</t>
  </si>
  <si>
    <t>3,4*2,8*0,2"vpust RŠ04.2"</t>
  </si>
  <si>
    <t>1,9*1,9*0,2"jímka RŠ04.3"</t>
  </si>
  <si>
    <t xml:space="preserve"> 0,8*0,8*0,1"RŠ4.4"</t>
  </si>
  <si>
    <t>451572111</t>
  </si>
  <si>
    <t>Lože pod potrubí, stoky a drobné objekty v otevřeném výkopu z kameniva drobného těženého 0 až 4 mm</t>
  </si>
  <si>
    <t>-1421116774</t>
  </si>
  <si>
    <t>https://podminky.urs.cz/item/CS_URS_2021_02/451572111</t>
  </si>
  <si>
    <t>(C_kanalDN200+C_kanalDN160+C_kanalDN110)*0,1</t>
  </si>
  <si>
    <t>634770309</t>
  </si>
  <si>
    <t>(C_dren_flex+C_dren_tyc)*0,2*0,4</t>
  </si>
  <si>
    <t>561121101</t>
  </si>
  <si>
    <t>Zřízení podkladu nebo ochranné vrstvy vozovky z mechanicky zpevněné zeminy MZ bez přidání pojiva nebo vylepšovacího materiálu, s rozprostřením, vlhčením, promísením a zhutněním, tloušťka po zhutnění 50 mm</t>
  </si>
  <si>
    <t>2027267778</t>
  </si>
  <si>
    <t>https://podminky.urs.cz/item/CS_URS_2021_02/561121101</t>
  </si>
  <si>
    <t>1,2*(4,8+5,5)+1,5*6,2+9+14,8</t>
  </si>
  <si>
    <t>58331342z01</t>
  </si>
  <si>
    <t>hlinitopísčitá lomová prosívka jemné frakce 0/4 barva okrová</t>
  </si>
  <si>
    <t>1161805123</t>
  </si>
  <si>
    <t>C_plocha_mlat*0,04*2*1,1</t>
  </si>
  <si>
    <t>561121102</t>
  </si>
  <si>
    <t>Zřízení podkladu nebo ochranné vrstvy vozovky z mechanicky zpevněné zeminy MZ bez přidání pojiva nebo vylepšovacího materiálu, s rozprostřením, vlhčením, promísením a zhutněním, tloušťka po zhutnění 80 mm</t>
  </si>
  <si>
    <t>1156213089</t>
  </si>
  <si>
    <t>https://podminky.urs.cz/item/CS_URS_2021_02/561121102</t>
  </si>
  <si>
    <t>58337302z01</t>
  </si>
  <si>
    <t>štěrkopísek frakce 0/16 v barvě svrchní vstvy mlatové cesty</t>
  </si>
  <si>
    <t>1974351380</t>
  </si>
  <si>
    <t>C_plocha_mlat*0,06*2*1,1</t>
  </si>
  <si>
    <t>561121112</t>
  </si>
  <si>
    <t>Zřízení podkladu nebo ochranné vrstvy vozovky z mechanicky zpevněné zeminy MZ bez přidání pojiva nebo vylepšovacího materiálu, s rozprostřením, vlhčením, promísením a zhutněním, tloušťka po zhutnění 200 mm</t>
  </si>
  <si>
    <t>322249355</t>
  </si>
  <si>
    <t>https://podminky.urs.cz/item/CS_URS_2021_02/561121112</t>
  </si>
  <si>
    <t>1*(8,44+3,6)+2*(1,1*2,8)"od studny""podklad pod vodní prvek"</t>
  </si>
  <si>
    <t>58344197</t>
  </si>
  <si>
    <t>štěrkodrť frakce 0/63</t>
  </si>
  <si>
    <t>1267597716</t>
  </si>
  <si>
    <t>C_plocha_mlat*0,2*2*1,1</t>
  </si>
  <si>
    <t>564861111</t>
  </si>
  <si>
    <t>Podklad ze štěrkodrti ŠD s rozprostřením a zhutněním, po zhutnění tl. 200 mm</t>
  </si>
  <si>
    <t>811584659</t>
  </si>
  <si>
    <t>https://podminky.urs.cz/item/CS_URS_2021_02/564861111</t>
  </si>
  <si>
    <t>-1325663903</t>
  </si>
  <si>
    <t>577144031</t>
  </si>
  <si>
    <t>Asfaltový beton vrstva obrusná ACO 11 (ABS) s rozprostřením a se zhutněním z modifikovaného asfaltu v pruhu šířky do 1,5 m, po zhutnění tl. 50 mm</t>
  </si>
  <si>
    <t>1971094018</t>
  </si>
  <si>
    <t>https://podminky.urs.cz/item/CS_URS_2021_02/577144031</t>
  </si>
  <si>
    <t>-402803980</t>
  </si>
  <si>
    <t>3,6*0,6"od studny"</t>
  </si>
  <si>
    <t>0,9*2,4"první vana"</t>
  </si>
  <si>
    <t>0,9*2,4"druhá vana"</t>
  </si>
  <si>
    <t>8,44*0,6"k nejnižší terase"</t>
  </si>
  <si>
    <t>52056993</t>
  </si>
  <si>
    <t>C_rigoly*5 "lože průměrně 150 mm"</t>
  </si>
  <si>
    <t>-392139280</t>
  </si>
  <si>
    <t>(0,6*7,7+0,4*2+0,6*10+7,5*0,3)*1,1</t>
  </si>
  <si>
    <t>803</t>
  </si>
  <si>
    <t>zřízení utěsnění prostupu trubního vedení hydroizolační hmotou v betonové stěně</t>
  </si>
  <si>
    <t>1415583188</t>
  </si>
  <si>
    <t>804</t>
  </si>
  <si>
    <t>Těsnící hmota STOPAQ FN 2100 - kartuše 0,33 kg</t>
  </si>
  <si>
    <t>2079089418</t>
  </si>
  <si>
    <t>-744586358</t>
  </si>
  <si>
    <t>C_dren_flex+C_dren_tyc</t>
  </si>
  <si>
    <t>92</t>
  </si>
  <si>
    <t>275030286</t>
  </si>
  <si>
    <t xml:space="preserve">16"kamenná zídka" </t>
  </si>
  <si>
    <t xml:space="preserve"> 0,6*19"obyhy na trasách teras"</t>
  </si>
  <si>
    <t>27,4*1,05 "Přepočtené koeficientem množství</t>
  </si>
  <si>
    <t>93</t>
  </si>
  <si>
    <t>692480044</t>
  </si>
  <si>
    <t>2,3+7,8+1,9+6,1+1,9+5,8+1,9+9,7"nejvyšši lavice"</t>
  </si>
  <si>
    <t>4,4+1,9+11,8+2,8+2,8+6,5+1,9+6,15+4+3"střední lavice"</t>
  </si>
  <si>
    <t>2,85+15,6+2,2+2,3+8,7"nejnižší lavice"</t>
  </si>
  <si>
    <t>114,3*1,05 "Přepočtené koeficientem množství</t>
  </si>
  <si>
    <t>94</t>
  </si>
  <si>
    <t>767825402</t>
  </si>
  <si>
    <t>150,2*1,05 "Přepočtené koeficientem množství</t>
  </si>
  <si>
    <t>95</t>
  </si>
  <si>
    <t>871315221</t>
  </si>
  <si>
    <t>Kanalizační potrubí z tvrdého PVC v otevřeném výkopu ve sklonu do 20 %, hladkého plnostěnného jednovrstvého, tuhost třídy SN 8 DN 160</t>
  </si>
  <si>
    <t>-378898734</t>
  </si>
  <si>
    <t>https://podminky.urs.cz/item/CS_URS_2021_02/871315221</t>
  </si>
  <si>
    <t>16*1,05 "Přepočtené koeficientem množství</t>
  </si>
  <si>
    <t>96</t>
  </si>
  <si>
    <t>871355221</t>
  </si>
  <si>
    <t>Kanalizační potrubí z tvrdého PVC v otevřeném výkopu ve sklonu do 20 %, hladkého plnostěnného jednovrstvého, tuhost třídy SN 8 DN 200</t>
  </si>
  <si>
    <t>1298463552</t>
  </si>
  <si>
    <t>https://podminky.urs.cz/item/CS_URS_2021_02/871355221</t>
  </si>
  <si>
    <t>45+3*1,2 "vedení  vodního prvku + chráničky u trafa"</t>
  </si>
  <si>
    <t>97</t>
  </si>
  <si>
    <t>871365811</t>
  </si>
  <si>
    <t>Bourání stávajícího potrubí z PVC nebo polypropylenu PP v otevřeném výkopu DN přes 150 do 250</t>
  </si>
  <si>
    <t>1229897801</t>
  </si>
  <si>
    <t>https://podminky.urs.cz/item/CS_URS_2021_02/871365811</t>
  </si>
  <si>
    <t>4+8</t>
  </si>
  <si>
    <t>98</t>
  </si>
  <si>
    <t>1802762638</t>
  </si>
  <si>
    <t>99</t>
  </si>
  <si>
    <t>28612206z01</t>
  </si>
  <si>
    <t xml:space="preserve">koleno kanalizační plastové PVC KG DN 110/45° </t>
  </si>
  <si>
    <t>370639168</t>
  </si>
  <si>
    <t>100</t>
  </si>
  <si>
    <t>1749140194</t>
  </si>
  <si>
    <t>19*2</t>
  </si>
  <si>
    <t>101</t>
  </si>
  <si>
    <t>1444703288</t>
  </si>
  <si>
    <t>102</t>
  </si>
  <si>
    <t>877355211</t>
  </si>
  <si>
    <t>Montáž tvarovek na kanalizačním potrubí z trub z plastu z tvrdého PVC nebo z polypropylenu v otevřeném výkopu jednoosých DN 200</t>
  </si>
  <si>
    <t>-211915958</t>
  </si>
  <si>
    <t>https://podminky.urs.cz/item/CS_URS_2021_02/877355211</t>
  </si>
  <si>
    <t>103</t>
  </si>
  <si>
    <t>28612206</t>
  </si>
  <si>
    <t>koleno kanalizační plastové PVC KG DN 200/45° SN12/16</t>
  </si>
  <si>
    <t>449684288</t>
  </si>
  <si>
    <t>104</t>
  </si>
  <si>
    <t>28612204</t>
  </si>
  <si>
    <t>koleno kanalizační plastové PVC KG DN 200/15° SN12/16</t>
  </si>
  <si>
    <t>-1924398895</t>
  </si>
  <si>
    <t>2*1,14 "Přepočtené koeficientem množství</t>
  </si>
  <si>
    <t>105</t>
  </si>
  <si>
    <t>28612202</t>
  </si>
  <si>
    <t>koleno kanalizační plastové PVC KG DN 160/45° SN12/16</t>
  </si>
  <si>
    <t>-1727393839</t>
  </si>
  <si>
    <t>106</t>
  </si>
  <si>
    <t>56241653</t>
  </si>
  <si>
    <t>Filtrační sada pro osazení do zaústění potrubí DN 150 do nádrže, max. Jímaná plocha 750m2</t>
  </si>
  <si>
    <t>1721559891</t>
  </si>
  <si>
    <t>107</t>
  </si>
  <si>
    <t>877355221</t>
  </si>
  <si>
    <t>Montáž tvarovek na kanalizačním potrubí z trub z plastu z tvrdého PVC nebo z polypropylenu v otevřeném výkopu dvouosých DN 200</t>
  </si>
  <si>
    <t>1437347916</t>
  </si>
  <si>
    <t>https://podminky.urs.cz/item/CS_URS_2021_02/877355221</t>
  </si>
  <si>
    <t>108</t>
  </si>
  <si>
    <t>28611393</t>
  </si>
  <si>
    <t>odbočka kanalizační plastová s hrdlem KG 200/100/45°</t>
  </si>
  <si>
    <t>-1176625315</t>
  </si>
  <si>
    <t>109</t>
  </si>
  <si>
    <t>28611395</t>
  </si>
  <si>
    <t>odbočka kanalizační plastová s hrdlem KG 200/150/45°</t>
  </si>
  <si>
    <t>-1091273607</t>
  </si>
  <si>
    <t>110</t>
  </si>
  <si>
    <t>879230191</t>
  </si>
  <si>
    <t>Příplatek k ceně kanalizačního potrubí za montáž v otevřeném výkopu ve sklonu přes 20 % DN od 40 do 550</t>
  </si>
  <si>
    <t>-331968434</t>
  </si>
  <si>
    <t>https://podminky.urs.cz/item/CS_URS_2021_02/879230191</t>
  </si>
  <si>
    <t>111</t>
  </si>
  <si>
    <t>890811811</t>
  </si>
  <si>
    <t>Bourání šachet a jímek ručně velikosti obestavěného prostoru do 1,5 m3 z plastu</t>
  </si>
  <si>
    <t>-1970053363</t>
  </si>
  <si>
    <t>https://podminky.urs.cz/item/CS_URS_2021_02/890811811</t>
  </si>
  <si>
    <t>((0,3*0,3*3,14)/4)*1,5</t>
  </si>
  <si>
    <t>112</t>
  </si>
  <si>
    <t>452112111</t>
  </si>
  <si>
    <t>Osazení betonových dílců prstenců nebo rámů pod poklopy a mříže, výšky do 100 mm</t>
  </si>
  <si>
    <t>1655073462</t>
  </si>
  <si>
    <t>https://podminky.urs.cz/item/CS_URS_2021_02/452112111</t>
  </si>
  <si>
    <t>113</t>
  </si>
  <si>
    <t>59224176</t>
  </si>
  <si>
    <t>prstenec šachtový vyrovnávací betonový 625x120x80mm</t>
  </si>
  <si>
    <t>2031975778</t>
  </si>
  <si>
    <t>114</t>
  </si>
  <si>
    <t>59223864</t>
  </si>
  <si>
    <t>prstenec pro uliční vpusť vyrovnávací betonový 390x60x130mm</t>
  </si>
  <si>
    <t>-722508757</t>
  </si>
  <si>
    <t>115</t>
  </si>
  <si>
    <t>894414111</t>
  </si>
  <si>
    <t>Osazení betonových nebo železobetonových dílců pro šachty skruží základových (dno)</t>
  </si>
  <si>
    <t>-294156807</t>
  </si>
  <si>
    <t>https://podminky.urs.cz/item/CS_URS_2021_02/894414111</t>
  </si>
  <si>
    <t>116</t>
  </si>
  <si>
    <t>59224339</t>
  </si>
  <si>
    <t>dno betonové šachty kanalizační přímé 100x100x60cm</t>
  </si>
  <si>
    <t>1466185424</t>
  </si>
  <si>
    <t>117</t>
  </si>
  <si>
    <t>894411311</t>
  </si>
  <si>
    <t>Osazení betonových nebo železobetonových dílců pro šachty skruží rovných</t>
  </si>
  <si>
    <t>-1488730783</t>
  </si>
  <si>
    <t>https://podminky.urs.cz/item/CS_URS_2021_02/894411311</t>
  </si>
  <si>
    <t>118</t>
  </si>
  <si>
    <t>59225786</t>
  </si>
  <si>
    <t>deska betonová zákrytová na skruž půlená s otvorem 118x7,5cm</t>
  </si>
  <si>
    <t>1716021903</t>
  </si>
  <si>
    <t>119</t>
  </si>
  <si>
    <t>59224162</t>
  </si>
  <si>
    <t>skruž kanalizační s ocelovými stupadly 100x100x12cm</t>
  </si>
  <si>
    <t>2077082457</t>
  </si>
  <si>
    <t>59225335</t>
  </si>
  <si>
    <t>skruž betonová studňová kruhová 100x100x9cm</t>
  </si>
  <si>
    <t>-6221082</t>
  </si>
  <si>
    <t>121</t>
  </si>
  <si>
    <t>59224312</t>
  </si>
  <si>
    <t>kónus šachetní betonový kapsové plastové stupadlo 100x62,5x58cm</t>
  </si>
  <si>
    <t>116127923</t>
  </si>
  <si>
    <t>122</t>
  </si>
  <si>
    <t>-1274373868</t>
  </si>
  <si>
    <t>123</t>
  </si>
  <si>
    <t>894812611z01</t>
  </si>
  <si>
    <t>Revizní a čistící šachta z PVC-U vyříznutí a utěsnění otvoru ve stěně šachty DN 100</t>
  </si>
  <si>
    <t>-858394067</t>
  </si>
  <si>
    <t>124</t>
  </si>
  <si>
    <t>-1828787495</t>
  </si>
  <si>
    <t>125</t>
  </si>
  <si>
    <t>895270012</t>
  </si>
  <si>
    <t>Proplachovací a kontrolní šachta z PVC-U pro drenáže budov vnějšího průměru 315 mm pro napojení potrubí DN 200 bez lapače písku užitné výšky 650 mm</t>
  </si>
  <si>
    <t>-289618432</t>
  </si>
  <si>
    <t>https://podminky.urs.cz/item/CS_URS_2021_02/895270012</t>
  </si>
  <si>
    <t>126</t>
  </si>
  <si>
    <t>-58064053</t>
  </si>
  <si>
    <t>127</t>
  </si>
  <si>
    <t>-242607533</t>
  </si>
  <si>
    <t>128</t>
  </si>
  <si>
    <t>895941111</t>
  </si>
  <si>
    <t>Zřízení vpusti kanalizační uliční z betonových dílců typ UV-50 normální</t>
  </si>
  <si>
    <t>1881282759</t>
  </si>
  <si>
    <t>https://podminky.urs.cz/item/CS_URS_2021_02/895941111</t>
  </si>
  <si>
    <t>129</t>
  </si>
  <si>
    <t>59223856</t>
  </si>
  <si>
    <t>skruž pro uliční vpusť horní betonová 450x195x50mm</t>
  </si>
  <si>
    <t>-524550284</t>
  </si>
  <si>
    <t>130</t>
  </si>
  <si>
    <t>59223854z1</t>
  </si>
  <si>
    <t>skruž pro uliční vpusť s výtokovým otvorem PVC betonová 450x450x50mm</t>
  </si>
  <si>
    <t>-1844182732</t>
  </si>
  <si>
    <t>131</t>
  </si>
  <si>
    <t>59223852</t>
  </si>
  <si>
    <t>dno pro uliční vpusť s kalovou prohlubní betonové 450x300x50mm</t>
  </si>
  <si>
    <t>726792558</t>
  </si>
  <si>
    <t>132</t>
  </si>
  <si>
    <t>899102112</t>
  </si>
  <si>
    <t>Osazení poklopů litinových a ocelových včetně rámů pro třídu zatížení A15, A50</t>
  </si>
  <si>
    <t>-1195952826</t>
  </si>
  <si>
    <t>https://podminky.urs.cz/item/CS_URS_2021_02/899102112</t>
  </si>
  <si>
    <t>133</t>
  </si>
  <si>
    <t>28661932</t>
  </si>
  <si>
    <t>poklop šachtový litinový dno DN 600 pro třídu zatížení A15</t>
  </si>
  <si>
    <t>945837209</t>
  </si>
  <si>
    <t>134</t>
  </si>
  <si>
    <t>899204112</t>
  </si>
  <si>
    <t>Osazení mříží litinových včetně rámů a košů na bahno pro třídu zatížení D400, E600</t>
  </si>
  <si>
    <t>286589485</t>
  </si>
  <si>
    <t>https://podminky.urs.cz/item/CS_URS_2021_02/899204112</t>
  </si>
  <si>
    <t>135</t>
  </si>
  <si>
    <t>55242320</t>
  </si>
  <si>
    <t>mříž vtoková litinová plochá 500x500mm</t>
  </si>
  <si>
    <t>827033198</t>
  </si>
  <si>
    <t>136</t>
  </si>
  <si>
    <t>59223871</t>
  </si>
  <si>
    <t>koš vysoký pro uliční vpusti žárově Pz plech pro rám 500/500mm</t>
  </si>
  <si>
    <t>360769543</t>
  </si>
  <si>
    <t>137</t>
  </si>
  <si>
    <t>899722113</t>
  </si>
  <si>
    <t>Krytí potrubí z plastů výstražnou fólií z PVC šířky 34 cm</t>
  </si>
  <si>
    <t>-1037980318</t>
  </si>
  <si>
    <t>https://podminky.urs.cz/item/CS_URS_2021_02/899722113</t>
  </si>
  <si>
    <t>(16,5+13,5)*1,1</t>
  </si>
  <si>
    <t>138</t>
  </si>
  <si>
    <t>1898036442</t>
  </si>
  <si>
    <t>4+4,2+4,7"obruba studny - trojlinka"</t>
  </si>
  <si>
    <t>65"nejvyšší lavice"</t>
  </si>
  <si>
    <t>40"stredni a cesty"</t>
  </si>
  <si>
    <t>30+6,5"cesty"</t>
  </si>
  <si>
    <t>56"nejnižší"</t>
  </si>
  <si>
    <t>139</t>
  </si>
  <si>
    <t>964781764</t>
  </si>
  <si>
    <t>C_kostka*0,1*1,05</t>
  </si>
  <si>
    <t>140</t>
  </si>
  <si>
    <t>-225013754</t>
  </si>
  <si>
    <t>141</t>
  </si>
  <si>
    <t>1262000154</t>
  </si>
  <si>
    <t>3+3 "cesta k MŠ překop"</t>
  </si>
  <si>
    <t>1,2+6+1,2"cesta k MŠ retence"</t>
  </si>
  <si>
    <t>142</t>
  </si>
  <si>
    <t>1034833007</t>
  </si>
  <si>
    <t>23,5 "žlab u kamenné zdi"</t>
  </si>
  <si>
    <t>143</t>
  </si>
  <si>
    <t>žlab odvodňovací betonový 510x 650x157mm</t>
  </si>
  <si>
    <t>1793042015</t>
  </si>
  <si>
    <t>144</t>
  </si>
  <si>
    <t>936001001</t>
  </si>
  <si>
    <t>Montáž prvků městské a zahradní architektury hmotnosti do 0,1 t</t>
  </si>
  <si>
    <t>1916539567</t>
  </si>
  <si>
    <t>https://podminky.urs.cz/item/CS_URS_2021_02/936001001</t>
  </si>
  <si>
    <t>145</t>
  </si>
  <si>
    <t>74910130z01</t>
  </si>
  <si>
    <t>koš odpadkový nerezový ložený volně do betonového prefabrikátu (4.05/V) 250 x 250 x 620 mm</t>
  </si>
  <si>
    <t>-702402797</t>
  </si>
  <si>
    <t>146</t>
  </si>
  <si>
    <t>936124113</t>
  </si>
  <si>
    <t>Montáž lavičky parkové stabilní přichycené kotevními šrouby</t>
  </si>
  <si>
    <t>289232000</t>
  </si>
  <si>
    <t>https://podminky.urs.cz/item/CS_URS_2021_02/936124113</t>
  </si>
  <si>
    <t>10+13</t>
  </si>
  <si>
    <t>147</t>
  </si>
  <si>
    <t>749z09</t>
  </si>
  <si>
    <t>dřevěný sedák 4.01/T včetně spojovacích kotvících prvků k zámečnické části</t>
  </si>
  <si>
    <t>-53024199</t>
  </si>
  <si>
    <t>148</t>
  </si>
  <si>
    <t>749z10</t>
  </si>
  <si>
    <t>dřevěný sedák 4.02/T včetně spojovacích kotvících prvků k zámečnické části</t>
  </si>
  <si>
    <t>728006250</t>
  </si>
  <si>
    <t>149</t>
  </si>
  <si>
    <t>749z11</t>
  </si>
  <si>
    <t>dřevěná lávka 4.04/T včetně spojovacích kotvících prvků k zámečnické části</t>
  </si>
  <si>
    <t>-587189359</t>
  </si>
  <si>
    <t>150</t>
  </si>
  <si>
    <t>953312122</t>
  </si>
  <si>
    <t>Vložky svislé do dilatačních spár z polystyrenových desek extrudovaných včetně dodání a osazení, v jakémkoliv zdivu přes 10 do 20 mm</t>
  </si>
  <si>
    <t>1164245031</t>
  </si>
  <si>
    <t>https://podminky.urs.cz/item/CS_URS_2021_02/953312122</t>
  </si>
  <si>
    <t>12*0,6*0,8+2*1,1*1</t>
  </si>
  <si>
    <t>151</t>
  </si>
  <si>
    <t>-1050920428</t>
  </si>
  <si>
    <t>0,4*1*58+0,7*0,7*2*4*2+(2+1,5)*0,3*0,4"stávající zídka+sloupy u trafostanice+kvetinace pred OU"</t>
  </si>
  <si>
    <t>152</t>
  </si>
  <si>
    <t>977151126</t>
  </si>
  <si>
    <t>Jádrové vrty diamantovými korunkami do stavebních materiálů (železobetonu, betonu, cihel, obkladů, dlažeb, kamene) průměru přes 200 do 225 mm</t>
  </si>
  <si>
    <t>-265404916</t>
  </si>
  <si>
    <t>https://podminky.urs.cz/item/CS_URS_2021_02/977151126</t>
  </si>
  <si>
    <t>0,15+0,15+0,15+0,2</t>
  </si>
  <si>
    <t>153</t>
  </si>
  <si>
    <t>977151911</t>
  </si>
  <si>
    <t>Jádrové vrty diamantovými korunkami do stavebních materiálů (železobetonu, betonu, cihel, obkladů, dlažeb, kamene) Příplatek k cenám za práci ve stísněném prostoru</t>
  </si>
  <si>
    <t>1260320142</t>
  </si>
  <si>
    <t>https://podminky.urs.cz/item/CS_URS_2021_02/977151911</t>
  </si>
  <si>
    <t>154</t>
  </si>
  <si>
    <t>977212111</t>
  </si>
  <si>
    <t>Řezání konstrukcí diamantovým lanem železobetonových s výztuží průměru do 16 mm</t>
  </si>
  <si>
    <t>-797878852</t>
  </si>
  <si>
    <t>https://podminky.urs.cz/item/CS_URS_2021_02/977212111</t>
  </si>
  <si>
    <t>3*0,45*0,6+1,2*0,6 "4xúprava betonových prefa bloků"</t>
  </si>
  <si>
    <t>155</t>
  </si>
  <si>
    <t>1143415033</t>
  </si>
  <si>
    <t>156</t>
  </si>
  <si>
    <t>997013501</t>
  </si>
  <si>
    <t>Odvoz suti a vybouraných hmot na skládku nebo meziskládku se složením, na vzdálenost do 1 km</t>
  </si>
  <si>
    <t>1469752658</t>
  </si>
  <si>
    <t>https://podminky.urs.cz/item/CS_URS_2021_02/997013501</t>
  </si>
  <si>
    <t>(C_kamen_vybourany-C_kamen_zidka)*2,5 "70% z bouraného zdiva na mezideponii severně od kostela k dalšímu použití 30% dále než 1 km na recyklační sklá"</t>
  </si>
  <si>
    <t>157</t>
  </si>
  <si>
    <t>-1428687940</t>
  </si>
  <si>
    <t>(C_kamen_vybourany-C_kamen_zidka)*2,5*0,3*8 "30% vybouraného dále nepoužitelného kamene"</t>
  </si>
  <si>
    <t>158</t>
  </si>
  <si>
    <t>14628124</t>
  </si>
  <si>
    <t>(C_kamen_vybourany-C_kamen_zidka)*2,5*0,3 "nepoužitelná část vybourané zídky"</t>
  </si>
  <si>
    <t>159</t>
  </si>
  <si>
    <t>998152111</t>
  </si>
  <si>
    <t>Přesun hmot pro zdi a valy samostatné montované z dílců železobetonových nebo z předpjatého betonu vodorovná dopravní vzdálenost do 50 m, pro zdi výšky do 12 m</t>
  </si>
  <si>
    <t>-2103943063</t>
  </si>
  <si>
    <t>https://podminky.urs.cz/item/CS_URS_2021_02/998152111</t>
  </si>
  <si>
    <t>711</t>
  </si>
  <si>
    <t>Izolace proti vodě, vlhkosti a plynům</t>
  </si>
  <si>
    <t>160</t>
  </si>
  <si>
    <t>711111001</t>
  </si>
  <si>
    <t>Provedení izolace proti zemní vlhkosti natěradly a tmely za studena na ploše vodorovné V nátěrem penetračním</t>
  </si>
  <si>
    <t>382113605</t>
  </si>
  <si>
    <t>https://podminky.urs.cz/item/CS_URS_2021_02/711111001</t>
  </si>
  <si>
    <t>(C_dren_tyc+C_dren_flex)*0,3</t>
  </si>
  <si>
    <t>161</t>
  </si>
  <si>
    <t>711112001</t>
  </si>
  <si>
    <t>Provedení izolace proti zemní vlhkosti natěradly a tmely za studena na ploše svislé S nátěrem penetračním</t>
  </si>
  <si>
    <t>-1098875363</t>
  </si>
  <si>
    <t>https://podminky.urs.cz/item/CS_URS_2021_02/711112001</t>
  </si>
  <si>
    <t>(C_dren_tyc+C_dren_flex)*0,6</t>
  </si>
  <si>
    <t>(3,5+6,5+2+6,5+4+3+2)*0,45 "vyšší část pro spojené stupně v severní části SO-04"</t>
  </si>
  <si>
    <t>162</t>
  </si>
  <si>
    <t>11163150</t>
  </si>
  <si>
    <t>lak penetrační asfaltový</t>
  </si>
  <si>
    <t>1014190174</t>
  </si>
  <si>
    <t>C_penetraceV+C_penetraceS</t>
  </si>
  <si>
    <t>139,905*0,0003 "Přepočtené koeficientem množství</t>
  </si>
  <si>
    <t>163</t>
  </si>
  <si>
    <t>711141559</t>
  </si>
  <si>
    <t>Provedení izolace proti zemní vlhkosti pásy přitavením NAIP na ploše vodorovné V</t>
  </si>
  <si>
    <t>-1560796406</t>
  </si>
  <si>
    <t>https://podminky.urs.cz/item/CS_URS_2021_02/711141559</t>
  </si>
  <si>
    <t>164</t>
  </si>
  <si>
    <t>711142559</t>
  </si>
  <si>
    <t>Provedení izolace proti zemní vlhkosti pásy přitavením NAIP na ploše svislé S</t>
  </si>
  <si>
    <t>1844112818</t>
  </si>
  <si>
    <t>https://podminky.urs.cz/item/CS_URS_2021_02/711142559</t>
  </si>
  <si>
    <t>165</t>
  </si>
  <si>
    <t>62853004</t>
  </si>
  <si>
    <t>pás asfaltový natavitelný modifikovaný SBS tl 4,0mm s vložkou ze skleněné tkaniny a spalitelnou PE fólií nebo jemnozrnný minerálním posypem na horním povrchu</t>
  </si>
  <si>
    <t>96869949</t>
  </si>
  <si>
    <t>C_penetraceS+C_penetraceV</t>
  </si>
  <si>
    <t>139,905*1,15 "Přepočtené koeficientem množství</t>
  </si>
  <si>
    <t>166</t>
  </si>
  <si>
    <t>711531110</t>
  </si>
  <si>
    <t>Provedení izolace potrubí, nádrží, stok a kanalizačních šachet pásy na sucho položením tkaniny</t>
  </si>
  <si>
    <t>-480668661</t>
  </si>
  <si>
    <t>https://podminky.urs.cz/item/CS_URS_2021_02/711531110</t>
  </si>
  <si>
    <t>167</t>
  </si>
  <si>
    <t>69334355z01</t>
  </si>
  <si>
    <t>fólie kořenovzdorná rootcontrol</t>
  </si>
  <si>
    <t>1813617261</t>
  </si>
  <si>
    <t>1*(14+14,5+13,5) "vedení do retenčky"</t>
  </si>
  <si>
    <t>1*(4,7+6)"nová kanalizace"</t>
  </si>
  <si>
    <t>2*(2*(3,1+2,5))+3,1*2,5+4*2"retenčka"</t>
  </si>
  <si>
    <t>90,85*1,14 "Přepočtené koeficientem množství</t>
  </si>
  <si>
    <t>168</t>
  </si>
  <si>
    <t>998711101</t>
  </si>
  <si>
    <t>Přesun hmot pro izolace proti vodě, vlhkosti a plynům stanovený z hmotnosti přesunovaného materiálu vodorovná dopravní vzdálenost do 50 m v objektech výšky do 6 m</t>
  </si>
  <si>
    <t>125497848</t>
  </si>
  <si>
    <t>https://podminky.urs.cz/item/CS_URS_2021_02/998711101</t>
  </si>
  <si>
    <t>724</t>
  </si>
  <si>
    <t>Zdravotechnika - strojní vybavení</t>
  </si>
  <si>
    <t>169</t>
  </si>
  <si>
    <t>724131111z01</t>
  </si>
  <si>
    <t>Čerpadlo vodovodní ruční stojanové s potrubím a sacím košem s protizámrzovým ventilem hloubky studny do 7 m</t>
  </si>
  <si>
    <t>soubor</t>
  </si>
  <si>
    <t>232457754</t>
  </si>
  <si>
    <t>741</t>
  </si>
  <si>
    <t>Elektroinstalace - silnoproud</t>
  </si>
  <si>
    <t>170</t>
  </si>
  <si>
    <t>741410001</t>
  </si>
  <si>
    <t>Montáž uzemňovacího vedení s upevněním, propojením a připojením pomocí svorek na povrchu pásku průřezu do 120 mm2</t>
  </si>
  <si>
    <t>-1745594730</t>
  </si>
  <si>
    <t>https://podminky.urs.cz/item/CS_URS_2021_02/741410001</t>
  </si>
  <si>
    <t>"nejvyšší lavice"2,6+8+2+6+2+6,2+2+10,5</t>
  </si>
  <si>
    <t>"střední lavice"4,2+2+12+3,5</t>
  </si>
  <si>
    <t>"nejnižší lavice"1,5+3+4,5+6,5+2+6,2+3,5+2+16,5+2+2+9</t>
  </si>
  <si>
    <t>171</t>
  </si>
  <si>
    <t>35442062</t>
  </si>
  <si>
    <t>pás zemnící 30x4mm FeZn</t>
  </si>
  <si>
    <t>1129570522</t>
  </si>
  <si>
    <t>C_zemnic*0,03*0,004*7850*1,05</t>
  </si>
  <si>
    <t>172</t>
  </si>
  <si>
    <t>741420011</t>
  </si>
  <si>
    <t>Montáž hromosvodného vedení svodových drátů nebo lan bez podpěr, Ø do 10 mm</t>
  </si>
  <si>
    <t>-1758149059</t>
  </si>
  <si>
    <t>https://podminky.urs.cz/item/CS_URS_2021_02/741420011</t>
  </si>
  <si>
    <t>12*1+3*2</t>
  </si>
  <si>
    <t>173</t>
  </si>
  <si>
    <t>35441072</t>
  </si>
  <si>
    <t>drát D 8mm FeZn pro hromosvod</t>
  </si>
  <si>
    <t>93348624</t>
  </si>
  <si>
    <t>18*((0,008*0,008*3,14)/4)*7850</t>
  </si>
  <si>
    <t>174</t>
  </si>
  <si>
    <t>741420022</t>
  </si>
  <si>
    <t>Montáž hromosvodného vedení svorek se 3 a více šrouby</t>
  </si>
  <si>
    <t>898517359</t>
  </si>
  <si>
    <t>https://podminky.urs.cz/item/CS_URS_2021_02/741420022</t>
  </si>
  <si>
    <t>175</t>
  </si>
  <si>
    <t>35441996</t>
  </si>
  <si>
    <t>svorka odbočovací a spojovací pro spojování kruhových a páskových vodičů, FeZn</t>
  </si>
  <si>
    <t>1392681799</t>
  </si>
  <si>
    <t>176</t>
  </si>
  <si>
    <t>35441986</t>
  </si>
  <si>
    <t>svorka odbočovací a spojovací pro pásek 30x4 mm, FeZn</t>
  </si>
  <si>
    <t>1195908767</t>
  </si>
  <si>
    <t>177</t>
  </si>
  <si>
    <t>998741101</t>
  </si>
  <si>
    <t>Přesun hmot pro silnoproud stanovený z hmotnosti přesunovaného materiálu vodorovná dopravní vzdálenost do 50 m v objektech výšky do 6 m</t>
  </si>
  <si>
    <t>-1518439864</t>
  </si>
  <si>
    <t>https://podminky.urs.cz/item/CS_URS_2021_02/998741101</t>
  </si>
  <si>
    <t>178</t>
  </si>
  <si>
    <t>76700z02</t>
  </si>
  <si>
    <t>D+M Nerezový herní vodní prvek - šroubovicové čerpací kolo (4.02/V) včetně spojovacích a kotvících prvků</t>
  </si>
  <si>
    <t>-1603254951</t>
  </si>
  <si>
    <t>76700z03</t>
  </si>
  <si>
    <t>D+M Nerezový herní vodní prvek - mlýnek svrchní (4.03/V) včetně spojovacích a kotvících prvků</t>
  </si>
  <si>
    <t>979176581</t>
  </si>
  <si>
    <t>180</t>
  </si>
  <si>
    <t>76700z04</t>
  </si>
  <si>
    <t>D+M Vodní herní prvek - gumopryžové stavidlo s nerezovým řetízkem (4.04/V) včetně spojovacích a kotvících prvků</t>
  </si>
  <si>
    <t>-2068755627</t>
  </si>
  <si>
    <t>181</t>
  </si>
  <si>
    <t>76700z05</t>
  </si>
  <si>
    <t>D+M Vodní herní prvek - nerezová nálevka (4.51/Z) včetně spojovacích a kotvících prvků</t>
  </si>
  <si>
    <t>-1550599896</t>
  </si>
  <si>
    <t>182</t>
  </si>
  <si>
    <t>-88138835</t>
  </si>
  <si>
    <t>58+18+61"v ulici školní+u školky+v ulici Dlouhá"</t>
  </si>
  <si>
    <t>183</t>
  </si>
  <si>
    <t>998767201</t>
  </si>
  <si>
    <t>Přesun hmot pro zámečnické konstrukce stanovený procentní sazbou (%) z ceny vodorovná dopravní vzdálenost do 50 m v objektech výšky do 6 m</t>
  </si>
  <si>
    <t>%</t>
  </si>
  <si>
    <t>454147325</t>
  </si>
  <si>
    <t>https://podminky.urs.cz/item/CS_URS_2021_02/998767201</t>
  </si>
  <si>
    <t>772</t>
  </si>
  <si>
    <t>Podlahy z kamene</t>
  </si>
  <si>
    <t>184</t>
  </si>
  <si>
    <t>-1085112228</t>
  </si>
  <si>
    <t>"zákrytové desky" 6,1+2+1+1+1+1+1+1+1+2+1,5+1,5+1,5+1,5+1,5</t>
  </si>
  <si>
    <t>185</t>
  </si>
  <si>
    <t>741007471</t>
  </si>
  <si>
    <t>C_zakryt_desky*0,4</t>
  </si>
  <si>
    <t>9,84*1,04 "Přepočtené koeficientem množství</t>
  </si>
  <si>
    <t>186</t>
  </si>
  <si>
    <t>998772101</t>
  </si>
  <si>
    <t>Přesun hmot pro kamenné dlažby, obklady schodišťových stupňů a soklů stanovený z hmotnosti přesunovaného materiálu vodorovná dopravní vzdálenost do 50 m v objektech výšky do 6 m</t>
  </si>
  <si>
    <t>-940954329</t>
  </si>
  <si>
    <t>https://podminky.urs.cz/item/CS_URS_2021_02/998772101</t>
  </si>
  <si>
    <t>Práce a dodávky M</t>
  </si>
  <si>
    <t>46-M</t>
  </si>
  <si>
    <t>Zemní práce při extr.mont.pracích</t>
  </si>
  <si>
    <t>187</t>
  </si>
  <si>
    <t>460520172z05</t>
  </si>
  <si>
    <t>Montáž trubek ochranných plastových ohebných uložených do rýhy</t>
  </si>
  <si>
    <t>545192372</t>
  </si>
  <si>
    <t>188</t>
  </si>
  <si>
    <t>34571098</t>
  </si>
  <si>
    <t>trubka elektroinstalační dělená (chránička) D 100/110mm, HDPE</t>
  </si>
  <si>
    <t>-1152999936</t>
  </si>
  <si>
    <t>2+3</t>
  </si>
  <si>
    <t>D_LISTdo300</t>
  </si>
  <si>
    <t>Kácení listnáčů do 300 mm průměru kmene</t>
  </si>
  <si>
    <t>D_LISTdo500</t>
  </si>
  <si>
    <t>Kácení listnáčů do 500 mm průměru kmene</t>
  </si>
  <si>
    <t>D_JEHLdo300</t>
  </si>
  <si>
    <t>Kácení jehličnanů do 300 mm průměru kmene</t>
  </si>
  <si>
    <t>D_JEHLdo500</t>
  </si>
  <si>
    <t>Kácení jehličnanů do 500 mm průměru kmene</t>
  </si>
  <si>
    <t>D_JEHLdo700</t>
  </si>
  <si>
    <t>Kácení jehličnanů do 700 mm průměru kmene</t>
  </si>
  <si>
    <t>D_uprava_travnik</t>
  </si>
  <si>
    <t>Celková plocha trávníků</t>
  </si>
  <si>
    <t>835</t>
  </si>
  <si>
    <t>D_cibul_SO02</t>
  </si>
  <si>
    <t>Plocha, kde bude založen trávník s cibulovinami pro prostor SO-02 v rámci SO-05</t>
  </si>
  <si>
    <t>345</t>
  </si>
  <si>
    <t>SO-05 - Sadové úpravy</t>
  </si>
  <si>
    <t>D_cibul_SO04</t>
  </si>
  <si>
    <t>Plocha, kde bude založen trávník s cibulovinami pro prostor SO-04 v rámci SO-05</t>
  </si>
  <si>
    <t>225</t>
  </si>
  <si>
    <t>D_travnik_SO04</t>
  </si>
  <si>
    <t>Plocha, kde bude založen běžný parkový trávník v rámci SO-04</t>
  </si>
  <si>
    <t>265</t>
  </si>
  <si>
    <t>D_narcis</t>
  </si>
  <si>
    <t>Narcissus - botanický, žlutý</t>
  </si>
  <si>
    <t>500</t>
  </si>
  <si>
    <t>D_modrenec</t>
  </si>
  <si>
    <t>Modřenec – modrý kultivar</t>
  </si>
  <si>
    <t>250</t>
  </si>
  <si>
    <t>D_snezenka</t>
  </si>
  <si>
    <t>Leukojum vernum - sněženka</t>
  </si>
  <si>
    <t>D_hortenzie</t>
  </si>
  <si>
    <t>Hortenzie/ Hydrangea arborescens Anabelle</t>
  </si>
  <si>
    <t>D_barvinek</t>
  </si>
  <si>
    <t>Barvínek lékařský/ Vince minor ´Atropurpura</t>
  </si>
  <si>
    <t>D_visen</t>
  </si>
  <si>
    <t>Višeň chloupkatá/ Prunus accolade</t>
  </si>
  <si>
    <t>D_muchovnik</t>
  </si>
  <si>
    <t>Muchovník/ Amelanchier grandiflora Ballerina</t>
  </si>
  <si>
    <t>D_tresen</t>
  </si>
  <si>
    <t>Třešeň/ Prunus avium</t>
  </si>
  <si>
    <t>D_magnolie</t>
  </si>
  <si>
    <t>Magnolie/ Magnoulia Susane</t>
  </si>
  <si>
    <t>D_stromyBAL600</t>
  </si>
  <si>
    <t>Předpěstované stromy s menším balem</t>
  </si>
  <si>
    <t>D_jirovec</t>
  </si>
  <si>
    <t>Jírovec maďal /Aesculus hippocastanum</t>
  </si>
  <si>
    <t>D_stromyBAL800</t>
  </si>
  <si>
    <t>Předpěstované stromy s větším balem</t>
  </si>
  <si>
    <t>D_sit_rakos</t>
  </si>
  <si>
    <t>Ochrana kmenů nově vysazených stromů rákosovou sítí</t>
  </si>
  <si>
    <t>29,25</t>
  </si>
  <si>
    <t>D_mulc</t>
  </si>
  <si>
    <t>Plocha mulčování okolo nově vysazených stromů</t>
  </si>
  <si>
    <t>30,615</t>
  </si>
  <si>
    <t>D_voda</t>
  </si>
  <si>
    <t>Voda pro zalévání trávníků a nových stromů</t>
  </si>
  <si>
    <t>12,25</t>
  </si>
  <si>
    <t>D_hnojivo</t>
  </si>
  <si>
    <t>Hnojení trávníků SO-05</t>
  </si>
  <si>
    <t>3,34</t>
  </si>
  <si>
    <t>111251101</t>
  </si>
  <si>
    <t>Odstranění křovin a stromů s odstraněním kořenů strojně průměru kmene do 100 mm v rovině nebo ve svahu sklonu terénu do 1:5, při celkové ploše do 100 m2</t>
  </si>
  <si>
    <t>1744997881</t>
  </si>
  <si>
    <t>https://podminky.urs.cz/item/CS_URS_2021_02/111251101</t>
  </si>
  <si>
    <t>"SK6" 60 + "SK7"16+ "SK8"18+ "SK12"10+ "SK13"53+ "SK15"4</t>
  </si>
  <si>
    <t>"zbytek keřů průměrně plochy 4m2" 4*38</t>
  </si>
  <si>
    <t>"stromu do prumeru 100 mm" 1 "78vrba"+"tis"1</t>
  </si>
  <si>
    <t>112101101</t>
  </si>
  <si>
    <t>Odstranění stromů s odřezáním kmene a s odvětvením listnatých, průměru kmene přes 100 do 300 mm</t>
  </si>
  <si>
    <t>949137185</t>
  </si>
  <si>
    <t>https://podminky.urs.cz/item/CS_URS_2021_02/112101101</t>
  </si>
  <si>
    <t>" číslo stromu74, 73, 72, 71, 55, 54, 53, 52, 51, 50, 49, 48, 56, 3x58, 3x60, 70, 2x106" 22</t>
  </si>
  <si>
    <t>112101102</t>
  </si>
  <si>
    <t>Odstranění stromů s odřezáním kmene a s odvětvením listnatých, průměru kmene přes 300 do 500 mm</t>
  </si>
  <si>
    <t>-120521033</t>
  </si>
  <si>
    <t>https://podminky.urs.cz/item/CS_URS_2021_02/112101102</t>
  </si>
  <si>
    <t>"číslo stromu 77, 75, 94, 99, 109" 5</t>
  </si>
  <si>
    <t>112101121</t>
  </si>
  <si>
    <t>Odstranění stromů s odřezáním kmene a s odvětvením jehličnatých bez odkornění, průměru kmene přes 100 do 300 mm</t>
  </si>
  <si>
    <t>510409150</t>
  </si>
  <si>
    <t>https://podminky.urs.cz/item/CS_URS_2021_02/112101121</t>
  </si>
  <si>
    <t>"číslo stromu 76,80,79,81,82,83,68,47,57,59,63,68x3"14</t>
  </si>
  <si>
    <t>112101122</t>
  </si>
  <si>
    <t>Odstranění stromů s odřezáním kmene a s odvětvením jehličnatých bez odkornění, průměru kmene přes 300 do 500 mm</t>
  </si>
  <si>
    <t>-733938006</t>
  </si>
  <si>
    <t>https://podminky.urs.cz/item/CS_URS_2021_02/112101122</t>
  </si>
  <si>
    <t>"číslo stromu 61,62,66,65,64,67,95"7</t>
  </si>
  <si>
    <t>112101123</t>
  </si>
  <si>
    <t>Odstranění stromů s odřezáním kmene a s odvětvením jehličnatých bez odkornění, průměru kmene přes 500 do 700 mm</t>
  </si>
  <si>
    <t>1567938054</t>
  </si>
  <si>
    <t>https://podminky.urs.cz/item/CS_URS_2021_02/112101123</t>
  </si>
  <si>
    <t>"číslo stromu 92" 1</t>
  </si>
  <si>
    <t>112251101</t>
  </si>
  <si>
    <t>Odstranění pařezů strojně s jejich vykopáním, vytrháním nebo odstřelením průměru přes 100 do 300 mm</t>
  </si>
  <si>
    <t>-1525671887</t>
  </si>
  <si>
    <t>https://podminky.urs.cz/item/CS_URS_2021_02/112251101</t>
  </si>
  <si>
    <t>D_JEHLdo300+D_LISTdo300</t>
  </si>
  <si>
    <t>112251102</t>
  </si>
  <si>
    <t>Odstranění pařezů strojně s jejich vykopáním, vytrháním nebo odstřelením průměru přes 300 do 500 mm</t>
  </si>
  <si>
    <t>607964230</t>
  </si>
  <si>
    <t>https://podminky.urs.cz/item/CS_URS_2021_02/112251102</t>
  </si>
  <si>
    <t>D_JEHLdo500+D_LISTdo500</t>
  </si>
  <si>
    <t>112251103</t>
  </si>
  <si>
    <t>Odstranění pařezů strojně s jejich vykopáním, vytrháním nebo odstřelením průměru přes 500 do 700 mm</t>
  </si>
  <si>
    <t>-1894666325</t>
  </si>
  <si>
    <t>https://podminky.urs.cz/item/CS_URS_2021_02/112251103</t>
  </si>
  <si>
    <t>111201401R00</t>
  </si>
  <si>
    <t>Spálení křovin a stromů o průměru do 100 mm</t>
  </si>
  <si>
    <t>-2137522172</t>
  </si>
  <si>
    <t>200</t>
  </si>
  <si>
    <t>-189544894</t>
  </si>
  <si>
    <t>174211101</t>
  </si>
  <si>
    <t>Zásyp sypaninou z jakékoliv horniny ručně s uložením výkopku ve vrstvách bez zhutnění jam, šachet, rýh nebo kolem objektů v těchto vykopávkách</t>
  </si>
  <si>
    <t>-1874862594</t>
  </si>
  <si>
    <t>https://podminky.urs.cz/item/CS_URS_2021_02/174211101</t>
  </si>
  <si>
    <t>37*1*0,7*0,7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</si>
  <si>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</si>
  <si>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</si>
  <si>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2145455231</t>
  </si>
  <si>
    <t>https://podminky.urs.cz/item/CS_URS_2021_02/181111111</t>
  </si>
  <si>
    <t>"SO-02" 345"cibul"</t>
  </si>
  <si>
    <t>"SO-04"80+145"cibul"</t>
  </si>
  <si>
    <t>"SO-04"265"travnik"</t>
  </si>
  <si>
    <t>181411121</t>
  </si>
  <si>
    <t>Založení trávníku na půdě předem připravené plochy do 1000 m2 výsevem včetně utažení lučního v rovině nebo na svahu do 1:5</t>
  </si>
  <si>
    <t>1890652527</t>
  </si>
  <si>
    <t>https://podminky.urs.cz/item/CS_URS_2021_02/181411121</t>
  </si>
  <si>
    <t>00572473R</t>
  </si>
  <si>
    <t>Směs travní luční trávobilinná louka klasická</t>
  </si>
  <si>
    <t>-1476295427</t>
  </si>
  <si>
    <t>570*0,0225 "Přepočtené koeficientem množství</t>
  </si>
  <si>
    <t>00572410R</t>
  </si>
  <si>
    <t>Směs travní parková II. mírná zátěž PROFI</t>
  </si>
  <si>
    <t>617949750</t>
  </si>
  <si>
    <t>265*0,0225 "Přepočtené koeficientem množství</t>
  </si>
  <si>
    <t>182303111</t>
  </si>
  <si>
    <t>Doplnění zeminy nebo substrátu na travnatých plochách tloušťky do 50 mm v rovině nebo na svahu do 1:5</t>
  </si>
  <si>
    <t>-1671730264</t>
  </si>
  <si>
    <t>https://podminky.urs.cz/item/CS_URS_2021_02/182303111</t>
  </si>
  <si>
    <t>10371500</t>
  </si>
  <si>
    <t>substrát pro trávníky VL</t>
  </si>
  <si>
    <t>-228664619</t>
  </si>
  <si>
    <t>835*0,058 "Přepočtené koeficientem množství</t>
  </si>
  <si>
    <t>183101221</t>
  </si>
  <si>
    <t>Hloubení jamek pro vysazování rostlin v zemině tř.1 až 4 s výměnou půdy z 50% v rovině nebo na svahu do 1:5, objemu přes 0,40 do 1,00 m3</t>
  </si>
  <si>
    <t>2004500866</t>
  </si>
  <si>
    <t>https://podminky.urs.cz/item/CS_URS_2021_02/183101221</t>
  </si>
  <si>
    <t>D_stromy1m3</t>
  </si>
  <si>
    <t>183101222</t>
  </si>
  <si>
    <t>Hloubení jamek pro vysazování rostlin v zemině tř.1 až 4 s výměnou půdy z 50% v rovině nebo na svahu do 1:5, objemu přes 1,00 do 2,00 m3</t>
  </si>
  <si>
    <t>1089343175</t>
  </si>
  <si>
    <t>https://podminky.urs.cz/item/CS_URS_2021_02/183101222</t>
  </si>
  <si>
    <t>D_stromy2m3</t>
  </si>
  <si>
    <t>10311100</t>
  </si>
  <si>
    <t>rašelina zahradnická   VL</t>
  </si>
  <si>
    <t>-1158631174</t>
  </si>
  <si>
    <t>1"m3 jamka stromy"*0,5"výměna půdy 50%"*D_stromyBAL600</t>
  </si>
  <si>
    <t>2"m3 jamka stromy"*0,5"výměna půdy 50%"*D_stromyBAL800</t>
  </si>
  <si>
    <t>D_vymena_pudy</t>
  </si>
  <si>
    <t>183205111</t>
  </si>
  <si>
    <t>Založení záhonu pro výsadbu rostlin v rovině nebo na svahu do 1:5 v zemině tř. 1 až 2</t>
  </si>
  <si>
    <t>1026643186</t>
  </si>
  <si>
    <t>https://podminky.urs.cz/item/CS_URS_2021_02/183205111</t>
  </si>
  <si>
    <t>13 "při trafostanici"</t>
  </si>
  <si>
    <t>183211211</t>
  </si>
  <si>
    <t>Založení štěrkového záhonu pro výsadbu trvalek v zemině tř. 1 až 4 v rovině nebo na svahu do 1:5</t>
  </si>
  <si>
    <t>1115262887</t>
  </si>
  <si>
    <t>https://podminky.urs.cz/item/CS_URS_2021_02/183211211</t>
  </si>
  <si>
    <t>183211312</t>
  </si>
  <si>
    <t>Výsadba květin do připravené půdy se zalitím do připravené půdy, se zalitím trvalek prostokořenných</t>
  </si>
  <si>
    <t>1129035116</t>
  </si>
  <si>
    <t>https://podminky.urs.cz/item/CS_URS_2021_02/183211312</t>
  </si>
  <si>
    <t>D_hortenzie+D_barvinek</t>
  </si>
  <si>
    <t>02640445z006</t>
  </si>
  <si>
    <t>1054413553</t>
  </si>
  <si>
    <t>02640445z007</t>
  </si>
  <si>
    <t>-660463274</t>
  </si>
  <si>
    <t>183211313</t>
  </si>
  <si>
    <t>Výsadba květin do připravené půdy se zalitím do připravené půdy, se zalitím cibulí nebo hlíz</t>
  </si>
  <si>
    <t>-306413522</t>
  </si>
  <si>
    <t>https://podminky.urs.cz/item/CS_URS_2021_02/183211313</t>
  </si>
  <si>
    <t>D_modrenec+D_snezenka+D_narcis</t>
  </si>
  <si>
    <t>026-05</t>
  </si>
  <si>
    <t>587896575</t>
  </si>
  <si>
    <t>250,00</t>
  </si>
  <si>
    <t>026-07</t>
  </si>
  <si>
    <t>-485204372</t>
  </si>
  <si>
    <t>026-21</t>
  </si>
  <si>
    <t>-1645550008</t>
  </si>
  <si>
    <t>500,00</t>
  </si>
  <si>
    <t>184102115</t>
  </si>
  <si>
    <t>Výsadba dřeviny s balem do předem vyhloubené jamky se zalitím v rovině nebo na svahu do 1:5, při průměru balu přes 500 do 600 mm</t>
  </si>
  <si>
    <t>-2061700088</t>
  </si>
  <si>
    <t>https://podminky.urs.cz/item/CS_URS_2021_02/184102115</t>
  </si>
  <si>
    <t>D_visen+D_muchovnik+D_tresen+D_magnolie</t>
  </si>
  <si>
    <t>02640445z002</t>
  </si>
  <si>
    <t>Višeň chloupkatá/ Prunus accolade /obvod kmene 12-14 cm</t>
  </si>
  <si>
    <t>-1042614112</t>
  </si>
  <si>
    <t>"S3 pro SO-02" 13</t>
  </si>
  <si>
    <t>"S3 pro SO-04" 15</t>
  </si>
  <si>
    <t xml:space="preserve">"S3 od trafostanice k samoobsluze" 4 </t>
  </si>
  <si>
    <t>02640445z003</t>
  </si>
  <si>
    <t>Muchovník/ Amelanchier grandiflora Ballerina/  12-14</t>
  </si>
  <si>
    <t>-594883782</t>
  </si>
  <si>
    <t>"S7 pred trafostanicí" 1</t>
  </si>
  <si>
    <t>"S7 za samoobsluhou" 1</t>
  </si>
  <si>
    <t>02640445z004</t>
  </si>
  <si>
    <t>Třešeň/ Prunus avium/  obvod kmene 12-14 cm</t>
  </si>
  <si>
    <t>1066042189</t>
  </si>
  <si>
    <t>"S8 pro SO-04" 3</t>
  </si>
  <si>
    <t>02640445z005</t>
  </si>
  <si>
    <t>Magnolie/ Magnoulia Susane/  obvod kmene 12-14 cm</t>
  </si>
  <si>
    <t>-532138357</t>
  </si>
  <si>
    <t>"S11 pro SO-04" 1</t>
  </si>
  <si>
    <t>184102116</t>
  </si>
  <si>
    <t>Výsadba dřeviny s balem do předem vyhloubené jamky se zalitím v rovině nebo na svahu do 1:5, při průměru balu přes 600 do 800 mm</t>
  </si>
  <si>
    <t>-150367886</t>
  </si>
  <si>
    <t>https://podminky.urs.cz/item/CS_URS_2021_02/184102116</t>
  </si>
  <si>
    <t>02640445z001</t>
  </si>
  <si>
    <t>Jírovec maďal /Aesculus hippocastanum/ obvod kmene 16-18 cm</t>
  </si>
  <si>
    <t>717532172</t>
  </si>
  <si>
    <t>"S2" 1</t>
  </si>
  <si>
    <t>184215132</t>
  </si>
  <si>
    <t>Ukotvení dřeviny kůly třemi kůly, délky přes 1 do 2 m</t>
  </si>
  <si>
    <t>-473405910</t>
  </si>
  <si>
    <t>https://podminky.urs.cz/item/CS_URS_2021_02/184215132</t>
  </si>
  <si>
    <t>D_stromyBAL600+D_stromyBAL800</t>
  </si>
  <si>
    <t>60591253</t>
  </si>
  <si>
    <t>kůl vyvazovací dřevěný impregnovaný D 8cm dl 2m</t>
  </si>
  <si>
    <t>-883142823</t>
  </si>
  <si>
    <t>D_stromyBAL600+D_stromyBAL800*4</t>
  </si>
  <si>
    <t>184501141</t>
  </si>
  <si>
    <t>Zhotovení obalu kmene z rákosové nebo kokosové rohože v rovině nebo na svahu do 1:5</t>
  </si>
  <si>
    <t>610264129</t>
  </si>
  <si>
    <t>https://podminky.urs.cz/item/CS_URS_2021_02/184501141</t>
  </si>
  <si>
    <t>61894010</t>
  </si>
  <si>
    <t>síť kokosová (400 g/m2) 2x50m</t>
  </si>
  <si>
    <t>1547384928</t>
  </si>
  <si>
    <t>(D_stromyBAL600+D_stromyBAL800)*1,5*0,5</t>
  </si>
  <si>
    <t>29,25*1,05 "Přepočtené koeficientem množství</t>
  </si>
  <si>
    <t>184801121</t>
  </si>
  <si>
    <t>Ošetření vysazených dřevin solitérních v rovině nebo na svahu do 1:5</t>
  </si>
  <si>
    <t>503254532</t>
  </si>
  <si>
    <t>https://podminky.urs.cz/item/CS_URS_2021_02/184801121</t>
  </si>
  <si>
    <t>184802111</t>
  </si>
  <si>
    <t>Chemické odplevelení půdy před založením kultury, trávníku nebo zpevněných ploch o výměře jednotlivě přes 20 m2 v rovině nebo na svahu do 1:5 postřikem na široko</t>
  </si>
  <si>
    <t>-1834779249</t>
  </si>
  <si>
    <t>https://podminky.urs.cz/item/CS_URS_2021_02/184802111</t>
  </si>
  <si>
    <t>252305001.A.R.</t>
  </si>
  <si>
    <t>AGRO STARANE 250 EC postřikový selektivní systémový herbicid bal. po 1l</t>
  </si>
  <si>
    <t>l</t>
  </si>
  <si>
    <t>-1889015136</t>
  </si>
  <si>
    <t>0,00012*(D_travnik_SO04+D_cibul_SO02+D_cibul_SO04)</t>
  </si>
  <si>
    <t>184804112R00</t>
  </si>
  <si>
    <t>Ochrana dřevin před okusem z drát.pletiva v rovině</t>
  </si>
  <si>
    <t>-2085656391</t>
  </si>
  <si>
    <t>184804117</t>
  </si>
  <si>
    <t>Odstranění ochrany proti okusu zvěří v rovině nebo na svahu do 1:5, chráničem z drátěného pletiva</t>
  </si>
  <si>
    <t>1737023028</t>
  </si>
  <si>
    <t>https://podminky.urs.cz/item/CS_URS_2021_02/184804117</t>
  </si>
  <si>
    <t>184911421</t>
  </si>
  <si>
    <t>Mulčování vysazených rostlin mulčovací kůrou, tl. do 100 mm v rovině nebo na svahu do 1:5</t>
  </si>
  <si>
    <t>-1089517981</t>
  </si>
  <si>
    <t>https://podminky.urs.cz/item/CS_URS_2021_02/184911421</t>
  </si>
  <si>
    <t>(D_stromyBAL600+D_stromyBAL800)*((1*1*3,14)/4)</t>
  </si>
  <si>
    <t>10391100</t>
  </si>
  <si>
    <t>kůra mulčovací VL</t>
  </si>
  <si>
    <t>-849417427</t>
  </si>
  <si>
    <t>D_mulc*0,1*1,2</t>
  </si>
  <si>
    <t>3,674*0,103 "Přepočtené koeficientem množství</t>
  </si>
  <si>
    <t>185802113</t>
  </si>
  <si>
    <t>Hnojení půdy nebo trávníku v rovině nebo na svahu do 1:5 umělým hnojivem na široko</t>
  </si>
  <si>
    <t>1498425678</t>
  </si>
  <si>
    <t>https://podminky.urs.cz/item/CS_URS_2021_02/185802113</t>
  </si>
  <si>
    <t>D_hnojivo/1000</t>
  </si>
  <si>
    <t>25191155z01</t>
  </si>
  <si>
    <t>hnojivo osmocote</t>
  </si>
  <si>
    <t>-383058817</t>
  </si>
  <si>
    <t>D_uprava_travnik*0,004</t>
  </si>
  <si>
    <t>185803105</t>
  </si>
  <si>
    <t>Shrabání a odvoz pokoseného porostu a organických naplavenin travního porostu</t>
  </si>
  <si>
    <t>ha</t>
  </si>
  <si>
    <t>1275023325</t>
  </si>
  <si>
    <t>https://podminky.urs.cz/item/CS_URS_2021_02/185803105</t>
  </si>
  <si>
    <t>D_uprava_travnik/10000</t>
  </si>
  <si>
    <t>185803211</t>
  </si>
  <si>
    <t>Uválcování trávníku v rovině nebo na svahu do 1:5</t>
  </si>
  <si>
    <t>-885242402</t>
  </si>
  <si>
    <t>https://podminky.urs.cz/item/CS_URS_2021_02/185803211</t>
  </si>
  <si>
    <t>185804312</t>
  </si>
  <si>
    <t>Zalití rostlin vodou plochy záhonů jednotlivě přes 20 m2</t>
  </si>
  <si>
    <t>-1835748435</t>
  </si>
  <si>
    <t>https://podminky.urs.cz/item/CS_URS_2021_02/185804312</t>
  </si>
  <si>
    <t>(D_stromyBAL600+D_stromyBAL800)*0,1+D_uprava_travnik*0,01</t>
  </si>
  <si>
    <t>185851121</t>
  </si>
  <si>
    <t>Dovoz vody pro zálivku rostlin na vzdálenost do 1000 m</t>
  </si>
  <si>
    <t>716633242</t>
  </si>
  <si>
    <t>https://podminky.urs.cz/item/CS_URS_2021_02/185851121</t>
  </si>
  <si>
    <t>D_voda*1,1</t>
  </si>
  <si>
    <t>998231311</t>
  </si>
  <si>
    <t>Přesun hmot pro sadovnické a krajinářské úpravy - strojně dopravní vzdálenost do 5000 m</t>
  </si>
  <si>
    <t>-1793642931</t>
  </si>
  <si>
    <t>https://podminky.urs.cz/item/CS_URS_2021_02/998231311</t>
  </si>
  <si>
    <t>SO-08 - Kamerový systém - příprava</t>
  </si>
  <si>
    <t>Soupis:</t>
  </si>
  <si>
    <t>08-1 - Venkovní trasy strukturované kabeláže (MT)</t>
  </si>
  <si>
    <t>AGCOM s.r.o.</t>
  </si>
  <si>
    <t>D1 - Venkovní Úložné trasy</t>
  </si>
  <si>
    <t xml:space="preserve">    D2 - Optický rozvaděč OR01</t>
  </si>
  <si>
    <t>D3 - Vnitřní trasy Obecní úřad</t>
  </si>
  <si>
    <t>D4 - Vnitřní trasy mateřská školka</t>
  </si>
  <si>
    <t>D5 - Vnitřní trasy bývalá trafostanice</t>
  </si>
  <si>
    <t>D6 - Ostatní</t>
  </si>
  <si>
    <t>D1</t>
  </si>
  <si>
    <t>Venkovní Úložné trasy</t>
  </si>
  <si>
    <t>ZEKAN 1</t>
  </si>
  <si>
    <t>Zemní kabelový žlab 100mm×100mm, tloušťka stěn 5,5mm</t>
  </si>
  <si>
    <t>-1374376407</t>
  </si>
  <si>
    <t>OTHM-MIK-HDPE-12-8-O</t>
  </si>
  <si>
    <t>Mikrotrubička HDPE zemní tlustostěnná 12/8mm, pro přímou pokládku do země, oranžová</t>
  </si>
  <si>
    <t>-821900589</t>
  </si>
  <si>
    <t>OTMP-UF12/8</t>
  </si>
  <si>
    <t>Spojka mikrotrubiček přímá průhledná celoplast UF, pro vodotěsné spojení mikrotrubiček, pro trubičky 12/8mm</t>
  </si>
  <si>
    <t>-319751354</t>
  </si>
  <si>
    <t>OTMP-UPF12</t>
  </si>
  <si>
    <t>Koncovka UPF průhledná k ukončení/utěsnění mikrotrubičky 12mm, vodotěsné</t>
  </si>
  <si>
    <t>223668191</t>
  </si>
  <si>
    <t>Pol1</t>
  </si>
  <si>
    <t>uložení zemního kabelového žlabu do výkopu</t>
  </si>
  <si>
    <t>-76565973</t>
  </si>
  <si>
    <t>1175531</t>
  </si>
  <si>
    <t>Trubka Kopoflex KF09110, rudá - 110/94mm</t>
  </si>
  <si>
    <t>1981323100</t>
  </si>
  <si>
    <t>Pol10</t>
  </si>
  <si>
    <t>protažení svazku stávají chráničkou pod komunikací mezi trafostanící a MÚ</t>
  </si>
  <si>
    <t>-2004033059</t>
  </si>
  <si>
    <t>Pol11</t>
  </si>
  <si>
    <t>uložení miktrotrubičky do výkopu</t>
  </si>
  <si>
    <t>241747038</t>
  </si>
  <si>
    <t>Pol2</t>
  </si>
  <si>
    <t>uložení Kopoflex trubky do výkopu</t>
  </si>
  <si>
    <t>1606486900</t>
  </si>
  <si>
    <t>Pol3</t>
  </si>
  <si>
    <t>trubka HDPE 25/20 pro optické kabely</t>
  </si>
  <si>
    <t>749463852</t>
  </si>
  <si>
    <t>Pol4</t>
  </si>
  <si>
    <t>uložení HDPE trubky do výkopu, trubek KF a zemních kanálů</t>
  </si>
  <si>
    <t>733255646</t>
  </si>
  <si>
    <t>Pol5</t>
  </si>
  <si>
    <t>protažení zatahovacího provázku do HDPE trubky</t>
  </si>
  <si>
    <t>1352614290</t>
  </si>
  <si>
    <t>Pol6</t>
  </si>
  <si>
    <t>Spojka PP šroubovací pro chráničky optického kabelu HDPE pr. 25 mm, šedá</t>
  </si>
  <si>
    <t>1979487142</t>
  </si>
  <si>
    <t>Pol7</t>
  </si>
  <si>
    <t>Koncovka PP šroubovací pro chráničky optického kabelu HDPE pr. 25 mm, šedá</t>
  </si>
  <si>
    <t>-1319862960</t>
  </si>
  <si>
    <t>OTHM-DMULTI-7x12-8</t>
  </si>
  <si>
    <t>Svazek 7× HDPE mikrotrubička zemní tlustostěnná 12/8mm, pro přímou pokládku do země, vnitřní lubrikační vrstva SILICORE pro snížení tření</t>
  </si>
  <si>
    <t>930303432</t>
  </si>
  <si>
    <t>Pol8</t>
  </si>
  <si>
    <t>uložení svazku do výkopu, trubek KF a zemních kanálů</t>
  </si>
  <si>
    <t>-558687601</t>
  </si>
  <si>
    <t>Pol9</t>
  </si>
  <si>
    <t>Kontrola tlakutěsnosti a kalibrace</t>
  </si>
  <si>
    <t>954644575</t>
  </si>
  <si>
    <t>46044327</t>
  </si>
  <si>
    <t>D2</t>
  </si>
  <si>
    <t>Optický rozvaděč OR01</t>
  </si>
  <si>
    <t>ORU 2 SIS</t>
  </si>
  <si>
    <t>Universální pilířový rozváděč s výklopným rámem pro montáž až 16 ks kazetových modulů SAFeTNET, pro ukončení nebo k propojení optických kabelů zafouknutých v mikrotrubičkách nebo v HDPE chráničkách, 1200×550×350</t>
  </si>
  <si>
    <t>-1917868037</t>
  </si>
  <si>
    <t>D3</t>
  </si>
  <si>
    <t>Vnitřní trasy Obecní úřad</t>
  </si>
  <si>
    <t>Pol12</t>
  </si>
  <si>
    <t>Krabice 460x380x120 IP56 hladká šroubové víko nízké 44 CE, přechodová krabice mateřská školka.</t>
  </si>
  <si>
    <t>798600960</t>
  </si>
  <si>
    <t>Pol13</t>
  </si>
  <si>
    <t>Zakončení svazku v přechodové krabici.</t>
  </si>
  <si>
    <t>-2118869916</t>
  </si>
  <si>
    <t>D4</t>
  </si>
  <si>
    <t>Vnitřní trasy mateřská školka</t>
  </si>
  <si>
    <t>-1356740264</t>
  </si>
  <si>
    <t>151040317</t>
  </si>
  <si>
    <t>D5</t>
  </si>
  <si>
    <t>Vnitřní trasy bývalá trafostanice</t>
  </si>
  <si>
    <t>1012214</t>
  </si>
  <si>
    <t>Víko plechového žlabu 500</t>
  </si>
  <si>
    <t>-1884765062</t>
  </si>
  <si>
    <t>1749866</t>
  </si>
  <si>
    <t>Pružný uzávěr víka</t>
  </si>
  <si>
    <t>-1143150134</t>
  </si>
  <si>
    <t>1749745</t>
  </si>
  <si>
    <t>Žlab plechový, děrovaný s integrovanou spojkou 500/100</t>
  </si>
  <si>
    <t>2015734607</t>
  </si>
  <si>
    <t>2031 M 30 FS</t>
  </si>
  <si>
    <t>Svazkový držák Grip 30x NYM3x1,5, St, pásově zinkováno</t>
  </si>
  <si>
    <t>1189993165</t>
  </si>
  <si>
    <t>Pol14</t>
  </si>
  <si>
    <t>Zakončení svazku.</t>
  </si>
  <si>
    <t>211931051</t>
  </si>
  <si>
    <t>D6</t>
  </si>
  <si>
    <t>Ostatní</t>
  </si>
  <si>
    <t>Pol15</t>
  </si>
  <si>
    <t>podružný materiál z položek 1 - 37 (uchazeč doplní výši procent)</t>
  </si>
  <si>
    <t>-189902395</t>
  </si>
  <si>
    <t>Pol16</t>
  </si>
  <si>
    <t>Spolupráce s ostatními profesemi stavby (hod)</t>
  </si>
  <si>
    <t>998821568</t>
  </si>
  <si>
    <t>Pol17</t>
  </si>
  <si>
    <t>Stavební přípomoci (hod)</t>
  </si>
  <si>
    <t>-240967793</t>
  </si>
  <si>
    <t>Pol18</t>
  </si>
  <si>
    <t>Ekologická likvidace odpadu (t)</t>
  </si>
  <si>
    <t>91326443</t>
  </si>
  <si>
    <t>Pol19</t>
  </si>
  <si>
    <t>Základní úklid stavby, po prováděných hrubých instalačních pracích (hod)</t>
  </si>
  <si>
    <t>-253516171</t>
  </si>
  <si>
    <t>Pol20</t>
  </si>
  <si>
    <t>Zařízení staveniště (ks)</t>
  </si>
  <si>
    <t>2099600590</t>
  </si>
  <si>
    <t>Pol21</t>
  </si>
  <si>
    <t>Kompletace dokladů (hod)</t>
  </si>
  <si>
    <t>-1197164647</t>
  </si>
  <si>
    <t>Pol22</t>
  </si>
  <si>
    <t>Zaškolení uživetele (hod)</t>
  </si>
  <si>
    <t>312296994</t>
  </si>
  <si>
    <t>Pol23</t>
  </si>
  <si>
    <t>vedlejší náklady - cestovné + dopravné z položek montáže č. 1 - 46 (uchazeč doplní výši procent)</t>
  </si>
  <si>
    <t>389083446</t>
  </si>
  <si>
    <t>Pol24</t>
  </si>
  <si>
    <t>Inženýrská činnost, dokumentace skutečného provedení (hod)</t>
  </si>
  <si>
    <t>1413541361</t>
  </si>
  <si>
    <t>F_CYA16</t>
  </si>
  <si>
    <t>Kabel pro uzemnění rozvaděče na OU v rámci SO-08-9</t>
  </si>
  <si>
    <t>F_CYKYj3x2a5</t>
  </si>
  <si>
    <t>Kabel CYKY-J 3x2,5 mm2 pro rozvod z OU do trafostanice a přes park v rámci SO-08-9</t>
  </si>
  <si>
    <t>195</t>
  </si>
  <si>
    <t>F_KF32na40</t>
  </si>
  <si>
    <t>Ochranné potrobí pro rozvod v zemi v rámci SO-08-9</t>
  </si>
  <si>
    <t>F_listy</t>
  </si>
  <si>
    <t>Elektroinstalační lišty pro rozvody v rámci bývalé trafostanice a úřadu   rámci SO-08-9</t>
  </si>
  <si>
    <t>F_zemeni</t>
  </si>
  <si>
    <t>Nerezový zemnící drát pro uzemění nových rozvaděčů kamerového systému v rámci SO-08-9</t>
  </si>
  <si>
    <t>40,192</t>
  </si>
  <si>
    <t>08-9 - Kamerový systém - silnoproud</t>
  </si>
  <si>
    <t>612135101</t>
  </si>
  <si>
    <t>Hrubá výplň rýh maltou jakékoli šířky rýhy ve stěnách</t>
  </si>
  <si>
    <t>1419265679</t>
  </si>
  <si>
    <t>https://podminky.urs.cz/item/CS_URS_2021_02/612135101</t>
  </si>
  <si>
    <t>3*0,3</t>
  </si>
  <si>
    <t>622325109</t>
  </si>
  <si>
    <t>Oprava vápenocementové omítky vnějších ploch stupně členitosti 1 hladké stěn, v rozsahu opravované plochy přes 80 do 100%</t>
  </si>
  <si>
    <t>518175290</t>
  </si>
  <si>
    <t>https://podminky.urs.cz/item/CS_URS_2021_02/622325109</t>
  </si>
  <si>
    <t>3*0,5</t>
  </si>
  <si>
    <t>971033161</t>
  </si>
  <si>
    <t>Vybourání otvorů ve zdivu základovém nebo nadzákladovém z cihel, tvárnic, příčkovek z cihel pálených na maltu vápennou nebo vápenocementovou průměru profilu do 60 mm, tl. do 600 mm</t>
  </si>
  <si>
    <t>1998853129</t>
  </si>
  <si>
    <t>https://podminky.urs.cz/item/CS_URS_2021_02/971033161</t>
  </si>
  <si>
    <t>974029167</t>
  </si>
  <si>
    <t>Vysekání rýh ve zdivu kamenném do hl. 150 mm a šířky do 300 mm</t>
  </si>
  <si>
    <t>1999124574</t>
  </si>
  <si>
    <t>https://podminky.urs.cz/item/CS_URS_2021_02/974029167</t>
  </si>
  <si>
    <t>786636534</t>
  </si>
  <si>
    <t>390932265</t>
  </si>
  <si>
    <t>0,317*8</t>
  </si>
  <si>
    <t>997013603</t>
  </si>
  <si>
    <t>Poplatek za uložení stavebního odpadu na skládce (skládkovné) cihelného zatříděného do Katalogu odpadů pod kódem 17 01 02</t>
  </si>
  <si>
    <t>1985439616</t>
  </si>
  <si>
    <t>https://podminky.urs.cz/item/CS_URS_2021_02/997013603</t>
  </si>
  <si>
    <t>741110002</t>
  </si>
  <si>
    <t>Montáž trubek elektroinstalačních s nasunutím nebo našroubováním do krabic plastových tuhých, uložených pevně, vnější Ø přes 23 do 35 mm</t>
  </si>
  <si>
    <t>-1410141331</t>
  </si>
  <si>
    <t>https://podminky.urs.cz/item/CS_URS_2021_02/741110002</t>
  </si>
  <si>
    <t>34571094</t>
  </si>
  <si>
    <t>trubka elektroinstalační tuhá z PVC D 28,6/32 mm, délka 3m</t>
  </si>
  <si>
    <t>-646793312</t>
  </si>
  <si>
    <t>6 "pro úřad"</t>
  </si>
  <si>
    <t>6 "pro trafo"</t>
  </si>
  <si>
    <t>741122122</t>
  </si>
  <si>
    <t>Montáž kabelů měděných bez ukončení uložených v trubkách zatažených plných kulatých nebo bezhalogenových (např. CYKY) počtu a průřezu žil 3x1,5 až 6 mm2</t>
  </si>
  <si>
    <t>-1248068092</t>
  </si>
  <si>
    <t>https://podminky.urs.cz/item/CS_URS_2021_02/741122122</t>
  </si>
  <si>
    <t>F_KF32na40+F_listy</t>
  </si>
  <si>
    <t>741122211</t>
  </si>
  <si>
    <t>Montáž kabelů měděných bez ukončení uložených volně nebo v liště plných kulatých (např. CYKY) počtu a průřezu žil 3x1,5 až 6 mm2</t>
  </si>
  <si>
    <t>659638460</t>
  </si>
  <si>
    <t>https://podminky.urs.cz/item/CS_URS_2021_02/741122211</t>
  </si>
  <si>
    <t>F_CYKYj3x2a5+F_CYA16-F_KF32na40-F_listy</t>
  </si>
  <si>
    <t>741410003</t>
  </si>
  <si>
    <t>Montáž uzemňovacího vedení s upevněním, propojením a připojením pomocí svorek na povrchu drátu nebo lana Ø do 10 mm</t>
  </si>
  <si>
    <t>100571344</t>
  </si>
  <si>
    <t>https://podminky.urs.cz/item/CS_URS_2021_02/741410003</t>
  </si>
  <si>
    <t>34111036</t>
  </si>
  <si>
    <t>kabel silový s Cu jádrem 1kV 3x2,5mm2</t>
  </si>
  <si>
    <t>498287758</t>
  </si>
  <si>
    <t>"v OU" 10</t>
  </si>
  <si>
    <t>"do trafostanice" 40</t>
  </si>
  <si>
    <t>"Na Státní" 145</t>
  </si>
  <si>
    <t>195*1,1 "Přepočtené koeficientem množství</t>
  </si>
  <si>
    <t>34111194z01</t>
  </si>
  <si>
    <t>kabel silový jednožilový s Cu jádrem 1x16mm2</t>
  </si>
  <si>
    <t>-1631279029</t>
  </si>
  <si>
    <t>4 "zemění rozvaděče"</t>
  </si>
  <si>
    <t>4*1,1 "Přepočtené koeficientem množství</t>
  </si>
  <si>
    <t>35441080</t>
  </si>
  <si>
    <t>drát D 8mm nerez</t>
  </si>
  <si>
    <t>149249411</t>
  </si>
  <si>
    <t>(((0,008*0,008*3,14)/4)*8000)*100 "přes park"</t>
  </si>
  <si>
    <t>40,192*1,1 "Přepočtené koeficientem množství</t>
  </si>
  <si>
    <t>741132413</t>
  </si>
  <si>
    <t>Ukončení kabelů nebo vodičů koncovkou nebo s vývodkou přírubovou jednocestnou, kabelů nebo vodičů celoplastových, počtu a průřezu žil 3x1,5 až 10 mm2</t>
  </si>
  <si>
    <t>2039922714</t>
  </si>
  <si>
    <t>https://podminky.urs.cz/item/CS_URS_2021_02/741132413</t>
  </si>
  <si>
    <t>1"Z-E1"</t>
  </si>
  <si>
    <t>1"Z-E2"</t>
  </si>
  <si>
    <t>741313005</t>
  </si>
  <si>
    <t>Montáž zásuvek domovních se zapojením vodičů bezšroubové připojení polozapuštěných nebo zapuštěných 10/16 A, provedení 2P + PE s ochrannými clonkami a přepěťovou ochranou</t>
  </si>
  <si>
    <t>2075523378</t>
  </si>
  <si>
    <t>https://podminky.urs.cz/item/CS_URS_2021_02/741313005</t>
  </si>
  <si>
    <t>1"pro OU"</t>
  </si>
  <si>
    <t>35811257z01</t>
  </si>
  <si>
    <t>zásuvka nástěnná jednonásobná 16A 250V s přepěťovou ochranou</t>
  </si>
  <si>
    <t>-2041722470</t>
  </si>
  <si>
    <t>741320105</t>
  </si>
  <si>
    <t>Montáž jističů se zapojením vodičů jednopólových nn do 25 A ve skříni</t>
  </si>
  <si>
    <t>-1936754346</t>
  </si>
  <si>
    <t>https://podminky.urs.cz/item/CS_URS_2021_02/741320105</t>
  </si>
  <si>
    <t>35822111</t>
  </si>
  <si>
    <t>jistič 1pólový-charakteristika B 16A</t>
  </si>
  <si>
    <t>1570944977</t>
  </si>
  <si>
    <t>741320135</t>
  </si>
  <si>
    <t>Montáž jističů se zapojením vodičů dvoupólových nn do 25 A ve skříni</t>
  </si>
  <si>
    <t>780459925</t>
  </si>
  <si>
    <t>https://podminky.urs.cz/item/CS_URS_2021_02/741320135</t>
  </si>
  <si>
    <t>35889206z01</t>
  </si>
  <si>
    <t>chránič proudový 2pólový 16A pracovního proudu 30mA</t>
  </si>
  <si>
    <t>-1403423169</t>
  </si>
  <si>
    <t>35889505z01</t>
  </si>
  <si>
    <t>ochrana přepěťová 3F B+C</t>
  </si>
  <si>
    <t>-1862610401</t>
  </si>
  <si>
    <t>741322061</t>
  </si>
  <si>
    <t>Montáž přepěťových ochran nn se zapojením vodičů svodiče přepětí – typ 2 třípólových jednodílných</t>
  </si>
  <si>
    <t>-739333504</t>
  </si>
  <si>
    <t>https://podminky.urs.cz/item/CS_URS_2021_02/741322061</t>
  </si>
  <si>
    <t>1936331991</t>
  </si>
  <si>
    <t>460520172z04</t>
  </si>
  <si>
    <t>-267267960</t>
  </si>
  <si>
    <t>1963302175</t>
  </si>
  <si>
    <t>"u OU" 9</t>
  </si>
  <si>
    <t>"parkem"58</t>
  </si>
  <si>
    <t>"Na Státní" 20</t>
  </si>
  <si>
    <t>87*1,1 "Přepočtené koeficientem množství</t>
  </si>
  <si>
    <t>G_pazeniDO2m</t>
  </si>
  <si>
    <t>Pažení jam a rýh do hloubky 2 metry v rámci SO-11</t>
  </si>
  <si>
    <t>115,41</t>
  </si>
  <si>
    <t>G_pazeniDO4m</t>
  </si>
  <si>
    <t>Pažení jam a rýh do hloubky 4 metry v rámci SO-11</t>
  </si>
  <si>
    <t>21,16</t>
  </si>
  <si>
    <t>G_Jamy</t>
  </si>
  <si>
    <t>Objem výkopku z jam okolo šachet (nové i stávající) v rámci SO-11</t>
  </si>
  <si>
    <t>59,55</t>
  </si>
  <si>
    <t>G_Ryhy</t>
  </si>
  <si>
    <t>Rýhy pro připojení vpustí ke kanalizaci v rámci SO-11</t>
  </si>
  <si>
    <t>20,232</t>
  </si>
  <si>
    <t>G_potrubi</t>
  </si>
  <si>
    <t>Délka připojovacího potrubí mezi novými vpustmi a stávajícími šachtami v rámci SO-11</t>
  </si>
  <si>
    <t>28,27</t>
  </si>
  <si>
    <t>G_obsyp</t>
  </si>
  <si>
    <t>Objem obsypání nových vedení pískem v rámci SO-11</t>
  </si>
  <si>
    <t>9,515</t>
  </si>
  <si>
    <t>G_vrtani</t>
  </si>
  <si>
    <t>Jádrové vrtání do stávajících šachet pro nové napojení v rámci SO-11</t>
  </si>
  <si>
    <t>0,6</t>
  </si>
  <si>
    <t>SO-11 - Úprava dešťové kanalizace</t>
  </si>
  <si>
    <t>G_zasyp_kom</t>
  </si>
  <si>
    <t>Objem zásypů kolem šachet a nad potrubím v prostoru komunikace</t>
  </si>
  <si>
    <t>60,74</t>
  </si>
  <si>
    <t xml:space="preserve">    713 - Izolace tepelné</t>
  </si>
  <si>
    <t>-426153713</t>
  </si>
  <si>
    <t>"SO-11-1" 2,5*2,5*2,0</t>
  </si>
  <si>
    <t>"SO-11-2" 2*2*1,5</t>
  </si>
  <si>
    <t>"SO-11-3"2,5*2,5*2,2</t>
  </si>
  <si>
    <t xml:space="preserve"> "SO-11-4" 2*2*1,2</t>
  </si>
  <si>
    <t>"HO61" 2,5*2,5*1,8</t>
  </si>
  <si>
    <t>"HO62" 2,5*2,5*1,8</t>
  </si>
  <si>
    <t>132154102</t>
  </si>
  <si>
    <t>Hloubení zapažených rýh šířky do 800 mm strojně s urovnáním dna do předepsaného profilu a spádu v hornině třídy těžitelnosti I skupiny 1 a 2 přes 20 do 50 m3</t>
  </si>
  <si>
    <t>-1690390235</t>
  </si>
  <si>
    <t>https://podminky.urs.cz/item/CS_URS_2021_02/132154102</t>
  </si>
  <si>
    <t>"SO-11-1" 2,3*0,8*1,5</t>
  </si>
  <si>
    <t>"SO-11-3" 8,8*0,8*1,8</t>
  </si>
  <si>
    <t>"SO-11-4" 7,5*0,8*0,8</t>
  </si>
  <si>
    <t>-1897394281</t>
  </si>
  <si>
    <t>-1706219370</t>
  </si>
  <si>
    <t>"SO-11-1"(2,3+2,3)*1,5</t>
  </si>
  <si>
    <t>"SO-11-3"(0,8+0,8+2,5+2,5+2,5)*2,0</t>
  </si>
  <si>
    <t>"HO61"(2,5+2,5+1,6+1,8)*1,5</t>
  </si>
  <si>
    <t>"SO-11-2"(1+1,3+2+2)*1,5</t>
  </si>
  <si>
    <t>"SO-11-3"(9,6+8,5)*2</t>
  </si>
  <si>
    <t>"SO-11-4 bez pažení"</t>
  </si>
  <si>
    <t>"HO62"(2,5+2,5+1+0,7+1)*1,8</t>
  </si>
  <si>
    <t>463916619</t>
  </si>
  <si>
    <t>"SO-11-1"(2,5+2,5+2,5+1,7)*2,3</t>
  </si>
  <si>
    <t>-293580789</t>
  </si>
  <si>
    <t>508314721</t>
  </si>
  <si>
    <t>1869576037</t>
  </si>
  <si>
    <t>G_jamy+G_ryhy "na mezideponii severně od kostela"</t>
  </si>
  <si>
    <t>1736224204</t>
  </si>
  <si>
    <t>0,8*0,8*2,3+2,5*2,5*1,8-0,25*1,8"SO-11-1"</t>
  </si>
  <si>
    <t xml:space="preserve">3,4*1-0,25*1"SO-11-2" </t>
  </si>
  <si>
    <t>0,8*1,2*8,8+2,5*2,5*2-0,25*2"SO-11-3"</t>
  </si>
  <si>
    <t>0,8*0,35*7,5+2,2*2,2*1-0,25*1"SO-11-4"</t>
  </si>
  <si>
    <t>2,5*2,5*1,6-1,2*1,6"HO61"</t>
  </si>
  <si>
    <t>2,5*2,5*2-1,2*2"HO62"</t>
  </si>
  <si>
    <t>G_zasyp</t>
  </si>
  <si>
    <t>-1160018990</t>
  </si>
  <si>
    <t>G_zasyp_kom*2*1,1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</si>
  <si>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</si>
  <si>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</si>
  <si>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916113395</t>
  </si>
  <si>
    <t>https://podminky.urs.cz/item/CS_URS_2021_02/175151101</t>
  </si>
  <si>
    <t>(2,4+8,8+7,5)*0,53*0,8*1,2</t>
  </si>
  <si>
    <t>1466661721</t>
  </si>
  <si>
    <t>G_obsyp*2*1,1</t>
  </si>
  <si>
    <t>20,933*2 "Přepočtené koeficientem množství</t>
  </si>
  <si>
    <t>-576481280</t>
  </si>
  <si>
    <t>-1910632870</t>
  </si>
  <si>
    <t>28,27*1,1 "Přepočtené koeficientem množství</t>
  </si>
  <si>
    <t>310321111</t>
  </si>
  <si>
    <t>Zabetonování otvorů ve zdivu nadzákladovém včetně bednění, odbednění a výztuže (materiál v ceně) plochy do 1 m2</t>
  </si>
  <si>
    <t>-1682134681</t>
  </si>
  <si>
    <t>https://podminky.urs.cz/item/CS_URS_2021_02/310321111</t>
  </si>
  <si>
    <t>0,3*0,3*0,15*4*2 "zabebetonování straých otvorů v šachtách HO - započítáno dvojnásobně (pracnost)"</t>
  </si>
  <si>
    <t>1073073649</t>
  </si>
  <si>
    <t>"SO-11-1"0,1*2,5*2,5*1,1</t>
  </si>
  <si>
    <t>"SO-11-2"0,1*2*2*1,1</t>
  </si>
  <si>
    <t>"SO-11-3"0,1*2,5*2,5*1,1</t>
  </si>
  <si>
    <t>"SO-11-4"0,1*2*2*1,1</t>
  </si>
  <si>
    <t>596490381</t>
  </si>
  <si>
    <t>0,1*0,8*G_potrubi*1,1</t>
  </si>
  <si>
    <t>-768598270</t>
  </si>
  <si>
    <t>977063991</t>
  </si>
  <si>
    <t>59224010</t>
  </si>
  <si>
    <t>prstenec šachtový vyrovnávací betonový 625x100x40mm</t>
  </si>
  <si>
    <t>-1416427078</t>
  </si>
  <si>
    <t>"HO62 dle situace" 1</t>
  </si>
  <si>
    <t>943458526</t>
  </si>
  <si>
    <t>896422704</t>
  </si>
  <si>
    <t>-1804891779</t>
  </si>
  <si>
    <t>(4,2+1,5+10,9+9,1)*1,1</t>
  </si>
  <si>
    <t>1258855364</t>
  </si>
  <si>
    <t>28611365</t>
  </si>
  <si>
    <t>koleno kanalizace PVC KG 200x30°</t>
  </si>
  <si>
    <t>-149676019</t>
  </si>
  <si>
    <t>28611364</t>
  </si>
  <si>
    <t>koleno kanalizace PVC KG 200x15°</t>
  </si>
  <si>
    <t>-1839876343</t>
  </si>
  <si>
    <t>890411811</t>
  </si>
  <si>
    <t>Bourání šachet a jímek ručně velikosti obestavěného prostoru do 1,5 m3 z prefabrikovaných skruží</t>
  </si>
  <si>
    <t>1125433309</t>
  </si>
  <si>
    <t>https://podminky.urs.cz/item/CS_URS_2021_02/890411811</t>
  </si>
  <si>
    <t>((1,25*1,25*3,14)/4)*0,9 "šachta HO62"</t>
  </si>
  <si>
    <t>890411851</t>
  </si>
  <si>
    <t>Bourání šachet a jímek strojně velikosti obestavěného prostoru do 1,5 m3 z prefabrikovaných skruží</t>
  </si>
  <si>
    <t>49192551</t>
  </si>
  <si>
    <t>https://podminky.urs.cz/item/CS_URS_2021_02/890411851</t>
  </si>
  <si>
    <t>0,35*1,5 "SO-11-2"</t>
  </si>
  <si>
    <t>-1193273181</t>
  </si>
  <si>
    <t>"opakovaně použité - kónus HO62 + skruž se stupdaly" 1</t>
  </si>
  <si>
    <t>59224161</t>
  </si>
  <si>
    <t>skruž kanalizační s ocelovými stupadly 100x50x12cm</t>
  </si>
  <si>
    <t>-869720298</t>
  </si>
  <si>
    <t>-1697446893</t>
  </si>
  <si>
    <t>1416561588</t>
  </si>
  <si>
    <t>59223858</t>
  </si>
  <si>
    <t>skruž pro uliční vpusť horní betonová 450x570x50mm</t>
  </si>
  <si>
    <t>203511947</t>
  </si>
  <si>
    <t>59223857</t>
  </si>
  <si>
    <t>skruž pro uliční vpusť horní betonová 450x295x50mm</t>
  </si>
  <si>
    <t>1103183154</t>
  </si>
  <si>
    <t>59223860z2</t>
  </si>
  <si>
    <t>skruž pro uliční vpusť středová betonová 450x570x50mm</t>
  </si>
  <si>
    <t>1664358981</t>
  </si>
  <si>
    <t>59223860</t>
  </si>
  <si>
    <t>skruž pro uliční vpusť středová betonová 450x195x50mm</t>
  </si>
  <si>
    <t>613914985</t>
  </si>
  <si>
    <t>1937537008</t>
  </si>
  <si>
    <t>899101211</t>
  </si>
  <si>
    <t>Demontáž poklopů litinových a ocelových včetně rámů, hmotnosti jednotlivě do 50 kg</t>
  </si>
  <si>
    <t>-1772283676</t>
  </si>
  <si>
    <t>https://podminky.urs.cz/item/CS_URS_2021_02/899101211</t>
  </si>
  <si>
    <t>"HO62"1+"dešťové vpusti"4</t>
  </si>
  <si>
    <t>899104112</t>
  </si>
  <si>
    <t>Osazení poklopů litinových a ocelových včetně rámů pro třídu zatížení D400, E600</t>
  </si>
  <si>
    <t>834488955</t>
  </si>
  <si>
    <t>https://podminky.urs.cz/item/CS_URS_2021_02/899104112</t>
  </si>
  <si>
    <t>"HO62-opakovane-pužití"1</t>
  </si>
  <si>
    <t>-1098709912</t>
  </si>
  <si>
    <t>190060770</t>
  </si>
  <si>
    <t>899304111</t>
  </si>
  <si>
    <t>Osazení poklopů železobetonových včetně rámů jakékoliv hmotnosti</t>
  </si>
  <si>
    <t>-982421887</t>
  </si>
  <si>
    <t>https://podminky.urs.cz/item/CS_URS_2021_02/899304111</t>
  </si>
  <si>
    <t>2 "rušené šachty"</t>
  </si>
  <si>
    <t>59224315</t>
  </si>
  <si>
    <t>deska betonová zákrytová pro kruhové šachty 100/62,5x16,5cm</t>
  </si>
  <si>
    <t>1891383502</t>
  </si>
  <si>
    <t>1874135168</t>
  </si>
  <si>
    <t>-1721822315</t>
  </si>
  <si>
    <t>0,15+0,15+0,15+0,15</t>
  </si>
  <si>
    <t>1228986337</t>
  </si>
  <si>
    <t>-2093134003</t>
  </si>
  <si>
    <t>456964406</t>
  </si>
  <si>
    <t>3,473*9 "Přepočtené koeficientem množství</t>
  </si>
  <si>
    <t>1740348928</t>
  </si>
  <si>
    <t>952665102</t>
  </si>
  <si>
    <t>713</t>
  </si>
  <si>
    <t>Izolace tepelné</t>
  </si>
  <si>
    <t>713461121</t>
  </si>
  <si>
    <t>Montáž izolace tepelné potrubí a ohybů tvarovkami nebo deskami bez povrchové úpravy skružemi z lehčených hmot (izolační materiál ve specifikaci) připevněnými na tmel za studena, s vyspárováním a provedením spodního nátěru lakem potrubí a ohybů jednovrstvá</t>
  </si>
  <si>
    <t>-715731311</t>
  </si>
  <si>
    <t>https://podminky.urs.cz/item/CS_URS_2021_02/713461121</t>
  </si>
  <si>
    <t>2*2*(0,5*3,14)</t>
  </si>
  <si>
    <t>H_zam_do5kg</t>
  </si>
  <si>
    <t>Zámečnické výrobky do 5 kg dle tabulky zámečnických výrobků SO-12</t>
  </si>
  <si>
    <t>26,28</t>
  </si>
  <si>
    <t>H_ornice</t>
  </si>
  <si>
    <t>sejmutá ornice v rámci SO-12</t>
  </si>
  <si>
    <t>H_jama_stozary</t>
  </si>
  <si>
    <t>Jamy pro stožáry VO v rámci SO-12</t>
  </si>
  <si>
    <t>3,456</t>
  </si>
  <si>
    <t>H_kabely_chranicky</t>
  </si>
  <si>
    <t>Montáž kabelů protahovaných v chráničkách objektu SO-04 (zákl. pasy prefa lavic) v rámci SO-12</t>
  </si>
  <si>
    <t>67,3</t>
  </si>
  <si>
    <t>H_kabely_zem</t>
  </si>
  <si>
    <t>Kabelu uložené v zemi v rámci SO-12</t>
  </si>
  <si>
    <t>H_zemeni</t>
  </si>
  <si>
    <t>Délka zemnícího drátu v rámci SO-12</t>
  </si>
  <si>
    <t>88,3</t>
  </si>
  <si>
    <t>H_chranickaD110</t>
  </si>
  <si>
    <t>Délka chrániček dimenze 110 mm v rámci SO-12</t>
  </si>
  <si>
    <t>15,6</t>
  </si>
  <si>
    <t>SO-12 - Veřejné osvětlení</t>
  </si>
  <si>
    <t>H_chranickaD40</t>
  </si>
  <si>
    <t>Délka chrániček dimenze 40 mm v rámci SO-12</t>
  </si>
  <si>
    <t>55,1</t>
  </si>
  <si>
    <t>H_ryhy</t>
  </si>
  <si>
    <t>Objem výkupku z rýh pro nová vedení zřizovaná v rámci SO-12</t>
  </si>
  <si>
    <t>29,96</t>
  </si>
  <si>
    <t>H_zasypy</t>
  </si>
  <si>
    <t>Objem zásypů rýh nad novými vedeními v rámci SO-12</t>
  </si>
  <si>
    <t>16,215</t>
  </si>
  <si>
    <t>H_folie_vystrazna</t>
  </si>
  <si>
    <t>Délka výstražné fólie nad nově zřizovaným vedením v rámci SO-12</t>
  </si>
  <si>
    <t>H_kabely_hodiny</t>
  </si>
  <si>
    <t>Délka kabelů pro napájení strojků a zařízení hodin na trafostanici v rámci SO-12</t>
  </si>
  <si>
    <t>22,5</t>
  </si>
  <si>
    <t>H_kabely_hod_sig</t>
  </si>
  <si>
    <t>Délka signalizačních kabelů v rámci systému veřejných hodin na trafostanici v rámci SO-12</t>
  </si>
  <si>
    <t>27,7</t>
  </si>
  <si>
    <t>H_ryha300hl100</t>
  </si>
  <si>
    <t>Rýhy pro přívod NN do bývalé trafostanice v rámci SO-12</t>
  </si>
  <si>
    <t>H_omitka_hodiny_hlad</t>
  </si>
  <si>
    <t>Zřízení kruhových ciferníků z hladké omítky pro hodiny v rámci SO-12</t>
  </si>
  <si>
    <t>8,8</t>
  </si>
  <si>
    <t>H_omitka_hodiny_hrub</t>
  </si>
  <si>
    <t>Oprava omítek na bývalé trafostanici v rámci SO-12</t>
  </si>
  <si>
    <t>68,016</t>
  </si>
  <si>
    <t>H_omitky</t>
  </si>
  <si>
    <t>Plocha všech omítek prováděná na bývalé trafostanici v rámci SO-12</t>
  </si>
  <si>
    <t>84,016</t>
  </si>
  <si>
    <t>H_omitka_hodiny_podh</t>
  </si>
  <si>
    <t>Oprava omítky na bývalé trafostanici - podhledy v rámci SO-12</t>
  </si>
  <si>
    <t>7,2</t>
  </si>
  <si>
    <t>H_leseni</t>
  </si>
  <si>
    <t>Lešení pro opravu omítek bývalé trafostanice a pro osazení hodin v rámci SO-12</t>
  </si>
  <si>
    <t>117,92</t>
  </si>
  <si>
    <t xml:space="preserve">    742 - Elektroinstalace - slaboproud</t>
  </si>
  <si>
    <t xml:space="preserve">    783 - Dokončovací práce - nátěry</t>
  </si>
  <si>
    <t xml:space="preserve">    21-M - Elektromontáže</t>
  </si>
  <si>
    <t xml:space="preserve">    58-M - Revize vyhrazených technických zařízení</t>
  </si>
  <si>
    <t>865445440</t>
  </si>
  <si>
    <t>30*1 "směrem do parku"</t>
  </si>
  <si>
    <t>133151101</t>
  </si>
  <si>
    <t>Hloubení nezapažených šachet strojně v hornině třídy těžitelnosti I skupiny 1 a 2 do 20 m3</t>
  </si>
  <si>
    <t>1307286649</t>
  </si>
  <si>
    <t>https://podminky.urs.cz/item/CS_URS_2021_02/133151101</t>
  </si>
  <si>
    <t>"základ pro stožáry" 0,6*0,6*1,6*6</t>
  </si>
  <si>
    <t>-1494797532</t>
  </si>
  <si>
    <t>"do parku v SO-81"</t>
  </si>
  <si>
    <t>"na terasách" (43+4,5+5)*0,6*0,8</t>
  </si>
  <si>
    <t>"pod cestou"8,5*0,8*0,7</t>
  </si>
  <si>
    <t>441223318</t>
  </si>
  <si>
    <t>H_jama_stozary+H_ryhy-H_zasypy</t>
  </si>
  <si>
    <t>488778912</t>
  </si>
  <si>
    <t>"na terasách" (43+4,5+5)*0,6*0,45</t>
  </si>
  <si>
    <t>"pod cestou"8,5*0,8*0,3</t>
  </si>
  <si>
    <t>1024783462</t>
  </si>
  <si>
    <t>"pod cestou"8,5*0,8*0,2*1,1*2</t>
  </si>
  <si>
    <t>-582918837</t>
  </si>
  <si>
    <t>"na terasách" (43+4,5+5)*0,6*0,35</t>
  </si>
  <si>
    <t>"pod cestou"8,5*0,8*0,41</t>
  </si>
  <si>
    <t>467662824</t>
  </si>
  <si>
    <t>"na terasách" (43+4,5+5)*0,6*0,35*1,1*2</t>
  </si>
  <si>
    <t>"pod cestou"8,5*0,8*0,41*1,1*2</t>
  </si>
  <si>
    <t>30,389*2 "Přepočtené koeficientem množství</t>
  </si>
  <si>
    <t>181351003</t>
  </si>
  <si>
    <t>Rozprostření a urovnání ornice v rovině nebo ve svahu sklonu do 1:5 strojně při souvislé ploše do 100 m2, tl. vrstvy do 200 mm</t>
  </si>
  <si>
    <t>-1504771755</t>
  </si>
  <si>
    <t>https://podminky.urs.cz/item/CS_URS_2021_02/181351003</t>
  </si>
  <si>
    <t>-1269280513</t>
  </si>
  <si>
    <t>61+35</t>
  </si>
  <si>
    <t>-97613092</t>
  </si>
  <si>
    <t>H_folie_vystrazna*1,1</t>
  </si>
  <si>
    <t>502432676</t>
  </si>
  <si>
    <t>H_jama_stozary*1,1</t>
  </si>
  <si>
    <t>-7141750</t>
  </si>
  <si>
    <t>(43+4,5+5)*0,1*0,6*1,1 "lože pod kabelové vedení"</t>
  </si>
  <si>
    <t>1321232583</t>
  </si>
  <si>
    <t>H_ryha300hl100*0,1*0,3*1,1</t>
  </si>
  <si>
    <t>621325103</t>
  </si>
  <si>
    <t>Oprava vápenocementové omítky vnějších ploch stupně členitosti 1 hladké podhledů, v rozsahu opravované plochy přes 30 do 50%</t>
  </si>
  <si>
    <t>1344915300</t>
  </si>
  <si>
    <t>https://podminky.urs.cz/item/CS_URS_2021_02/621325103</t>
  </si>
  <si>
    <t>3,6*0,5*4</t>
  </si>
  <si>
    <t>622321121</t>
  </si>
  <si>
    <t>Omítka vápenocementová vnějších ploch nanášená ručně jednovrstvá, tloušťky do 15 mm hladká stěn</t>
  </si>
  <si>
    <t>-24275219</t>
  </si>
  <si>
    <t>https://podminky.urs.cz/item/CS_URS_2021_02/622321121</t>
  </si>
  <si>
    <t>2*4*1,1</t>
  </si>
  <si>
    <t>622325103</t>
  </si>
  <si>
    <t>Oprava vápenocementové omítky vnějších ploch stupně členitosti 1 hladké stěn, v rozsahu opravované plochy přes 30 do 50%</t>
  </si>
  <si>
    <t>-550336565</t>
  </si>
  <si>
    <t>https://podminky.urs.cz/item/CS_URS_2021_02/622325103</t>
  </si>
  <si>
    <t>"trafostanice" 1,8*2+0,9*3+0,6*2,75+3*2,55+0,36*0,15+(1,8*3+0,9*3+0,6*2,75+3*2,55+0,36*0,15)*3</t>
  </si>
  <si>
    <t>941111111</t>
  </si>
  <si>
    <t>Montáž lešení řadového trubkového lehkého pracovního s podlahami s provozním zatížením tř. 3 do 200 kg/m2 šířky tř. W06 od 0,6 do 0,9 m, výšky do 10 m</t>
  </si>
  <si>
    <t>-703275711</t>
  </si>
  <si>
    <t>https://podminky.urs.cz/item/CS_URS_2021_02/941111111</t>
  </si>
  <si>
    <t>4*4,4*6,7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</si>
  <si>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</si>
  <si>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</si>
  <si>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-1274726405</t>
  </si>
  <si>
    <t>https://podminky.urs.cz/item/CS_URS_2021_02/941111211</t>
  </si>
  <si>
    <t>H_leseni*29</t>
  </si>
  <si>
    <t>941111811</t>
  </si>
  <si>
    <t>Demontáž lešení řadového trubkového lehkého pracovního s podlahami s provozním zatížením tř. 3 do 200 kg/m2 šířky tř. W06 od 0,6 do 0,9 m, výšky do 10 m</t>
  </si>
  <si>
    <t>-1273594190</t>
  </si>
  <si>
    <t>https://podminky.urs.cz/item/CS_URS_2021_02/941111811</t>
  </si>
  <si>
    <t>971026481</t>
  </si>
  <si>
    <t>Vybourání otvorů ve zdivu základovém nebo nadzákladovém kamenném, smíšeném kamenném, na maltu cementovou, plochy do 0,25 m2, tl. do 900 mm</t>
  </si>
  <si>
    <t>1675711103</t>
  </si>
  <si>
    <t>https://podminky.urs.cz/item/CS_URS_2021_02/971026481</t>
  </si>
  <si>
    <t>1"přívod do trafostanice"</t>
  </si>
  <si>
    <t>971033141</t>
  </si>
  <si>
    <t>Vybourání otvorů ve zdivu základovém nebo nadzákladovém z cihel, tvárnic, příčkovek z cihel pálených na maltu vápennou nebo vápenocementovou průměru profilu do 60 mm, tl. do 300 mm</t>
  </si>
  <si>
    <t>-1893753491</t>
  </si>
  <si>
    <t>https://podminky.urs.cz/item/CS_URS_2021_02/971033141</t>
  </si>
  <si>
    <t>4 "prostup od hodinového stroje k ručce"</t>
  </si>
  <si>
    <t>974029157</t>
  </si>
  <si>
    <t>Vysekání rýh ve zdivu kamenném do hl. 100 mm a šířky do 300 mm</t>
  </si>
  <si>
    <t>-1853205178</t>
  </si>
  <si>
    <t>https://podminky.urs.cz/item/CS_URS_2021_02/974029157</t>
  </si>
  <si>
    <t>469654365</t>
  </si>
  <si>
    <t>-609580497</t>
  </si>
  <si>
    <t>0,667*9 "Přepočtené koeficientem množství</t>
  </si>
  <si>
    <t>1473539995</t>
  </si>
  <si>
    <t>6,003</t>
  </si>
  <si>
    <t>-1914398942</t>
  </si>
  <si>
    <t>111199489</t>
  </si>
  <si>
    <t>22,5*1,2 "Přepočtené koeficientem množství</t>
  </si>
  <si>
    <t>1822490291</t>
  </si>
  <si>
    <t>H_kabely_hodiny+H_kabely_hod_sig</t>
  </si>
  <si>
    <t>-268425106</t>
  </si>
  <si>
    <t>"DCF"5</t>
  </si>
  <si>
    <t>"pro hodiny ke strojům"3,5+1+2+2+2</t>
  </si>
  <si>
    <t>"pro hodiny přívod"4+3</t>
  </si>
  <si>
    <t>34111030</t>
  </si>
  <si>
    <t>kabel silový s Cu jádrem 1kV 3x1,5mm2</t>
  </si>
  <si>
    <t>596190867</t>
  </si>
  <si>
    <t>"kabely signál"4,7 "DCL"+3,5+1+3,5+3+3,5+1,5+3,5+3,5"ke strojum"</t>
  </si>
  <si>
    <t>741130001</t>
  </si>
  <si>
    <t>Ukončení vodičů izolovaných s označením a zapojením v rozváděči nebo na přístroji, průřezu žíly do 2,5 mm2</t>
  </si>
  <si>
    <t>-1756008267</t>
  </si>
  <si>
    <t>https://podminky.urs.cz/item/CS_URS_2021_02/741130001</t>
  </si>
  <si>
    <t>"montáž pro hodiny"4*8+5+2*5+3*3+3</t>
  </si>
  <si>
    <t>741122132</t>
  </si>
  <si>
    <t>Montáž kabelů měděných bez ukončení uložených v trubkách zatažených plných kulatých nebo bezhalogenových (např. CYKY) počtu a průřezu žil 4x6 mm2</t>
  </si>
  <si>
    <t>-1940845262</t>
  </si>
  <si>
    <t>https://podminky.urs.cz/item/CS_URS_2021_02/741122132</t>
  </si>
  <si>
    <t>"chráničky jsou součástí SO-04"</t>
  </si>
  <si>
    <t>"nejvyssi lavice" 5+3,5+4,9+3,5+10+0,7</t>
  </si>
  <si>
    <t>"stredni lavice" 2,2+4,4+3,7+3,5+3,7+2,9+7,7+4,8+4,5+0,7</t>
  </si>
  <si>
    <t>"nejnizsi" 1,6</t>
  </si>
  <si>
    <t>741122221</t>
  </si>
  <si>
    <t>Montáž kabelů měděných bez ukončení uložených volně nebo v liště plných kulatých (např. CYKY) počtu a průřezu žil 4x4 až 6 mm2</t>
  </si>
  <si>
    <t>-1805341208</t>
  </si>
  <si>
    <t>https://podminky.urs.cz/item/CS_URS_2021_02/741122221</t>
  </si>
  <si>
    <t>"do parku"10+10,5+15+10,5</t>
  </si>
  <si>
    <t>"pro stožáry" 56</t>
  </si>
  <si>
    <t>"k lavicím" 16,5+13,5</t>
  </si>
  <si>
    <t>34111072</t>
  </si>
  <si>
    <t>kabel silový s Cu jádrem 1kV 4x6mm2</t>
  </si>
  <si>
    <t>1985697802</t>
  </si>
  <si>
    <t>H_kabely_zem*1,1</t>
  </si>
  <si>
    <t>H_kabely_chranicky*1,1</t>
  </si>
  <si>
    <t>219,23*1,2 "Přepočtené koeficientem množství</t>
  </si>
  <si>
    <t>741130004</t>
  </si>
  <si>
    <t>Ukončení vodičů izolovaných s označením a zapojením v rozváděči nebo na přístroji, průřezu žíly do 6 mm2</t>
  </si>
  <si>
    <t>-885676859</t>
  </si>
  <si>
    <t>https://podminky.urs.cz/item/CS_URS_2021_02/741130004</t>
  </si>
  <si>
    <t>5*4</t>
  </si>
  <si>
    <t>741372101z02</t>
  </si>
  <si>
    <t>Montáž vestavěného bodového LED svítidla se zapojením vodičův pohledové kvalitě</t>
  </si>
  <si>
    <t>274881524</t>
  </si>
  <si>
    <t>0z002</t>
  </si>
  <si>
    <t>LED svítidlo vestavěné venkovní kruhové do stěny (12.2)</t>
  </si>
  <si>
    <t>-265895106</t>
  </si>
  <si>
    <t>741372151z01</t>
  </si>
  <si>
    <t>Montáž LED svítidla na sadový stožár se zapojením</t>
  </si>
  <si>
    <t>21958995</t>
  </si>
  <si>
    <t>0z001</t>
  </si>
  <si>
    <t>LED svítidlo parkové stožárové, bez výložníku, horní montáž průměru 60 mm (12.1)</t>
  </si>
  <si>
    <t>-1875833995</t>
  </si>
  <si>
    <t>354418950</t>
  </si>
  <si>
    <t>svorka připojovací k připojení kovových částí</t>
  </si>
  <si>
    <t>CS ÚRS 2017 01</t>
  </si>
  <si>
    <t>-1625666115</t>
  </si>
  <si>
    <t>354419250</t>
  </si>
  <si>
    <t>svorka zkušební pro lano D 6-12 mm, FeZn</t>
  </si>
  <si>
    <t>-847749956</t>
  </si>
  <si>
    <t>354419960</t>
  </si>
  <si>
    <t>1134395502</t>
  </si>
  <si>
    <t>-138050971</t>
  </si>
  <si>
    <t>43+8,5+4,8+28+4</t>
  </si>
  <si>
    <t>1807398079</t>
  </si>
  <si>
    <t>H_zemeni*(0,008*0,008*3,14/4*8000)</t>
  </si>
  <si>
    <t>741810002</t>
  </si>
  <si>
    <t>Zkoušky a prohlídky elektrických rozvodů a zařízení celková prohlídka a vyhotovení revizní zprávy pro objem montážních prací přes 100 do 500 tis. Kč</t>
  </si>
  <si>
    <t>1429766084</t>
  </si>
  <si>
    <t>https://podminky.urs.cz/item/CS_URS_2021_02/741810002</t>
  </si>
  <si>
    <t>742</t>
  </si>
  <si>
    <t>Elektroinstalace - slaboproud</t>
  </si>
  <si>
    <t>742340002z01</t>
  </si>
  <si>
    <t>Montáž věžových hodin s příslušenstvím</t>
  </si>
  <si>
    <t>2111090804</t>
  </si>
  <si>
    <t>35889829z01</t>
  </si>
  <si>
    <t>přijímač časového signálu DCF 77,5 vč. montážního materiálu</t>
  </si>
  <si>
    <t>-1000702389</t>
  </si>
  <si>
    <t>35889829z02</t>
  </si>
  <si>
    <t>hlavní mikroprocesorové hodiny se střaqdačem pro připojení přijímače DCF vč. montážního materiálu</t>
  </si>
  <si>
    <t>-2023251236</t>
  </si>
  <si>
    <t>35889829z03</t>
  </si>
  <si>
    <t>Věžní hodinový stroj do průměru ciferníku 1,6 m vč. montážního materiálu</t>
  </si>
  <si>
    <t>-551898662</t>
  </si>
  <si>
    <t>767995111</t>
  </si>
  <si>
    <t>Montáž ostatních atypických zámečnických konstrukcí hmotnosti do 5 kg</t>
  </si>
  <si>
    <t>704277354</t>
  </si>
  <si>
    <t>https://podminky.urs.cz/item/CS_URS_2021_02/767995111</t>
  </si>
  <si>
    <t>Poznámka k položce:
viz tabulka zámečničiny výkres 12-185</t>
  </si>
  <si>
    <t>"12.1" 0,23*16</t>
  </si>
  <si>
    <t>"12.2" 0,17*32</t>
  </si>
  <si>
    <t>"12.3" 2,1*4</t>
  </si>
  <si>
    <t>"12.4" 2,19*4</t>
  </si>
  <si>
    <t>435893327</t>
  </si>
  <si>
    <t>783</t>
  </si>
  <si>
    <t>Dokončovací práce - nátěry</t>
  </si>
  <si>
    <t>783801503</t>
  </si>
  <si>
    <t>Příprava podkladu omítek před provedením nátěru omytí tlakovou vodou</t>
  </si>
  <si>
    <t>-1117939690</t>
  </si>
  <si>
    <t>https://podminky.urs.cz/item/CS_URS_2021_02/783801503</t>
  </si>
  <si>
    <t>H_omitka_hodiny_hlad+H_omitka_hodiny_hrub+H_omitka_hodiny_podh</t>
  </si>
  <si>
    <t>783823137</t>
  </si>
  <si>
    <t>Penetrační nátěr omítek hladkých omítek hladkých, zrnitých tenkovrstvých nebo štukových stupně členitosti 1 a 2 vápenný</t>
  </si>
  <si>
    <t>389619023</t>
  </si>
  <si>
    <t>https://podminky.urs.cz/item/CS_URS_2021_02/783823137</t>
  </si>
  <si>
    <t>783827427</t>
  </si>
  <si>
    <t>Krycí (ochranný ) nátěr omítek dvojnásobný hladkých omítek hladkých, zrnitých tenkovrstvých nebo štukových stupně členitosti 1 a 2 vápenný</t>
  </si>
  <si>
    <t>-1817722118</t>
  </si>
  <si>
    <t>https://podminky.urs.cz/item/CS_URS_2021_02/783827427</t>
  </si>
  <si>
    <t>21-M</t>
  </si>
  <si>
    <t>Elektromontáže</t>
  </si>
  <si>
    <t>210204002</t>
  </si>
  <si>
    <t>Montáž stožárů osvětlení parkových ocelových</t>
  </si>
  <si>
    <t>-1936470277</t>
  </si>
  <si>
    <t>https://podminky.urs.cz/item/CS_URS_2021_02/210204002</t>
  </si>
  <si>
    <t>316740670z03</t>
  </si>
  <si>
    <t>stožár osvětlovací sadový bezpaticový montážní výška 4,0 m žárově zinkovaný s vrchním nátěrem (12.1) a (12.3)</t>
  </si>
  <si>
    <t>-1833418361</t>
  </si>
  <si>
    <t>210204201</t>
  </si>
  <si>
    <t>Montáž elektrovýzbroje stožárů osvětlení 1 okruh</t>
  </si>
  <si>
    <t>-1944503624</t>
  </si>
  <si>
    <t>https://podminky.urs.cz/item/CS_URS_2021_02/210204201</t>
  </si>
  <si>
    <t>345616610</t>
  </si>
  <si>
    <t>svornice řadová šroubovací s nosnou lištou a průřezem vodiče 6 mm2</t>
  </si>
  <si>
    <t>439617140</t>
  </si>
  <si>
    <t>-2102218382</t>
  </si>
  <si>
    <t>"dn40"10+4,5+11+2,1+2*10+4+3,5"pro napájení hodin"</t>
  </si>
  <si>
    <t>"dn110"7,8*2</t>
  </si>
  <si>
    <t>627276547</t>
  </si>
  <si>
    <t>H_chranickaD40*1,2</t>
  </si>
  <si>
    <t>34571355</t>
  </si>
  <si>
    <t>trubka elektroinstalační ohebná dvouplášťová korugovaná (chránička) D 94/110mm, HDPE+LDPE</t>
  </si>
  <si>
    <t>1889103762</t>
  </si>
  <si>
    <t>H_chranickaD110*1,2</t>
  </si>
  <si>
    <t>58-M</t>
  </si>
  <si>
    <t>Revize vyhrazených technických zařízení</t>
  </si>
  <si>
    <t>580103004</t>
  </si>
  <si>
    <t>Elektrická instalace kontrola stavu elektrického okruhu včetně instalačních, ovládacích a jistících prvků bez připojených spotřebičů v prostoru nebezpečném do 5 vývodů</t>
  </si>
  <si>
    <t>okruh</t>
  </si>
  <si>
    <t>1745250308</t>
  </si>
  <si>
    <t>https://podminky.urs.cz/item/CS_URS_2021_02/580103004</t>
  </si>
  <si>
    <t>580104002</t>
  </si>
  <si>
    <t>Elektrické spotřebiče dle ČSN 33 1500 kontrola stavu světelného spotřebiče pevně připojeného žárovkového, zářivkového nebo výbojkového v prostoru nebezpečném</t>
  </si>
  <si>
    <t>-1067901677</t>
  </si>
  <si>
    <t>https://podminky.urs.cz/item/CS_URS_2021_02/580104002</t>
  </si>
  <si>
    <t>I_kabel</t>
  </si>
  <si>
    <t>Délka přeložky telekomunikačního kabelu SO-13</t>
  </si>
  <si>
    <t>I_chranicky</t>
  </si>
  <si>
    <t>Délka chrániček d110 ukládaných v rámci přeložky SO-13</t>
  </si>
  <si>
    <t>I_pisek</t>
  </si>
  <si>
    <t>Materiál na obsyp nového vedení v rámci SO-13</t>
  </si>
  <si>
    <t>7,92</t>
  </si>
  <si>
    <t>I_zasyp_kom</t>
  </si>
  <si>
    <t>Objem zásypu pod komunikací</t>
  </si>
  <si>
    <t>5,28</t>
  </si>
  <si>
    <t>SO-13 - Změna trasy telekomunikační přípojky pro parc. č. st.39/1</t>
  </si>
  <si>
    <t>-1517197520</t>
  </si>
  <si>
    <t>0,8*0,6*22 "odhalení stávající sítě"</t>
  </si>
  <si>
    <t>0,8*0,6*I_kabel "výkop pro novou trasu"</t>
  </si>
  <si>
    <t>I_vykop_ryhy</t>
  </si>
  <si>
    <t>2132224251</t>
  </si>
  <si>
    <t>1494383414</t>
  </si>
  <si>
    <t>I_kabel*0,3*0,8"zasyp nove vedeni"</t>
  </si>
  <si>
    <t>I_zasyp</t>
  </si>
  <si>
    <t>0,8*0,6*22"zasyp staré vedení"</t>
  </si>
  <si>
    <t>2112753827</t>
  </si>
  <si>
    <t>I_zasyp_kom*2*1,1</t>
  </si>
  <si>
    <t>1567603283</t>
  </si>
  <si>
    <t>884365854</t>
  </si>
  <si>
    <t>0,45*0,8*I_kabel</t>
  </si>
  <si>
    <t>7,92*2,2 "Přepočtené koeficientem množství</t>
  </si>
  <si>
    <t>1597527569</t>
  </si>
  <si>
    <t>653298135</t>
  </si>
  <si>
    <t>22*1,05 "Přepočtené koeficientem množství</t>
  </si>
  <si>
    <t>536356237</t>
  </si>
  <si>
    <t>0,8*0,1*I_kabel</t>
  </si>
  <si>
    <t>1525004886</t>
  </si>
  <si>
    <t>612315122</t>
  </si>
  <si>
    <t>Vápenná omítka rýh štuková ve stěnách, šířky rýhy přes 150 do 300 mm</t>
  </si>
  <si>
    <t>-1118712100</t>
  </si>
  <si>
    <t>https://podminky.urs.cz/item/CS_URS_2021_02/612315122</t>
  </si>
  <si>
    <t>953454538</t>
  </si>
  <si>
    <t>742000z01</t>
  </si>
  <si>
    <t>montáž a dodávka kabelu sdělovacího metalického do výkopu v chráničce</t>
  </si>
  <si>
    <t>47078022</t>
  </si>
  <si>
    <t>22*1,1 "Přepočtené koeficientem množství</t>
  </si>
  <si>
    <t>742122001</t>
  </si>
  <si>
    <t>Montáž kabelové spojky nebo svorkovnice do 15 žil</t>
  </si>
  <si>
    <t>2116365977</t>
  </si>
  <si>
    <t>https://podminky.urs.cz/item/CS_URS_2021_02/742122001</t>
  </si>
  <si>
    <t>35436031z01</t>
  </si>
  <si>
    <t>samovulkanizační spojka telekomunikačního metalického vedení pro uložení do země</t>
  </si>
  <si>
    <t>-987836616</t>
  </si>
  <si>
    <t>742122001z02</t>
  </si>
  <si>
    <t>Odpojení přípojky podzemního metalického telekomunikačního vedení v přípojkové skříňce</t>
  </si>
  <si>
    <t>1502077274</t>
  </si>
  <si>
    <t>742122001z03</t>
  </si>
  <si>
    <t>Zapojení přípojky podzemního metalického telekomunikačního vedení v přípojkové skříňce</t>
  </si>
  <si>
    <t>1999553125</t>
  </si>
  <si>
    <t>998742201</t>
  </si>
  <si>
    <t>Přesun hmot pro slaboproud stanovený procentní sazbou (%) z ceny vodorovná dopravní vzdálenost do 50 m v objektech výšky do 6 m</t>
  </si>
  <si>
    <t>677144038</t>
  </si>
  <si>
    <t>https://podminky.urs.cz/item/CS_URS_2021_02/998742201</t>
  </si>
  <si>
    <t>1812160076</t>
  </si>
  <si>
    <t>1532169658</t>
  </si>
  <si>
    <t>I_kabel*2</t>
  </si>
  <si>
    <t>44*1,1 "Přepočtené koeficientem množství</t>
  </si>
  <si>
    <t>J_delka_chranicka</t>
  </si>
  <si>
    <t>Délka jedné chráničky přes prostor návsi pro SO-14</t>
  </si>
  <si>
    <t>J_jama_rucne</t>
  </si>
  <si>
    <t>Objem výkopku prováděného v interiéru trafostanice v rámci SO-14</t>
  </si>
  <si>
    <t>1,024</t>
  </si>
  <si>
    <t>J_obsyp</t>
  </si>
  <si>
    <t>Objem prováděných obsypů nového vedení SO-14</t>
  </si>
  <si>
    <t>7,392</t>
  </si>
  <si>
    <t>J_zasypy</t>
  </si>
  <si>
    <t>Objem prováděných zásypů v rámci SO-14</t>
  </si>
  <si>
    <t>J_ryhy</t>
  </si>
  <si>
    <t>Objem výkopku z rýhy přes prostor návsi v rámci SO-14</t>
  </si>
  <si>
    <t>17,6</t>
  </si>
  <si>
    <t>SO-14 - Příprava pro slaboproudé vedení přes prostor Návsi</t>
  </si>
  <si>
    <t xml:space="preserve">    8 - Prostupy</t>
  </si>
  <si>
    <t>134702401</t>
  </si>
  <si>
    <t>Vykopávky pro vodárenskou studnu spouštěnou a spouštění pláště studny pro jakýkoliv tvar studny, se svislým přemístěním výkopku na terén a s vodorovným přemístěním výkopku na vzdálenost do 20 m od vnějšího okraje studny půdorysné plochy studny do 4 m2 v horninách třídy těžitelnosti I a II, skupiny 1 až 4, kromě hornin kašovité konsistence a tekoucích v hloubce do 10 m</t>
  </si>
  <si>
    <t>-1028142180</t>
  </si>
  <si>
    <t>https://podminky.urs.cz/item/CS_URS_2021_02/134702401</t>
  </si>
  <si>
    <t>J_studna</t>
  </si>
  <si>
    <t>1,8*2,5"m2*m"</t>
  </si>
  <si>
    <t>139751101</t>
  </si>
  <si>
    <t>Vykopávka v uzavřených prostorech ručně v hornině třídy těžitelnosti I skupiny 1 až 3</t>
  </si>
  <si>
    <t>825731815</t>
  </si>
  <si>
    <t>https://podminky.urs.cz/item/CS_URS_2021_02/139751101</t>
  </si>
  <si>
    <t>0,8*0,8*1,6"v trafostanici"</t>
  </si>
  <si>
    <t>1608168302</t>
  </si>
  <si>
    <t>J_delka_chranicka*0,8*1,0</t>
  </si>
  <si>
    <t>-949780270</t>
  </si>
  <si>
    <t>-1077413950</t>
  </si>
  <si>
    <t>J_jama_rucne+J_ryhy+J_studna"na mezideponii severně od kostela"</t>
  </si>
  <si>
    <t>-717695992</t>
  </si>
  <si>
    <t>0,8*0,8*1,5 "V TRAFOSTANICI"</t>
  </si>
  <si>
    <t>J_delka_chranicka*0,8*0,5</t>
  </si>
  <si>
    <t>-172823412</t>
  </si>
  <si>
    <t>J_zasypy*1,1*2</t>
  </si>
  <si>
    <t>2140395136</t>
  </si>
  <si>
    <t>J_delka_chranicka*0,8*0,42</t>
  </si>
  <si>
    <t>-383431323</t>
  </si>
  <si>
    <t>J_obsyp*2*1,1</t>
  </si>
  <si>
    <t>-359101393</t>
  </si>
  <si>
    <t>-1243738979</t>
  </si>
  <si>
    <t>184911431</t>
  </si>
  <si>
    <t>Mulčování vysazených rostlin mulčovací kůrou, tl. přes 100 do 150 mm v rovině nebo na svahu do 1:5</t>
  </si>
  <si>
    <t>477667760</t>
  </si>
  <si>
    <t>https://podminky.urs.cz/item/CS_URS_2021_02/184911431</t>
  </si>
  <si>
    <t>"oprava záhonu" 3,5*3,5</t>
  </si>
  <si>
    <t>-187551061</t>
  </si>
  <si>
    <t>3,5*3,5*0,15</t>
  </si>
  <si>
    <t>1,838*0,153 "Přepočtené koeficientem množství</t>
  </si>
  <si>
    <t>242111114</t>
  </si>
  <si>
    <t>Osazení pláště vodárenské kopané studny z betonových skruží na cementovou maltu MC 10 celokruhových, při vnitřním průměru studny 1,20 m</t>
  </si>
  <si>
    <t>350588716</t>
  </si>
  <si>
    <t>https://podminky.urs.cz/item/CS_URS_2021_02/242111114</t>
  </si>
  <si>
    <t>59224162z01</t>
  </si>
  <si>
    <t>skruž pro vstupní šachty s ocelovými stupadly 1500x1000x150</t>
  </si>
  <si>
    <t>-577185335</t>
  </si>
  <si>
    <t>-752105341</t>
  </si>
  <si>
    <t>59224130z01</t>
  </si>
  <si>
    <t>deska betonová přechodová 1500x200-625</t>
  </si>
  <si>
    <t>-21724413</t>
  </si>
  <si>
    <t>-1980547835</t>
  </si>
  <si>
    <t>1360742891</t>
  </si>
  <si>
    <t>242361828z01</t>
  </si>
  <si>
    <t>Výztuž dna vodárenské studny kopané nebo spouštěné z betonářské oceli 10 505 (R) nebo BSt 500</t>
  </si>
  <si>
    <t>-1247116647</t>
  </si>
  <si>
    <t>4*10*1,5*0,0004</t>
  </si>
  <si>
    <t>243311111</t>
  </si>
  <si>
    <t>Výplň na dně vodárenské studny z betonu se zvýšenými nároky na prostředí tř. C 25/30</t>
  </si>
  <si>
    <t>521881435</t>
  </si>
  <si>
    <t>https://podminky.urs.cz/item/CS_URS_2021_02/243311111</t>
  </si>
  <si>
    <t>1,8*0,2*1,1"m2*m*koef."</t>
  </si>
  <si>
    <t>1808240683</t>
  </si>
  <si>
    <t>J_delka_chranicka*0,8*0,1*1,05</t>
  </si>
  <si>
    <t>942690257</t>
  </si>
  <si>
    <t>1,5*0,4+0,3*0,5 "trafo+nastěnka"</t>
  </si>
  <si>
    <t>612315202</t>
  </si>
  <si>
    <t>Vápenná omítka jednotlivých malých ploch hrubá na stěnách, plochy jednotlivě přes 0,09 do 0,25 m2</t>
  </si>
  <si>
    <t>1694200734</t>
  </si>
  <si>
    <t>https://podminky.urs.cz/item/CS_URS_2021_02/612315202</t>
  </si>
  <si>
    <t>1+1 "trafo+omítka"</t>
  </si>
  <si>
    <t>631311131</t>
  </si>
  <si>
    <t>Doplnění dosavadních mazanin prostým betonem s dodáním hmot, bez potěru, plochy jednotlivě do 1 m2 a tl. přes 80 mm</t>
  </si>
  <si>
    <t>-1167815763</t>
  </si>
  <si>
    <t>https://podminky.urs.cz/item/CS_URS_2021_02/631311131</t>
  </si>
  <si>
    <t>0,8*0,8*0,15*1,05</t>
  </si>
  <si>
    <t>Prostupy</t>
  </si>
  <si>
    <t>606366445</t>
  </si>
  <si>
    <t>35222296</t>
  </si>
  <si>
    <t>977151123</t>
  </si>
  <si>
    <t>Jádrové vrty diamantovými korunkami do stavebních materiálů (železobetonu, betonu, cihel, obkladů, dlažeb, kamene) průměru přes 130 do 150 mm</t>
  </si>
  <si>
    <t>-2023764589</t>
  </si>
  <si>
    <t>https://podminky.urs.cz/item/CS_URS_2021_02/977151123</t>
  </si>
  <si>
    <t>7*0,15</t>
  </si>
  <si>
    <t>-1009992747</t>
  </si>
  <si>
    <t>953942421</t>
  </si>
  <si>
    <t>Osazování drobných kovových předmětů se zalitím maltou cementovou, do vysekaných kapes nebo připravených otvorů ocelového čtvercového rámu velikosti do 1000x1000 mm, s podlitím rámu</t>
  </si>
  <si>
    <t>1677780259</t>
  </si>
  <si>
    <t>https://podminky.urs.cz/item/CS_URS_2021_02/953942421</t>
  </si>
  <si>
    <t>59030712z01</t>
  </si>
  <si>
    <t>dvířka revizní 400x400mm</t>
  </si>
  <si>
    <t>-2042979318</t>
  </si>
  <si>
    <t>965043421</t>
  </si>
  <si>
    <t>Bourání mazanin betonových s potěrem nebo teracem tl. do 150 mm, plochy do 1 m2</t>
  </si>
  <si>
    <t>-675290379</t>
  </si>
  <si>
    <t>https://podminky.urs.cz/item/CS_URS_2021_02/965043421</t>
  </si>
  <si>
    <t>0,8*0,8*0,15 "bourani v trafostanici"</t>
  </si>
  <si>
    <t>973031345</t>
  </si>
  <si>
    <t>Vysekání výklenků nebo kapes ve zdivu z cihel na maltu vápennou nebo vápenocementovou kapes, plochy do 0,25 m2, hl. do 300 mm</t>
  </si>
  <si>
    <t>-729759136</t>
  </si>
  <si>
    <t>https://podminky.urs.cz/item/CS_URS_2021_02/973031345</t>
  </si>
  <si>
    <t>2104922830</t>
  </si>
  <si>
    <t>974029169</t>
  </si>
  <si>
    <t>Vysekání rýh ve zdivu kamenném do hl. 150 mm a šířky Příplatek k ceně -9167 za každých dalších 100 mm šířky rýhy hl. do 150 mm</t>
  </si>
  <si>
    <t>-1189023801</t>
  </si>
  <si>
    <t>https://podminky.urs.cz/item/CS_URS_2021_02/974029169</t>
  </si>
  <si>
    <t>974031167</t>
  </si>
  <si>
    <t>Vysekání rýh ve zdivu cihelném na maltu vápennou nebo vápenocementovou do hl. 150 mm a šířky do 300 mm</t>
  </si>
  <si>
    <t>-969295663</t>
  </si>
  <si>
    <t>https://podminky.urs.cz/item/CS_URS_2021_02/974031167</t>
  </si>
  <si>
    <t>0,5+0,5</t>
  </si>
  <si>
    <t>974031169</t>
  </si>
  <si>
    <t>Vysekání rýh ve zdivu cihelném na maltu vápennou nebo vápenocementovou do hl. 150 mm a šířky Příplatek k ceně -1167 za každých dalších 100 mm šířky rýhy hl. do 150 mm</t>
  </si>
  <si>
    <t>-2082375643</t>
  </si>
  <si>
    <t>https://podminky.urs.cz/item/CS_URS_2021_02/974031169</t>
  </si>
  <si>
    <t>0,5</t>
  </si>
  <si>
    <t>998254011</t>
  </si>
  <si>
    <t>Přesun hmot pro studny a jímání vody z betonu prostého, železového nebo montované z dílců jakéhokoliv rozsahu do 50 m</t>
  </si>
  <si>
    <t>-1484644880</t>
  </si>
  <si>
    <t>https://podminky.urs.cz/item/CS_URS_2021_02/998254011</t>
  </si>
  <si>
    <t>1636183914</t>
  </si>
  <si>
    <t>J_delka_chranicka*2+4</t>
  </si>
  <si>
    <t>34571357</t>
  </si>
  <si>
    <t>trubka elektroinstalační ohebná dvouplášťová korugovaná (chránička) D 108/125mm, HDPE+LDPE</t>
  </si>
  <si>
    <t>-1725026635</t>
  </si>
  <si>
    <t>"chranička1" 22</t>
  </si>
  <si>
    <t>"chranička2"22</t>
  </si>
  <si>
    <t>1647963243</t>
  </si>
  <si>
    <t>2*2 "příprava pro nástěnku"</t>
  </si>
  <si>
    <t>K_varovna_folie</t>
  </si>
  <si>
    <t>Délka nově ukládané varovné fólie v rámci SO-15</t>
  </si>
  <si>
    <t>K_obsyp</t>
  </si>
  <si>
    <t>Objem ochranného obsypání vedení v rámci SO-15</t>
  </si>
  <si>
    <t>17,82</t>
  </si>
  <si>
    <t>K_ryhy800</t>
  </si>
  <si>
    <t>Objem výkopku rýh pro odhalení stávajícho vedení v rámci SO-15</t>
  </si>
  <si>
    <t>7,76</t>
  </si>
  <si>
    <t>K_ryhy2000</t>
  </si>
  <si>
    <t>Objem výkopku rýhy pro odhalení stávajícho vedení přes ulici Školní v rámci SO-15</t>
  </si>
  <si>
    <t>13,2</t>
  </si>
  <si>
    <t>K_zasyp</t>
  </si>
  <si>
    <t>Objem zásypů rýh prováděných v rámci SO-15</t>
  </si>
  <si>
    <t>1,76</t>
  </si>
  <si>
    <t>SO-15 - Úprava stávajícího vedení VN a NN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</si>
  <si>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</si>
  <si>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</si>
  <si>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-2030567357</t>
  </si>
  <si>
    <t>https://podminky.urs.cz/item/CS_URS_2021_02/119001421</t>
  </si>
  <si>
    <t>"u OU"3+8+1</t>
  </si>
  <si>
    <t>"u trafa"7+1</t>
  </si>
  <si>
    <t>119001422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</si>
  <si>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3 do 6 kabelů</t>
  </si>
  <si>
    <t>-1482186455</t>
  </si>
  <si>
    <t>https://podminky.urs.cz/item/CS_URS_2021_02/119001422</t>
  </si>
  <si>
    <t>9+2"pres cestu"</t>
  </si>
  <si>
    <t>-863645241</t>
  </si>
  <si>
    <t>"u trafa" 0,8*0,5*(7+2)</t>
  </si>
  <si>
    <t>"u OU" 0,8*0,4*(3+8+2)</t>
  </si>
  <si>
    <t>832275087</t>
  </si>
  <si>
    <t>"pres cestu"2*0,6*(9+2)</t>
  </si>
  <si>
    <t>-150202387</t>
  </si>
  <si>
    <t>-779505935</t>
  </si>
  <si>
    <t>K_ryhy800+K_ryhy2000 "odvoz na mezideponii severně od kostela"</t>
  </si>
  <si>
    <t>-1538948059</t>
  </si>
  <si>
    <t>"pres cestu"0,8*(9+2)*0,2</t>
  </si>
  <si>
    <t>1,76*1,1 "Přepočtené koeficientem množství</t>
  </si>
  <si>
    <t>-545329527</t>
  </si>
  <si>
    <t>K_zasyp*2*1,1</t>
  </si>
  <si>
    <t>-1513134128</t>
  </si>
  <si>
    <t>"u trafa"0,8*(7+2)*0,45</t>
  </si>
  <si>
    <t>"pres cestu"2*(9+2)*0,45</t>
  </si>
  <si>
    <t>"u OU" 0,8*(8+3+2)*0,45</t>
  </si>
  <si>
    <t>-1021545435</t>
  </si>
  <si>
    <t>K_obsyp*2*1,1</t>
  </si>
  <si>
    <t>912374474</t>
  </si>
  <si>
    <t>"u OU" 3+3+8+8+2+2+2+2</t>
  </si>
  <si>
    <t>"pres cestu" 4*9+4*2</t>
  </si>
  <si>
    <t>"u trafa"2*7+2*2</t>
  </si>
  <si>
    <t>1091005515</t>
  </si>
  <si>
    <t>K_varovna_folie*1,05</t>
  </si>
  <si>
    <t>17547912</t>
  </si>
  <si>
    <t>"u OU" 0,8*(8+3+2)*0,1</t>
  </si>
  <si>
    <t>"pres cestu"0,8*(9+2)*0,1</t>
  </si>
  <si>
    <t>"u trafa"0,8*(7+2)*0,1</t>
  </si>
  <si>
    <t>Montáž trubek ochranných plastových uložených do rýhy</t>
  </si>
  <si>
    <t>232068728</t>
  </si>
  <si>
    <t>1468393150</t>
  </si>
  <si>
    <t>L_delka_ochrany</t>
  </si>
  <si>
    <t>Délka ochraňované stávající SEK v rámci SO-17</t>
  </si>
  <si>
    <t>L_ryhy</t>
  </si>
  <si>
    <t>Objem rýh zřizovaných pro odhalení vedení v rámci SO-17</t>
  </si>
  <si>
    <t>17,76</t>
  </si>
  <si>
    <t>L_obsyp</t>
  </si>
  <si>
    <t>Objem pro obsypání nově uložených chrániček v rámci SO-17</t>
  </si>
  <si>
    <t>13,32</t>
  </si>
  <si>
    <t>L_vystrazna_folie</t>
  </si>
  <si>
    <t>Délka nově ukládané výstražné fólie v rámci SO-17</t>
  </si>
  <si>
    <t>L_zasyp</t>
  </si>
  <si>
    <t>Objem prováděných zásypů v rámci SO-17</t>
  </si>
  <si>
    <t>2,96</t>
  </si>
  <si>
    <t>SO-17 - Ochrana stávající telekomunikační sítě</t>
  </si>
  <si>
    <t>1559490196</t>
  </si>
  <si>
    <t>30+7</t>
  </si>
  <si>
    <t>1750793804</t>
  </si>
  <si>
    <t>L_delka_ochrany*0,8*0,6</t>
  </si>
  <si>
    <t>339251676</t>
  </si>
  <si>
    <t>-1625080156</t>
  </si>
  <si>
    <t>-1869424767</t>
  </si>
  <si>
    <t>L_delka_ochrany*0,8*0,1</t>
  </si>
  <si>
    <t>313331063</t>
  </si>
  <si>
    <t>L_zasyp*2*1,1</t>
  </si>
  <si>
    <t>-315828897</t>
  </si>
  <si>
    <t>L_delka_ochrany*0,8*0,45</t>
  </si>
  <si>
    <t>-1217216687</t>
  </si>
  <si>
    <t>L_obsyp*2*1,1</t>
  </si>
  <si>
    <t>-324191818</t>
  </si>
  <si>
    <t>-1520592172</t>
  </si>
  <si>
    <t>L_vystrazna_folie*1,1</t>
  </si>
  <si>
    <t>-167593974</t>
  </si>
  <si>
    <t>-474251422</t>
  </si>
  <si>
    <t>L_delka_ochrany*2</t>
  </si>
  <si>
    <t>-831934303</t>
  </si>
  <si>
    <t>L_delka_ochrany*1,1</t>
  </si>
  <si>
    <t>964390984</t>
  </si>
  <si>
    <t>M_ryhy</t>
  </si>
  <si>
    <t>Objem výkopku rýhy pro odhalení stávajícího potrubí v rámci SO-21</t>
  </si>
  <si>
    <t>M_obsyp</t>
  </si>
  <si>
    <t>Objem obsypání nové trasy potrubí v rámci SO-21</t>
  </si>
  <si>
    <t>3,2</t>
  </si>
  <si>
    <t>M_zasyp</t>
  </si>
  <si>
    <t>Objem prováděných zásypů v rámci SO-21</t>
  </si>
  <si>
    <t>0,8</t>
  </si>
  <si>
    <t>SO-21 - Přeložka plynovodní přípojky pro parc. č. st. 131</t>
  </si>
  <si>
    <t xml:space="preserve">    723 - Zdravotechnika - vnitřní plynovod</t>
  </si>
  <si>
    <t>132112111</t>
  </si>
  <si>
    <t>Hloubení rýh šířky do 800 mm ručně zapažených i nezapažených, s urovnáním dna do předepsaného profilu a spádu v hornině třídy těžitelnosti I skupiny 1 a 2 soudržných</t>
  </si>
  <si>
    <t>-92403501</t>
  </si>
  <si>
    <t>https://podminky.urs.cz/item/CS_URS_2021_02/132112111</t>
  </si>
  <si>
    <t>10*0,8*0,5 "od dna výkopu pro SO-02</t>
  </si>
  <si>
    <t>-498881139</t>
  </si>
  <si>
    <t>819334282</t>
  </si>
  <si>
    <t>-1494587604</t>
  </si>
  <si>
    <t>10*0,8*0,1</t>
  </si>
  <si>
    <t>1933566541</t>
  </si>
  <si>
    <t>10*0,8*0,4</t>
  </si>
  <si>
    <t>-134941513</t>
  </si>
  <si>
    <t>M_zasyp*1,1*2</t>
  </si>
  <si>
    <t>1336492667</t>
  </si>
  <si>
    <t>M_obsyp*2*1,1</t>
  </si>
  <si>
    <t>-1314947395</t>
  </si>
  <si>
    <t>-980776402</t>
  </si>
  <si>
    <t>394133950</t>
  </si>
  <si>
    <t>10*0,6*0,1*1,1</t>
  </si>
  <si>
    <t>962022490z1</t>
  </si>
  <si>
    <t>Demontáž stávající plynoměrné skříňky pro další použití ze zdiva kamenného na maltu MC do 1m3 obestavěného prostoru</t>
  </si>
  <si>
    <t>994492363</t>
  </si>
  <si>
    <t>0,6*1,2*1</t>
  </si>
  <si>
    <t>-1220980065</t>
  </si>
  <si>
    <t>723</t>
  </si>
  <si>
    <t>Zdravotechnika - vnitřní plynovod</t>
  </si>
  <si>
    <t>72300z01</t>
  </si>
  <si>
    <t>uzavření plynu a znovuspuštění</t>
  </si>
  <si>
    <t>kpl</t>
  </si>
  <si>
    <t>330487475</t>
  </si>
  <si>
    <t>723120804</t>
  </si>
  <si>
    <t>Demontáž potrubí svařovaného z ocelových trubek závitových do DN 25</t>
  </si>
  <si>
    <t>-1755279545</t>
  </si>
  <si>
    <t>https://podminky.urs.cz/item/CS_URS_2021_02/723120804</t>
  </si>
  <si>
    <t>2 "vývod do skříňky"</t>
  </si>
  <si>
    <t>723120809</t>
  </si>
  <si>
    <t>Demontáž potrubí svařovaného z ocelových trubek závitových přes 50 do DN 80</t>
  </si>
  <si>
    <t>1179571041</t>
  </si>
  <si>
    <t>https://podminky.urs.cz/item/CS_URS_2021_02/723120809</t>
  </si>
  <si>
    <t>9"ze skříňky k MŠ"</t>
  </si>
  <si>
    <t>723160824z01</t>
  </si>
  <si>
    <t>Demontáž přípojení k regulátoru tlaku ocel DN 25 a DN 80</t>
  </si>
  <si>
    <t>-960249604</t>
  </si>
  <si>
    <t>723230802</t>
  </si>
  <si>
    <t>Demontáž středotlakých regulátorů tlaku plynu regulační řada dvojitá</t>
  </si>
  <si>
    <t>1613540529</t>
  </si>
  <si>
    <t>https://podminky.urs.cz/item/CS_URS_2021_02/723230802</t>
  </si>
  <si>
    <t>723150314z01</t>
  </si>
  <si>
    <t>D+M Potrubí z ocelových trubek bralen DN 80</t>
  </si>
  <si>
    <t>-416880189</t>
  </si>
  <si>
    <t>2+2</t>
  </si>
  <si>
    <t>723170114</t>
  </si>
  <si>
    <t>Potrubí z plastových trub Pe100 spojovaných elektrotvarovkami PN 0,4 MPa (SDR 11) D 32 x 3,0 mm</t>
  </si>
  <si>
    <t>907608801</t>
  </si>
  <si>
    <t>https://podminky.urs.cz/item/CS_URS_2021_02/723170114</t>
  </si>
  <si>
    <t>7*1,05</t>
  </si>
  <si>
    <t>899721111</t>
  </si>
  <si>
    <t>Signalizační vodič na potrubí DN do 150 mm</t>
  </si>
  <si>
    <t>-1036632760</t>
  </si>
  <si>
    <t>https://podminky.urs.cz/item/CS_URS_2021_02/899721111</t>
  </si>
  <si>
    <t>Pol98z3</t>
  </si>
  <si>
    <t>-4321489</t>
  </si>
  <si>
    <t>723160204z01</t>
  </si>
  <si>
    <t>D+M Přípojení k regulátoru tlaku lPE 32</t>
  </si>
  <si>
    <t>708755204</t>
  </si>
  <si>
    <t>723160314z01</t>
  </si>
  <si>
    <t>D+M Přípojení k regulátoru tlaku DN 80</t>
  </si>
  <si>
    <t>-1311778791</t>
  </si>
  <si>
    <t>Pol98z1</t>
  </si>
  <si>
    <t>D+M Přechodka ocel bralen DN25/ PEd32</t>
  </si>
  <si>
    <t>264860858</t>
  </si>
  <si>
    <t>Pol98z2</t>
  </si>
  <si>
    <t>D+M Spojka ocel bralen DN80/bralen DN80 (mezi stávajícím NTL plynovodem a novým vedením)</t>
  </si>
  <si>
    <t>-1193197564</t>
  </si>
  <si>
    <t>Pol98z4</t>
  </si>
  <si>
    <t>D+M Koleno 90° ocel bradlen DN80</t>
  </si>
  <si>
    <t>-371460250</t>
  </si>
  <si>
    <t>723234321</t>
  </si>
  <si>
    <t>Armatury se dvěma závity středotlaké regulátory tlaku plynu dvoustupňové pro zemní plyn, výkon do 10 m3/hod</t>
  </si>
  <si>
    <t>222794496</t>
  </si>
  <si>
    <t>https://podminky.urs.cz/item/CS_URS_2021_02/723234321</t>
  </si>
  <si>
    <t>Uvedení regulátoru do provozu</t>
  </si>
  <si>
    <t>1679357588</t>
  </si>
  <si>
    <t>Revize</t>
  </si>
  <si>
    <t>573936410</t>
  </si>
  <si>
    <t>https://podminky.urs.cz/item/CS_URS_2021_02/17</t>
  </si>
  <si>
    <t>Pol107</t>
  </si>
  <si>
    <t>Zkouška těsnosti potrubí plynovodu, tlaková zkouška</t>
  </si>
  <si>
    <t>-1786662059</t>
  </si>
  <si>
    <t>998723101</t>
  </si>
  <si>
    <t>Přesun hmot pro vnitřní plynovod stanovený z hmotnosti přesunovaného materiálu vodorovná dopravní vzdálenost do 50 m v objektech výšky do 6 m</t>
  </si>
  <si>
    <t>1806925661</t>
  </si>
  <si>
    <t>https://podminky.urs.cz/item/CS_URS_2021_02/998723101</t>
  </si>
  <si>
    <t>Polz002</t>
  </si>
  <si>
    <t xml:space="preserve">Odvoz a likvidace suti (vybourané ocelové potrubí) </t>
  </si>
  <si>
    <t>-1479623857</t>
  </si>
  <si>
    <t>N_jama_sachta</t>
  </si>
  <si>
    <t>Objem výkopku posledních 100 mm pro založení šachtyv rámci SO-22</t>
  </si>
  <si>
    <t>0,361</t>
  </si>
  <si>
    <t>N_zasypy</t>
  </si>
  <si>
    <t>Objem zásypů v rámci SO-22</t>
  </si>
  <si>
    <t>34,027</t>
  </si>
  <si>
    <t>N_jama_rucne</t>
  </si>
  <si>
    <t>Objem výkopku ze sondy v rámci SO-22</t>
  </si>
  <si>
    <t>1,28</t>
  </si>
  <si>
    <t>N_jama_strojne</t>
  </si>
  <si>
    <t>Objem výkopku pro založení šachty v rámci SO-22</t>
  </si>
  <si>
    <t>23,4</t>
  </si>
  <si>
    <t>N_ryha_strojne</t>
  </si>
  <si>
    <t>Objem výkopku z rýh pro odhaení stávajícího vedení v rámci SO-22</t>
  </si>
  <si>
    <t>16,66</t>
  </si>
  <si>
    <t>N_pazeniDO2</t>
  </si>
  <si>
    <t>Plocha pažení jam a rýh do hloubky 2 m v rámci SO-22</t>
  </si>
  <si>
    <t>N_pazeniDO4</t>
  </si>
  <si>
    <t>Plocha pažení jam a rýh do hloubky 4 m v rámci SO-22</t>
  </si>
  <si>
    <t>39,4</t>
  </si>
  <si>
    <t>SO-22 - Úprava kanalizační přípojky pro parc. č. st. 131</t>
  </si>
  <si>
    <t>N_zasyp_komunikace</t>
  </si>
  <si>
    <t>Objem zásypů zřizovaných pod chodníkem v rámci SO-22</t>
  </si>
  <si>
    <t>7,7</t>
  </si>
  <si>
    <t>N_obsyp</t>
  </si>
  <si>
    <t>Objem obsypu nové trasy vedení v rámci SO-22</t>
  </si>
  <si>
    <t>20,878</t>
  </si>
  <si>
    <t>133112011</t>
  </si>
  <si>
    <t>Hloubení šachet ručně zapažených i nezapažených v horninách třídy těžitelnosti I skupiny 1 a 2, půdorysná plocha výkopu do 4 m2</t>
  </si>
  <si>
    <t>1469639633</t>
  </si>
  <si>
    <t>https://podminky.urs.cz/item/CS_URS_2021_02/133112011</t>
  </si>
  <si>
    <t>"sonda nad vodovodem"0,8*0,8*2,0</t>
  </si>
  <si>
    <t>"zalozeni-sachty" 0,1*1,9*1,9</t>
  </si>
  <si>
    <t>-901337705</t>
  </si>
  <si>
    <t>"pro šachtu RŠ 22.1" 3*3*2,6</t>
  </si>
  <si>
    <t>132154201</t>
  </si>
  <si>
    <t>Hloubení zapažených rýh šířky přes 800 do 2 000 mm strojně s urovnáním dna do předepsaného profilu a spádu v hornině třídy těžitelnosti I skupiny 1 a 2 do 20 m3</t>
  </si>
  <si>
    <t>953911131</t>
  </si>
  <si>
    <t>https://podminky.urs.cz/item/CS_URS_2021_02/132154201</t>
  </si>
  <si>
    <t>"od šachty ke stoce" (10,5-0,8)*1*1,0</t>
  </si>
  <si>
    <t>"od napojení k šachtě" 2,4*1*2,9</t>
  </si>
  <si>
    <t>960672914</t>
  </si>
  <si>
    <t>N_jama_rucne+(3+2)*1*2 "u vodovodu a u napojení - jinak bourání"</t>
  </si>
  <si>
    <t>-882414930</t>
  </si>
  <si>
    <t>"od šachty k řadu" 14+14</t>
  </si>
  <si>
    <t>-1253816353</t>
  </si>
  <si>
    <t>"šachta" (3+3+3)*2,6</t>
  </si>
  <si>
    <t>"od napojení k šachtě" 8+8</t>
  </si>
  <si>
    <t>-1417042962</t>
  </si>
  <si>
    <t>1757337069</t>
  </si>
  <si>
    <t>-1075747783</t>
  </si>
  <si>
    <t>N_vykopek</t>
  </si>
  <si>
    <t>(N_ryha_strojne+N_jama_rucne+N_jama_strojne+N_jama_sachta)-N_zasypy+6,05 "mezideponie severně od kostela"</t>
  </si>
  <si>
    <t>140838725</t>
  </si>
  <si>
    <t>"šachta komunikace" 5,5*1*1*1,1</t>
  </si>
  <si>
    <t>"šachta"((3*3*2,5)-(((1,25*1,25*3,14)/4)*2,5))*1,1</t>
  </si>
  <si>
    <t>"napojení šachta" 1*3*2*1,1</t>
  </si>
  <si>
    <t>-1864191588</t>
  </si>
  <si>
    <t>N_obsyp_stav</t>
  </si>
  <si>
    <t>((N_zasyp_komunikace+N_obsyp)/2)/1,1</t>
  </si>
  <si>
    <t>-1043461988</t>
  </si>
  <si>
    <t>0,65*1*(3,9+10,7)*2*1,1</t>
  </si>
  <si>
    <t>-260710928</t>
  </si>
  <si>
    <t>1*1*3,5*1,1*2"pod komunikací"</t>
  </si>
  <si>
    <t>-1289661067</t>
  </si>
  <si>
    <t>1,9*1,9*0,1*1,05</t>
  </si>
  <si>
    <t>355818950</t>
  </si>
  <si>
    <t>0,1*1*(3,8*11)*1,05</t>
  </si>
  <si>
    <t>830391811</t>
  </si>
  <si>
    <t>Bourání stávajícího potrubí z kameninových trub v otevřeném výkopu DN přes 250 do 400</t>
  </si>
  <si>
    <t>876886920</t>
  </si>
  <si>
    <t>https://podminky.urs.cz/item/CS_URS_2021_02/830391811</t>
  </si>
  <si>
    <t>11+3</t>
  </si>
  <si>
    <t>871375221</t>
  </si>
  <si>
    <t>Kanalizační potrubí z tvrdého PVC v otevřeném výkopu ve sklonu do 20 %, hladkého plnostěnného jednovrstvého, tuhost třídy SN 8 DN 315</t>
  </si>
  <si>
    <t>-260569250</t>
  </si>
  <si>
    <t>https://podminky.urs.cz/item/CS_URS_2021_02/871375221</t>
  </si>
  <si>
    <t>3,5+10,5</t>
  </si>
  <si>
    <t>877375211</t>
  </si>
  <si>
    <t>Montáž tvarovek na kanalizačním potrubí z trub z plastu z tvrdého PVC nebo z polypropylenu v otevřeném výkopu jednoosých DN 315</t>
  </si>
  <si>
    <t>269120068</t>
  </si>
  <si>
    <t>https://podminky.urs.cz/item/CS_URS_2021_02/877375211</t>
  </si>
  <si>
    <t>28611534</t>
  </si>
  <si>
    <t>přechod kanalizační KG kamenina-plast DN 315</t>
  </si>
  <si>
    <t>-832139130</t>
  </si>
  <si>
    <t>890111812</t>
  </si>
  <si>
    <t>Bourání šachet a jímek ručně velikosti obestavěného prostoru do 1,5 m3 ze zdiva cihelného</t>
  </si>
  <si>
    <t>1625769228</t>
  </si>
  <si>
    <t>https://podminky.urs.cz/item/CS_URS_2021_02/890111812</t>
  </si>
  <si>
    <t>"stávající šachta" 0,8*0,8*1,7</t>
  </si>
  <si>
    <t>-107081147</t>
  </si>
  <si>
    <t>101007222</t>
  </si>
  <si>
    <t>59224160</t>
  </si>
  <si>
    <t>skruž kanalizační s ocelovými stupadly 100x25x12cm</t>
  </si>
  <si>
    <t>-1825728449</t>
  </si>
  <si>
    <t>567546519</t>
  </si>
  <si>
    <t>1798680792</t>
  </si>
  <si>
    <t>1307194919</t>
  </si>
  <si>
    <t>-1058875934</t>
  </si>
  <si>
    <t>-378246867</t>
  </si>
  <si>
    <t>-355074954</t>
  </si>
  <si>
    <t>531328455</t>
  </si>
  <si>
    <t>-1170106379</t>
  </si>
  <si>
    <t>-1615095004</t>
  </si>
  <si>
    <t>3,867*8</t>
  </si>
  <si>
    <t>-1708664022</t>
  </si>
  <si>
    <t>998276101</t>
  </si>
  <si>
    <t>Přesun hmot pro trubní vedení hloubené z trub z plastických hmot nebo sklolaminátových pro vodovody nebo kanalizace v otevřeném výkopu dopravní vzdálenost do 15 m</t>
  </si>
  <si>
    <t>186942712</t>
  </si>
  <si>
    <t>https://podminky.urs.cz/item/CS_URS_2021_02/998276101</t>
  </si>
  <si>
    <t>O_delka_ochrany</t>
  </si>
  <si>
    <t>Délka ukládaných chrániček v rámci SO-23</t>
  </si>
  <si>
    <t>29,5</t>
  </si>
  <si>
    <t>O_obsyp</t>
  </si>
  <si>
    <t>Objem obsypu chrániček v rámci SO-23</t>
  </si>
  <si>
    <t>4,72</t>
  </si>
  <si>
    <t>SO-23 - Úprava stávajícího vedení VN a NN</t>
  </si>
  <si>
    <t>-916838112</t>
  </si>
  <si>
    <t>27,5+2</t>
  </si>
  <si>
    <t>4768262</t>
  </si>
  <si>
    <t>O_delka_ochrany*0,8*0,2</t>
  </si>
  <si>
    <t>1228719048</t>
  </si>
  <si>
    <t>O_obsyp*2*1,1</t>
  </si>
  <si>
    <t>-400421596</t>
  </si>
  <si>
    <t>2006506080</t>
  </si>
  <si>
    <t>29,5*1,1 "Přepočtené koeficientem množství</t>
  </si>
  <si>
    <t>1800911878</t>
  </si>
  <si>
    <t>O_delka_ochrany*0,1*0,8</t>
  </si>
  <si>
    <t>-1323834956</t>
  </si>
  <si>
    <t>O_delka_ochrany*2</t>
  </si>
  <si>
    <t>-1011300894</t>
  </si>
  <si>
    <t>O_delka_ochrany*2*1,1</t>
  </si>
  <si>
    <t>P_ornice</t>
  </si>
  <si>
    <t>Plocha sejmuté ornice nad rýhami v rámci SO-33</t>
  </si>
  <si>
    <t>P_jama_stozary</t>
  </si>
  <si>
    <t>Objem výkopku z jam pro stožáry VO v rámci SO-33</t>
  </si>
  <si>
    <t>1,728</t>
  </si>
  <si>
    <t>P_vedeniVchranickach</t>
  </si>
  <si>
    <t>Délka vedení uložená v chráničkách ukládaných do země v rámci SO-33</t>
  </si>
  <si>
    <t>36,5</t>
  </si>
  <si>
    <t>P_zemeni</t>
  </si>
  <si>
    <t>Délka zemnícího drátu v rámci SO-33</t>
  </si>
  <si>
    <t>71,75</t>
  </si>
  <si>
    <t>P_chranickaD40</t>
  </si>
  <si>
    <t>Délka chrániček d40 uložených v zemi v rámci SO-33</t>
  </si>
  <si>
    <t>P_ryhy</t>
  </si>
  <si>
    <t>Objem výkopku z rýh pro uložení nového vedení v rámci SO-33</t>
  </si>
  <si>
    <t>16,868</t>
  </si>
  <si>
    <t>P_zasyp_vykopek</t>
  </si>
  <si>
    <t>Objem zásypů provedených z výkopku</t>
  </si>
  <si>
    <t>4,83</t>
  </si>
  <si>
    <t>SO-33 - Veřejné osvětlení za samoobsluhou</t>
  </si>
  <si>
    <t>P_zasypy_komunikace</t>
  </si>
  <si>
    <t>Objem zásypů provedených pod komunikacemi v rámci SO-33</t>
  </si>
  <si>
    <t>0,36</t>
  </si>
  <si>
    <t>P_obsyp</t>
  </si>
  <si>
    <t>Objem obsypů vedení provedených v rámci SO-33</t>
  </si>
  <si>
    <t>9,083</t>
  </si>
  <si>
    <t>1247509602</t>
  </si>
  <si>
    <t>1*(7,5+6,5+5+4,5+12,5)</t>
  </si>
  <si>
    <t>-1741988572</t>
  </si>
  <si>
    <t>"základ pro stožáry" 0,6*0,6*1,6*3</t>
  </si>
  <si>
    <t>-497500442</t>
  </si>
  <si>
    <t>"za samoobsluhou sever"  (7,5+6,5+5,5)*0,6*0,65</t>
  </si>
  <si>
    <t>"za samoobsluhou jih"  (4,5+6,75+12,5)*0,6*0,65</t>
  </si>
  <si>
    <t>1731686907</t>
  </si>
  <si>
    <t>P_jama_stozary+P_ryhy-P_zasyp_vykopek</t>
  </si>
  <si>
    <t>-768824965</t>
  </si>
  <si>
    <t xml:space="preserve">3*0,6*0,2"u lípy"  </t>
  </si>
  <si>
    <t xml:space="preserve">(4,5+6,5+5,5)*0,6*0,2"za samoobsluhou sever"  </t>
  </si>
  <si>
    <t xml:space="preserve"> (4,5+6,75+12,5)*0,6*0,2"za samoobsluhou jih" </t>
  </si>
  <si>
    <t>P_zasyp</t>
  </si>
  <si>
    <t>1733774264</t>
  </si>
  <si>
    <t>"za samoobsluhou sever"  (7,5+6,5+5,5)*0,6*0,35</t>
  </si>
  <si>
    <t>"za samoobsluhou jih"  (4,5+6,75+12,5)*0,6*0,35</t>
  </si>
  <si>
    <t>285100196</t>
  </si>
  <si>
    <t>P_obsyp*2*1,1</t>
  </si>
  <si>
    <t>19,983*2 "Přepočtené koeficientem množství</t>
  </si>
  <si>
    <t>2020013728</t>
  </si>
  <si>
    <t>P_zasypy_komunikace*2*1,1</t>
  </si>
  <si>
    <t>-1568862342</t>
  </si>
  <si>
    <t>384440973</t>
  </si>
  <si>
    <t>-1200148093</t>
  </si>
  <si>
    <t>36,5*1,1 "Přepočtené koeficientem množství</t>
  </si>
  <si>
    <t>1865262755</t>
  </si>
  <si>
    <t>P_jama_stozary*1,1</t>
  </si>
  <si>
    <t>-897844090</t>
  </si>
  <si>
    <t>(7,5+6,5+5+3+4,5+12,5)*0,1*0,6*1,1 "lože pod kabelové vedení"</t>
  </si>
  <si>
    <t>966071721</t>
  </si>
  <si>
    <t>Bourání plotových sloupků a vzpěr ocelových trubkových nebo profilovaných výšky do 2,50 m odřezáním</t>
  </si>
  <si>
    <t>1334544714</t>
  </si>
  <si>
    <t>https://podminky.urs.cz/item/CS_URS_2021_02/966071721</t>
  </si>
  <si>
    <t>Poznámka k položce:
bourání stožárů lamp</t>
  </si>
  <si>
    <t>1485634242</t>
  </si>
  <si>
    <t>"za samoobsluhou jih" 16,5</t>
  </si>
  <si>
    <t>"za samoobsluhou sever" 20</t>
  </si>
  <si>
    <t>525211467</t>
  </si>
  <si>
    <t>P_vedeniVchranickach*1,1</t>
  </si>
  <si>
    <t>40,15*1,2 "Přepočtené koeficientem množství</t>
  </si>
  <si>
    <t>235916921</t>
  </si>
  <si>
    <t>9*4</t>
  </si>
  <si>
    <t>758855896</t>
  </si>
  <si>
    <t>LED svítidlo parkové stožárové, bez výložníku, horní montáž průměru 60 mm (33.1) a (33.2)</t>
  </si>
  <si>
    <t>500082960</t>
  </si>
  <si>
    <t>LED svítidlo parkové stožárové, bez výložníku, horní montáž průměru 60 mm (33.3)</t>
  </si>
  <si>
    <t>-296992785</t>
  </si>
  <si>
    <t>-1567409417</t>
  </si>
  <si>
    <t>-540725028</t>
  </si>
  <si>
    <t>639849679</t>
  </si>
  <si>
    <t>741372833</t>
  </si>
  <si>
    <t>Demontáž svítidel bez zachování funkčnosti (do suti) průmyslových výbojkových venkovních na stožáru přes 3 m</t>
  </si>
  <si>
    <t>-1615421852</t>
  </si>
  <si>
    <t>https://podminky.urs.cz/item/CS_URS_2021_02/741372833</t>
  </si>
  <si>
    <t>Poznámka k položce:
lampy na stožárech</t>
  </si>
  <si>
    <t>741z02</t>
  </si>
  <si>
    <t>Demontáž patic a elektrovýzbroje pouličních lamp včetně likvidace</t>
  </si>
  <si>
    <t>-1645894980</t>
  </si>
  <si>
    <t>111209441</t>
  </si>
  <si>
    <t>7,5+6,5+26,5+3+4,5+11,25+12,5</t>
  </si>
  <si>
    <t>1908094391</t>
  </si>
  <si>
    <t>P_zemeni*(0,008*0,008*3,14/4*8000)</t>
  </si>
  <si>
    <t>-126810931</t>
  </si>
  <si>
    <t>1989140635</t>
  </si>
  <si>
    <t>-605222027</t>
  </si>
  <si>
    <t>stožár osvětlovací sadový bezpaticový montážní výška 4,0 m žárově zinkovaný s vrchním nátěrem (33.1)</t>
  </si>
  <si>
    <t>1372070172</t>
  </si>
  <si>
    <t>316740670z04</t>
  </si>
  <si>
    <t>stožár osvětlovací sadový přírubový montážní výška 4,0 m žárově zinkovaný s vrchním nátěrem (33.2)</t>
  </si>
  <si>
    <t>-639483464</t>
  </si>
  <si>
    <t>316740670z05</t>
  </si>
  <si>
    <t>stožár osvětlovací sadový bezpaticový montážní výška 6,0 m žárově zinkovaný s vrchním nátěrem (33.3)</t>
  </si>
  <si>
    <t>-1029188728</t>
  </si>
  <si>
    <t>-2062483102</t>
  </si>
  <si>
    <t>1713505176</t>
  </si>
  <si>
    <t>222754291</t>
  </si>
  <si>
    <t>"dn40"9+13+55+15</t>
  </si>
  <si>
    <t>-1815665437</t>
  </si>
  <si>
    <t>P_chranickaD40*1,2</t>
  </si>
  <si>
    <t>-1056338189</t>
  </si>
  <si>
    <t>1668655934</t>
  </si>
  <si>
    <t>Q_mlat</t>
  </si>
  <si>
    <t>Plocha mlatového chodníčku v rámci SO-36</t>
  </si>
  <si>
    <t>82,909</t>
  </si>
  <si>
    <t>Q_obrubniky_beton</t>
  </si>
  <si>
    <t>Délka nově zřizovaných betonovývh obrubníků</t>
  </si>
  <si>
    <t>118,05</t>
  </si>
  <si>
    <t>Q_obrubniky_kamenne</t>
  </si>
  <si>
    <t>Délka nově zřizovaných kamenných obrubníků</t>
  </si>
  <si>
    <t>Q_zaklad_lavicka</t>
  </si>
  <si>
    <t>Objem výkopku pro základové patky nové lavičky v rámci SO-36</t>
  </si>
  <si>
    <t>0,4</t>
  </si>
  <si>
    <t>Q_ryhy</t>
  </si>
  <si>
    <t>objem vykopané zeminy pro mlatové chodníky</t>
  </si>
  <si>
    <t>27,667</t>
  </si>
  <si>
    <t>SO-36 - Dokončení mlatového chodníku</t>
  </si>
  <si>
    <t>536852061</t>
  </si>
  <si>
    <t>Q_dlazba_st_plocha</t>
  </si>
  <si>
    <t>35,5*1,8</t>
  </si>
  <si>
    <t>-1389916604</t>
  </si>
  <si>
    <t>Q_delka_obruby_stare</t>
  </si>
  <si>
    <t>35,5*2</t>
  </si>
  <si>
    <t>809155428</t>
  </si>
  <si>
    <t>35,4*2,0*0,25</t>
  </si>
  <si>
    <t>(7,01+4,36+3,38)*1,0*0,3</t>
  </si>
  <si>
    <t>4,2*3,1415*0,7*2,0*0,3 "oblouk</t>
  </si>
  <si>
    <t>131112531</t>
  </si>
  <si>
    <t>Hloubení jamek ručně objemu do 0,5 m3 s odhozením výkopku do 3 m nebo naložením na dopravní prostředek v hornině třídy těžitelnosti I skupiny 1 a 2 soudržných</t>
  </si>
  <si>
    <t>-1765174706</t>
  </si>
  <si>
    <t>https://podminky.urs.cz/item/CS_URS_2021_02/131112531</t>
  </si>
  <si>
    <t>0,4*1*0,5*2</t>
  </si>
  <si>
    <t>-670606780</t>
  </si>
  <si>
    <t>Q_ryhy+Q_zaklad_lavicka "na mezideponii severně od kostela"</t>
  </si>
  <si>
    <t>275313511</t>
  </si>
  <si>
    <t>Základy z betonu prostého patky a bloky z betonu kamenem neprokládaného tř. C 12/15</t>
  </si>
  <si>
    <t>-233070510</t>
  </si>
  <si>
    <t>https://podminky.urs.cz/item/CS_URS_2021_02/275313511</t>
  </si>
  <si>
    <t>Q_zaklad_lavicka*1,1</t>
  </si>
  <si>
    <t>1612406667</t>
  </si>
  <si>
    <t>35,4*1,8+(7,01+4,36+3,38)*0,8+4,2*3,1415*0,7*0,8 "mlatový svršek"</t>
  </si>
  <si>
    <t>-7532100</t>
  </si>
  <si>
    <t>Q_mlat*0,04*2*1,1</t>
  </si>
  <si>
    <t>-851829446</t>
  </si>
  <si>
    <t>2143556176</t>
  </si>
  <si>
    <t>Q_mlat*0,06*2*1,1</t>
  </si>
  <si>
    <t>-1136001334</t>
  </si>
  <si>
    <t>-1331354619</t>
  </si>
  <si>
    <t>Q_mlat*0,2*2*1,1</t>
  </si>
  <si>
    <t>615393735</t>
  </si>
  <si>
    <t>35,4+22,3+18,25+17,5+3,1+21,5</t>
  </si>
  <si>
    <t>59217016</t>
  </si>
  <si>
    <t>obrubník betonový chodníkový 1000x80x250mm</t>
  </si>
  <si>
    <t>-13002876</t>
  </si>
  <si>
    <t>Q_obrubniky_beton*1,05</t>
  </si>
  <si>
    <t>916241213</t>
  </si>
  <si>
    <t>Osazení obrubníku kamenného se zřízením lože, s vyplněním a zatřením spár cementovou maltou stojatého s boční opěrou z betonu prostého, do lože z betonu prostého</t>
  </si>
  <si>
    <t>-508803487</t>
  </si>
  <si>
    <t>https://podminky.urs.cz/item/CS_URS_2021_02/916241213</t>
  </si>
  <si>
    <t>58380207z01</t>
  </si>
  <si>
    <t>krajník kamenný pískovcový</t>
  </si>
  <si>
    <t>1530517218</t>
  </si>
  <si>
    <t>Q_obrubniky_kamenne*1,05</t>
  </si>
  <si>
    <t>2035320554</t>
  </si>
  <si>
    <t>74910103z01</t>
  </si>
  <si>
    <t>lavička s opěradlem, mechanicky kotvená, 1800x500x850 mm, konstrukce ocel, sedák dřevo</t>
  </si>
  <si>
    <t>784724625</t>
  </si>
  <si>
    <t>139945652</t>
  </si>
  <si>
    <t>1925629593</t>
  </si>
  <si>
    <t>Poznámka k položce:
skládka Předměříce 8,8 km daleko</t>
  </si>
  <si>
    <t>32,625*9 "Přepočtené koeficientem množství</t>
  </si>
  <si>
    <t>-1312984586</t>
  </si>
  <si>
    <t>998225111</t>
  </si>
  <si>
    <t>Přesun hmot pro komunikace s krytem z kameniva, monolitickým betonovým nebo živičným dopravní vzdálenost do 200 m jakékoliv délky objektu</t>
  </si>
  <si>
    <t>-1674514436</t>
  </si>
  <si>
    <t>https://podminky.urs.cz/item/CS_URS_2021_02/998225111</t>
  </si>
  <si>
    <t>84,483</t>
  </si>
  <si>
    <t>R_asfalt</t>
  </si>
  <si>
    <t>Plocha odstraněného a znovu obnoveného asfaltového krytu a podkladních vrstev v rámci SO-81</t>
  </si>
  <si>
    <t>12,48</t>
  </si>
  <si>
    <t>R_dlazba_bet</t>
  </si>
  <si>
    <t>Plocha rozebírané a znovu navrácené dlažby a podkladních vrstev z betonových čtverc. dlaždic v SO-81</t>
  </si>
  <si>
    <t>3,45</t>
  </si>
  <si>
    <t>R_dlazba_zul</t>
  </si>
  <si>
    <t>Plocha rozebírané a znovu navrácené žulové dlažby a podkladních vrstev v rámci SO-81</t>
  </si>
  <si>
    <t>R_delka_vedeni</t>
  </si>
  <si>
    <t>Délka vedení ukladaného nad rámec E (kamerový systém) v rámci SO-81</t>
  </si>
  <si>
    <t>178,5</t>
  </si>
  <si>
    <t>R_ornice</t>
  </si>
  <si>
    <t>Plocha snímané ornice nad zřizovanými rýhami v rámci SO-81</t>
  </si>
  <si>
    <t>101,84</t>
  </si>
  <si>
    <t>R_obsyp</t>
  </si>
  <si>
    <t>Objem obsypu nových vedení v rámci SO-81</t>
  </si>
  <si>
    <t>42,84</t>
  </si>
  <si>
    <t>R_ryhy</t>
  </si>
  <si>
    <t>Objem výkopku z rýh pro nové vedení v rámci SO-81</t>
  </si>
  <si>
    <t>74,97</t>
  </si>
  <si>
    <t>SO-81 - Vykopy pro IS nad rámec E1</t>
  </si>
  <si>
    <t>R_zdivo_ryhy</t>
  </si>
  <si>
    <t>Délka rýh zřízených pro vedení kamerového systému v rámci SO-81</t>
  </si>
  <si>
    <t>R_dlazba_zam</t>
  </si>
  <si>
    <t>Plocha rozebírané a znovu navrácené zámkové dlažby a podkladních vrstev v rámci SO-81</t>
  </si>
  <si>
    <t>R_zasyp_komunikace</t>
  </si>
  <si>
    <t>Hmotnost zásypů provedených nad vedením v prostoru komunikací</t>
  </si>
  <si>
    <t>13,226</t>
  </si>
  <si>
    <t>R_zasyp</t>
  </si>
  <si>
    <t>Objem všech provedených zásypů nad vedením v rámci SO-81</t>
  </si>
  <si>
    <t>21,42</t>
  </si>
  <si>
    <t>113106021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</si>
  <si>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</si>
  <si>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1664133392</t>
  </si>
  <si>
    <t>https://podminky.urs.cz/item/CS_URS_2021_02/113106021</t>
  </si>
  <si>
    <t>"v parku" (3+1,5+1,25)*0,6</t>
  </si>
  <si>
    <t>113106022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</si>
  <si>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kamenných dlaždic nebo desek</t>
  </si>
  <si>
    <t>817360482</t>
  </si>
  <si>
    <t>https://podminky.urs.cz/item/CS_URS_2021_02/113106022</t>
  </si>
  <si>
    <t>"u OU"5*0,8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</si>
  <si>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</si>
  <si>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</si>
  <si>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72621475</t>
  </si>
  <si>
    <t>https://podminky.urs.cz/item/CS_URS_2021_02/113106023</t>
  </si>
  <si>
    <t>"před samoobsluhou"0,6*(1,5+1,5)</t>
  </si>
  <si>
    <t>"Na státní" 0,6*2</t>
  </si>
  <si>
    <t>113107041</t>
  </si>
  <si>
    <t>Odstranění podkladů nebo krytů při překopech inženýrských sítí s přemístěním hmot na skládku ve vzdálenosti do 3 m nebo s naložením na dopravní prostředek ručně živičných, o tl. vrstvy do 50 mm</t>
  </si>
  <si>
    <t>475798063</t>
  </si>
  <si>
    <t>https://podminky.urs.cz/item/CS_URS_2021_02/113107041</t>
  </si>
  <si>
    <t>"asfalt u školky"(7,8+13)*0,6</t>
  </si>
  <si>
    <t>121151103</t>
  </si>
  <si>
    <t>Sejmutí ornice strojně při souvislé ploše do 100 m2, tl. vrstvy do 200 mm</t>
  </si>
  <si>
    <t>-253475422</t>
  </si>
  <si>
    <t>https://podminky.urs.cz/item/CS_URS_2021_02/121151103</t>
  </si>
  <si>
    <t>0,8*33 "za samoobsluhou"</t>
  </si>
  <si>
    <t>(6+4+0,6+13,2+3,8+9,8+1,5+5,4)*0,8 "přes park"</t>
  </si>
  <si>
    <t>20*0,8 "k lampě VO před samoobsluhou"</t>
  </si>
  <si>
    <t>30*0,8 "k lampě VO při státní"</t>
  </si>
  <si>
    <t>-803364387</t>
  </si>
  <si>
    <t>0,6*0,7*R_delka_vedeni</t>
  </si>
  <si>
    <t>-505288646</t>
  </si>
  <si>
    <t>R_ryhy-R_zasyp+(R_Zasyp_komunikace/2/1,1)</t>
  </si>
  <si>
    <t>790169137</t>
  </si>
  <si>
    <t>R_delka_vedeni*0,2*0,6</t>
  </si>
  <si>
    <t>-1120338178</t>
  </si>
  <si>
    <t>R_delka_vedeni*0,6*0,4</t>
  </si>
  <si>
    <t>955560756</t>
  </si>
  <si>
    <t>(3+2,5+3+5+2+2+2+6+7,6+17)*0,2*0,6*2*1,1 "pod komunikacemi"</t>
  </si>
  <si>
    <t>1400277593</t>
  </si>
  <si>
    <t>R_obsyp*2*1,1</t>
  </si>
  <si>
    <t>511052493</t>
  </si>
  <si>
    <t>407792753</t>
  </si>
  <si>
    <t>"při OU" 8,5+"přes park"55+"za samoobsluhou" 33,5+"před samoobsluhu" 20,5+"Na Státní"27+"do MŠ z SO-04"27+"zaloha"7</t>
  </si>
  <si>
    <t>-665820079</t>
  </si>
  <si>
    <t>R_delka_vedeni*1,1</t>
  </si>
  <si>
    <t>-1655204064</t>
  </si>
  <si>
    <t>R_delka_vedeni*0,1*0,6</t>
  </si>
  <si>
    <t>-1543727793</t>
  </si>
  <si>
    <t>(R_asfalt+R_dlazba_bet+R_dlazba_zul+R_dlazba_zam)*1,1</t>
  </si>
  <si>
    <t>1634851512</t>
  </si>
  <si>
    <t>R_asfalt*1,1</t>
  </si>
  <si>
    <t>-1439969226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</si>
  <si>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</si>
  <si>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</si>
  <si>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451101685</t>
  </si>
  <si>
    <t>https://podminky.urs.cz/item/CS_URS_2021_02/591111111</t>
  </si>
  <si>
    <t>R_dlazba_zul*1,1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</si>
  <si>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</si>
  <si>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</si>
  <si>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76479935</t>
  </si>
  <si>
    <t>https://podminky.urs.cz/item/CS_URS_2021_02/596211110</t>
  </si>
  <si>
    <t>R_dlazba_zam*1,1</t>
  </si>
  <si>
    <t>1457768555</t>
  </si>
  <si>
    <t>-66352987</t>
  </si>
  <si>
    <t>R_zdivo_ryhy*0,1*1,05</t>
  </si>
  <si>
    <t>612315123</t>
  </si>
  <si>
    <t>Vápenná omítka rýh štuková ve stěnách, šířky rýhy přes 300 mm</t>
  </si>
  <si>
    <t>1298962856</t>
  </si>
  <si>
    <t>https://podminky.urs.cz/item/CS_URS_2021_02/612315123</t>
  </si>
  <si>
    <t>R_zdivo_ryhy/2*0,1*1,05</t>
  </si>
  <si>
    <t>1510960132</t>
  </si>
  <si>
    <t>919112212</t>
  </si>
  <si>
    <t>Řezání dilatačních spár v živičném krytu vytvoření komůrky pro těsnící zálivku šířky 10 mm, hloubky 20 mm</t>
  </si>
  <si>
    <t>-2024186385</t>
  </si>
  <si>
    <t>https://podminky.urs.cz/item/CS_URS_2021_02/919112212</t>
  </si>
  <si>
    <t>2*8+2*13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</si>
  <si>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</si>
  <si>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</si>
  <si>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-1205915118</t>
  </si>
  <si>
    <t>https://podminky.urs.cz/item/CS_URS_2021_02/919122111</t>
  </si>
  <si>
    <t>2*8+13*2</t>
  </si>
  <si>
    <t>-702769870</t>
  </si>
  <si>
    <t>974029133</t>
  </si>
  <si>
    <t>Vysekání rýh ve zdivu kamenném do hl. 50 mm a šířky do 100 mm</t>
  </si>
  <si>
    <t>332734913</t>
  </si>
  <si>
    <t>https://podminky.urs.cz/item/CS_URS_2021_02/974029133</t>
  </si>
  <si>
    <t>20 "rozvody v MŠ"</t>
  </si>
  <si>
    <t>1677054326</t>
  </si>
  <si>
    <t>442458562</t>
  </si>
  <si>
    <t>4,586*9 "Přepočtené koeficientem množství</t>
  </si>
  <si>
    <t>-267345396</t>
  </si>
  <si>
    <t>-205923170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</si>
  <si>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</si>
  <si>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</si>
  <si>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</si>
  <si>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</si>
  <si>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012103000</t>
  </si>
  <si>
    <t>Geodetické práce před výstavbou</t>
  </si>
  <si>
    <t>…</t>
  </si>
  <si>
    <t>-2081743070</t>
  </si>
  <si>
    <t>https://podminky.urs.cz/item/CS_URS_2021_02/012103000</t>
  </si>
  <si>
    <t>012203000</t>
  </si>
  <si>
    <t>Geodetické práce při provádění stavby</t>
  </si>
  <si>
    <t>-960694311</t>
  </si>
  <si>
    <t>https://podminky.urs.cz/item/CS_URS_2021_02/012203000</t>
  </si>
  <si>
    <t>013002000</t>
  </si>
  <si>
    <t>Projektové práce</t>
  </si>
  <si>
    <t>-1306924421</t>
  </si>
  <si>
    <t>https://podminky.urs.cz/item/CS_URS_2021_02/013002000</t>
  </si>
  <si>
    <t>Poznámka k položce:
projekt dopravního značení a vyřízení jeho povolení jak dočasného tak finálního</t>
  </si>
  <si>
    <t>VRN3</t>
  </si>
  <si>
    <t>Zařízení staveniště</t>
  </si>
  <si>
    <t>030001000</t>
  </si>
  <si>
    <t>-514407150</t>
  </si>
  <si>
    <t>https://podminky.urs.cz/item/CS_URS_2021_02/030001000</t>
  </si>
  <si>
    <t>Poznámka k položce:
vč. energií, oplocení a dopravního značení apod</t>
  </si>
  <si>
    <t>SEZNAM FIGUR</t>
  </si>
  <si>
    <t>Výměra</t>
  </si>
  <si>
    <t xml:space="preserve"> SO-01</t>
  </si>
  <si>
    <t>Použití figury:</t>
  </si>
  <si>
    <t>Vytrhání obrub z dlažebních kostek</t>
  </si>
  <si>
    <t>Odstranění podkladu z kameniva drceného tl přes 100 do 200 mm strojně pl do 50 m2</t>
  </si>
  <si>
    <t>Odstranění podkladu živičného tl přes 50 do 100 mm strojně pl do 50 m2</t>
  </si>
  <si>
    <t>Podklad ze štěrkodrtě ŠD tl 150 mm</t>
  </si>
  <si>
    <t>Podklad z R-materiálu tl 50 mm</t>
  </si>
  <si>
    <t>Kladení velkoformátové betonové dlažby tl do 100 mm velikosti do 0,5 m2 pl do 300 m2</t>
  </si>
  <si>
    <t>Kladení zámkové dlažby pozemních komunikací tl 80 mm skupiny A pl přes 100 do 300 m2</t>
  </si>
  <si>
    <t>Kladení zámkové dlažby komunikací pro pěší tl 80 mm skupiny A pl do 50 m2</t>
  </si>
  <si>
    <t>Hloubení jam nezapažených v hornině třídy těžitelnosti I skupiny 1 a 2 objem do 1000 m3 strojně</t>
  </si>
  <si>
    <t>Vodorovné přemístění přes 500 do 1000 m výkopku/sypaniny z horniny třídy těžitelnosti I skupiny 1 až 3</t>
  </si>
  <si>
    <t>Zpevnění svahu jutovou, kokosovou nebo plastovou rohoží přes 1:2 do 1:1</t>
  </si>
  <si>
    <t>Kladení dlažby z kostek drobných z kamene do lože z kameniva těženého tl 50 mm</t>
  </si>
  <si>
    <t>Osazení chodníkového obrubníku betonového stojatého s boční opěrou do lože z betonu prostého</t>
  </si>
  <si>
    <t>Osazení silničního obrubníku betonového stojatého s boční opěrou do lože z betonu prostého</t>
  </si>
  <si>
    <t>Osazení zahradního obrubníku betonového do lože z betonu s boční opěrou</t>
  </si>
  <si>
    <t>Osazení obruby z drobných kostek s boční opěrou do lože z betonu prostého</t>
  </si>
  <si>
    <t>Odkopávky a prokopávky nezapažené v hornině třídy těžitelnosti I skupiny 1 a 2 objem do 1000 m3 strojně</t>
  </si>
  <si>
    <t>Sejmutí ornice plochy přes 500 m2 tl vrstvy přes 200 do 250 mm strojně</t>
  </si>
  <si>
    <t>Rozprostření ornice tl vrstvy přes 200 do 250 mm pl přes 500 m2 v rovině nebo ve svahu do 1:5 strojně</t>
  </si>
  <si>
    <t>Podklad z betonového recyklátu tl 200 mm</t>
  </si>
  <si>
    <t>Rigol dlážděný do lože z betonu tl 100 mm z dlažebních kostek drobných</t>
  </si>
  <si>
    <t>Příplatek ZKD 10 mm tl lože přes 100 mm u rigolu dlážděného</t>
  </si>
  <si>
    <t>Rozebrání dlažeb ze zámkových dlaždic komunikací pro pěší ručně</t>
  </si>
  <si>
    <t>Rozebrání dlažeb vozovek z velkých kostek s ložem z kameniva strojně pl přes 50 do 200 m2</t>
  </si>
  <si>
    <t>Hloubení rýh nezapažených š do 2000 mm v hornině třídy těžitelnosti I skupiny 1 a 2 objem do 500 m3 strojně</t>
  </si>
  <si>
    <t>Hloubení rýh nezapažených š do 800 mm v hornině třídy těžitelnosti I skupiny 1 a 2 objem přes 100 m3 strojně</t>
  </si>
  <si>
    <t>Osazení vodícího proužku z betonových desek do betonového lože tl do 100 mm š proužku 500 mm</t>
  </si>
  <si>
    <t>Příplatek ZKD 10 mm přes 100 mm tl lože u osazení vodícího proužku š 500 mm</t>
  </si>
  <si>
    <t xml:space="preserve"> SO-02</t>
  </si>
  <si>
    <t>Zřízení kruhového oboustranného bednění základových zdí r přes 4 m</t>
  </si>
  <si>
    <t>Odstranění kruhového oboustranného bednění základových zdí r přes 4 m</t>
  </si>
  <si>
    <t>Zřízení oboustranného bednění základových zdí</t>
  </si>
  <si>
    <t>Odstranění oboustranného bednění základových zdí</t>
  </si>
  <si>
    <t>Osazení příkopového žlabu do štěrkopísku tl 100 mm z betonových tvárnic š 500 mm</t>
  </si>
  <si>
    <t>Bourání zdiva nadzákladového kamenného na MC přes 1 m3</t>
  </si>
  <si>
    <t>Odvoz suti a vybouraných hmot z meziskládky na skládku do 1 km s naložením a se složením</t>
  </si>
  <si>
    <t>Poplatek za uložení stavebního odpadu na recyklační skládce (skládkovné) směsného stavebního a demoličního kód odpadu  17 09 04</t>
  </si>
  <si>
    <t>Podklad nebo podsyp ze štěrkopísku ŠP tl 250 mm</t>
  </si>
  <si>
    <t>Podklad ze směsi stmelené cementem SC C 8/10 (KSC I) tl 120 mm</t>
  </si>
  <si>
    <t>Příplatek za kombinaci dvou barev u betonových dlažeb pozemních komunikací tl 80 mm skupiny A</t>
  </si>
  <si>
    <t>Geotextilie pro ochranu, separaci a filtraci netkaná měrná hm přes 200 do 300 g/m2</t>
  </si>
  <si>
    <t>Kladení drenážního potrubí z tvrdého PVC průměru přes 90 do 150 mm</t>
  </si>
  <si>
    <t>Obsypání potrubí ručně sypaninou bez prohození, uloženou do 3 m</t>
  </si>
  <si>
    <t>Zřízení opláštění žeber nebo trativodů geotextilií v rýze nebo zářezu sklonu přes 1:2 š do 2,5 m</t>
  </si>
  <si>
    <t>Sedlové lože z betonu prostého tř. C 12/15 otevřený výkop</t>
  </si>
  <si>
    <t>Příplatek za zaoblení zdiva o vnitřním průměru do 5 m</t>
  </si>
  <si>
    <t>Spárování spárovací maltou vnějších pohledových ploch stěn z tvárnic nebo kamene</t>
  </si>
  <si>
    <t>Sbírání a třídění kamene ručně ze suti s očištěním</t>
  </si>
  <si>
    <t>Vodorovné přemístění přes 50 do 500 m výkopku/sypaniny z horniny třídy těžitelnosti I skupiny 1 až 3</t>
  </si>
  <si>
    <t>Nakládání výkopku z hornin třídy těžitelnosti I skupiny 1 až 3 do 100 m3</t>
  </si>
  <si>
    <t>Hloubení rýh nezapažených š do 2000 mm v hornině třídy těžitelnosti I skupiny 1 a 2 objem do 1000 m3 strojně</t>
  </si>
  <si>
    <t>Zásyp jam, šachet rýh nebo kolem objektů sypaninou se zhutněním</t>
  </si>
  <si>
    <t xml:space="preserve"> SO-04</t>
  </si>
  <si>
    <t>Zřízení jednostranného bednění základových zdí</t>
  </si>
  <si>
    <t>Odstranění jednostranného bednění základových zdí</t>
  </si>
  <si>
    <t>Zřízení bednění základových pasů rovného</t>
  </si>
  <si>
    <t>Odstranění bednění základových pasů rovného</t>
  </si>
  <si>
    <t>Odstranění podkladu živičných tl přes 50 do 100 mm při překopech strojně pl do 15 m2</t>
  </si>
  <si>
    <t>Odstranění podkladu z kameniva těženého tl přes 200 do 300 mm při překopech strojně pl do 15 m2</t>
  </si>
  <si>
    <t>Podklad ze štěrkodrtě ŠD tl 200 mm</t>
  </si>
  <si>
    <t>Asfaltový beton vrstva obrusná ACO 11 (ABS) tř. I tl 50 mm š do 1,5 m z modifikovaného asfaltu</t>
  </si>
  <si>
    <t>Provedení izolace proti zemní vlhkosti vodorovné za studena nátěrem penetračním</t>
  </si>
  <si>
    <t>Provedení izolace proti zemní vlhkosti svislé za studena nátěrem penetračním</t>
  </si>
  <si>
    <t>Kanalizační potrubí z tvrdého PVC jednovrstvé tuhost třídy SN4 DN 110</t>
  </si>
  <si>
    <t>Provedení hydroizolace potrubí pásy na sucho položením tkaniny</t>
  </si>
  <si>
    <t>Vytvoření prostupů do 0,02 m2 ve zdech nosných osazením vložek z trub, dílců, tvarovek</t>
  </si>
  <si>
    <t>Hloubení jam zapažených v hornině třídy těžitelnosti I skupiny 1 a 2 objem do 500 m3 strojně</t>
  </si>
  <si>
    <t>Odvoz suti a vybouraných hmot na skládku nebo meziskládku do 1 km se složením</t>
  </si>
  <si>
    <t>Příplatek k odvozu suti a vybouraných hmot na skládku ZKD 1 km přes 1 km</t>
  </si>
  <si>
    <t>Lože pod potrubí otevřený výkop z kameniva drobného těženého</t>
  </si>
  <si>
    <t>Kanalizační potrubí z tvrdého PVC jednovrstvé tuhost třídy SN8 DN 160</t>
  </si>
  <si>
    <t>Kanalizační potrubí z tvrdého PVC jednovrstvé tuhost třídy SN8 DN 200</t>
  </si>
  <si>
    <t>Zřízení příložného pažení a rozepření stěn rýh hl do 2 m</t>
  </si>
  <si>
    <t>Odstranění příložného pažení a rozepření stěn rýh hl do 2 m</t>
  </si>
  <si>
    <t>Zřízení příložného pažení a rozepření stěn rýh hl přes 2 do 4 m</t>
  </si>
  <si>
    <t>Odstranění příložného pažení a rozepření stěn rýh hl přes 2 do 4 m</t>
  </si>
  <si>
    <t>Provedení izolace proti zemní vlhkosti pásy přitavením svislé NAIP</t>
  </si>
  <si>
    <t>Provedení izolace proti zemní vlhkosti pásy přitavením vodorovné NAIP</t>
  </si>
  <si>
    <t>Podklad z mechanicky zpevněné zeminy MZ tl 50 mm</t>
  </si>
  <si>
    <t>Podklad z mechanicky zpevněné zeminy MZ tl 80 mm</t>
  </si>
  <si>
    <t>Podklad z mechanicky zpevněné zeminy MZ tl 200 mm</t>
  </si>
  <si>
    <t>Řezání stávajícího živičného krytu hl přes 50 do 100 mm</t>
  </si>
  <si>
    <t>Těsnění spár zálivkou za tepla pro komůrky š 15 mm hl 25 mm s těsnicím profilem</t>
  </si>
  <si>
    <t>Hloubení jam v soudržných horninách třídy těžitelnosti I skupiny 1 a 2 ručně</t>
  </si>
  <si>
    <t>Příplatek za ztížení vykopávky v blízkosti podzemního vedení</t>
  </si>
  <si>
    <t>Jádrové vrty diamantovými korunkami do stavebních materiálů D přes 200 do 225 mm</t>
  </si>
  <si>
    <t>Příplatek k jádrovým vrtům za práci ve stísněném prostoru</t>
  </si>
  <si>
    <t>Montáž vodič uzemňovací pásek D do 120 mm2 na povrchu</t>
  </si>
  <si>
    <t xml:space="preserve"> SO-05</t>
  </si>
  <si>
    <t>Výsadba trvalek prostokořenných</t>
  </si>
  <si>
    <t>Plošná úprava terénu do 500 m2 zemina skupiny 1 až 4 nerovnosti přes 50 do 100 mm v rovinně a svahu do 1:5</t>
  </si>
  <si>
    <t>Chemické odplevelení před založením kultury nad 20 m2 postřikem na široko v rovině a svahu do 1:5</t>
  </si>
  <si>
    <t>Hnojení půdy umělým hnojivem na široko v rovině a svahu do 1:5</t>
  </si>
  <si>
    <t>Odstranění stromů jehličnatých průměru kmene přes 100 do 300 mm</t>
  </si>
  <si>
    <t>Odstranění pařezů D přes 100 do 300 mm</t>
  </si>
  <si>
    <t>Odstranění stromů jehličnatých průměru kmene přes 300 do 500 mm</t>
  </si>
  <si>
    <t>Odstranění pařezů D přes 300 do 500 mm</t>
  </si>
  <si>
    <t>Odstranění stromů jehličnatých průměru kmene přes 500 do 700 mm</t>
  </si>
  <si>
    <t>Odstranění pařezů D přes 500 do 700 mm</t>
  </si>
  <si>
    <t>Výsadba dřeviny s balem D přes 0,6 do 0,8 m do jamky se zalitím v rovině a svahu do 1:5</t>
  </si>
  <si>
    <t>Odstranění stromů listnatých průměru kmene přes 100 do 300 mm</t>
  </si>
  <si>
    <t>Odstranění stromů listnatých průměru kmene přes 300 do 500 mm</t>
  </si>
  <si>
    <t>Výsadba dřeviny s balem D přes 0,5 do 0,6 m do jamky se zalitím v rovině a svahu do 1:5</t>
  </si>
  <si>
    <t>Výsadba cibulí nebo hlíz</t>
  </si>
  <si>
    <t>Mulčování rostlin kůrou tl do 0,1 m v rovině a svahu do 1:5</t>
  </si>
  <si>
    <t>Zhotovení obalu z rákosové nebo kokosové rohože v rovině a svahu do 1:5</t>
  </si>
  <si>
    <t>Jamky pro výsadbu s výměnou 50 % půdy zeminy tř 1 až 4 obj přes 0,4 do 1 m3 v rovině a svahu do 1:5</t>
  </si>
  <si>
    <t>Ukotvení kmene dřevin třemi kůly D do 0,1 m dl přes 1 do 2 m</t>
  </si>
  <si>
    <t>Ošetřování vysazených dřevin soliterních v rovině a svahu do 1:5</t>
  </si>
  <si>
    <t>Zrušení ochrany proti okusu z drátěného pletiva</t>
  </si>
  <si>
    <t>Zalití rostlin vodou plocha přes 20 m2</t>
  </si>
  <si>
    <t>Jamky pro výsadbu s výměnou 50 % půdy zeminy tř 1 až 4 obj přes 1 do 2 m3 v rovině a svahu do 1:5</t>
  </si>
  <si>
    <t>Založení lučního trávníku výsevem pl do 1000 m2 v rovině a ve svahu do 1:5</t>
  </si>
  <si>
    <t>Doplnění zeminy nebo substrátu na travnatých plochách tl do 50 mm rovina v rovinně a svahu do 1:5</t>
  </si>
  <si>
    <t>Shrabání a odvoz pokoseného travního porostu do 20 km</t>
  </si>
  <si>
    <t>Uválcování trávníku v rovině a svahu do 1:5</t>
  </si>
  <si>
    <t>Dovoz vody pro zálivku rostlin za vzdálenost do 1000 m</t>
  </si>
  <si>
    <t xml:space="preserve"> SO-08/ 08-9</t>
  </si>
  <si>
    <t>Montáž kabel Cu plný kulatý žíla 3x1,5 až 6 mm2 uložený volně (např. CYKY)</t>
  </si>
  <si>
    <t>Montáž kabel Cu plný kulatý žíla 3x1,5 až 6 mm2 zatažený v trubkách (např. CYKY)</t>
  </si>
  <si>
    <t>Montáž trubka plastová tuhá D přes 23 do 35 mm uložená pevně</t>
  </si>
  <si>
    <t>Montáž vodič uzemňovací drát nebo lano D do 10 mm na povrchu</t>
  </si>
  <si>
    <t xml:space="preserve"> SO-11</t>
  </si>
  <si>
    <t>Obsypání potrubí strojně sypaninou bez prohození, uloženou do 3 m</t>
  </si>
  <si>
    <t>Krytí potrubí z plastů výstražnou fólií z PVC 34cm</t>
  </si>
  <si>
    <t>Hloubení rýh zapažených š do 800 mm v hornině třídy těžitelnosti I skupiny 1 a 2 objem do 50 m3 strojně</t>
  </si>
  <si>
    <t xml:space="preserve"> SO-12</t>
  </si>
  <si>
    <t>Hloubení šachet nezapažených v hornině třídy těžitelnosti I skupiny 1 a 2 objem do 20 m3</t>
  </si>
  <si>
    <t>Základové patky z betonu tř. C 16/20</t>
  </si>
  <si>
    <t>Montáž kabel Cu plný kulatý žíla 4x6 mm2 zatažený v trubkách (např. CYKY)</t>
  </si>
  <si>
    <t>Montáž kabel Cu plný kulatý žíla 4x6 mm2 uložený volně (např. CYKY)</t>
  </si>
  <si>
    <t>Montáž lešení řadového trubkového lehkého s podlahami zatížení do 200 kg/m2 š od 0,6 do 0,9 m v do 10 m</t>
  </si>
  <si>
    <t>Příplatek k lešení řadovému trubkovému lehkému s podlahami š 0,9 m v 10 m za první a ZKD den použití</t>
  </si>
  <si>
    <t>Demontáž lešení řadového trubkového lehkého s podlahami zatížení do 200 kg/m2 š přes 0,6 do 0,9 m v do 10 m</t>
  </si>
  <si>
    <t>Vápenocementová omítka hladká jednovrstvá vnějších stěn nanášená ručně</t>
  </si>
  <si>
    <t>Omytí omítek tlakovou vodou před provedením nátěru</t>
  </si>
  <si>
    <t>Oprava vnější vápenocementové hladké omítky složitosti 1 stěn v rozsahu přes 30 do 50 %</t>
  </si>
  <si>
    <t>Oprava vnější vápenocementové hladké omítky složitosti 1 podhledů v rozsahu přes 30 do 50 %</t>
  </si>
  <si>
    <t>Penetrační vápenný nátěr hladkých nebo štukových omítek</t>
  </si>
  <si>
    <t>Krycí dvojnásobný vápenný nátěr omítek stupně členitosti 1 a 2</t>
  </si>
  <si>
    <t>Rozprostření ornice tl vrstvy do 200 mm pl do 100 m2 v rovině nebo ve svahu do 1:5 strojně</t>
  </si>
  <si>
    <t>Vysekání rýh ve zdivu kamenném hl do 100 mm š do 300 mm</t>
  </si>
  <si>
    <t>Hrubá výplň rýh ve stěnách maltou jakékoli šířky rýhy</t>
  </si>
  <si>
    <t>Montáž atypických zámečnických konstrukcí hm do 5 kg</t>
  </si>
  <si>
    <t xml:space="preserve"> SO-13</t>
  </si>
  <si>
    <t>Objem výkopku z rýh pro SO-13</t>
  </si>
  <si>
    <t xml:space="preserve"> SO-14</t>
  </si>
  <si>
    <t>Vykopávky v uzavřených prostorech v hornině třídy těžitelnosti I skupiny 1 až 3 ručně</t>
  </si>
  <si>
    <t>Vykopávky do 4 m2 pro studny spouštěné v hornině tř. 1 - 4 mimo kašovité a tekoucí hl do 10 m</t>
  </si>
  <si>
    <t xml:space="preserve"> SO-15</t>
  </si>
  <si>
    <t xml:space="preserve"> SO-17</t>
  </si>
  <si>
    <t>Dočasné zajištění kabelů a kabelových tratí ze 3 volně ložených kabelů</t>
  </si>
  <si>
    <t xml:space="preserve"> SO-21</t>
  </si>
  <si>
    <t>Hloubení rýh š do 800 mm v soudržných horninách třídy těžitelnosti I skupiny 1 a 2 ručně</t>
  </si>
  <si>
    <t xml:space="preserve"> SO-22</t>
  </si>
  <si>
    <t>Hloubení šachet v hornině třídy těžitelnosti I skupiny 1 a 2 plocha výkopu do 4 m2 ručně</t>
  </si>
  <si>
    <t>Hloubení zapažených rýh š do 2000 mm v hornině třídy těžitelnosti I skupiny 1 a 2 objem do 20 m3</t>
  </si>
  <si>
    <t xml:space="preserve"> SO-23</t>
  </si>
  <si>
    <t xml:space="preserve"> SO-33</t>
  </si>
  <si>
    <t xml:space="preserve"> SO-36</t>
  </si>
  <si>
    <t>Osazení obrubníku kamenného stojatého s boční opěrou do lože z betonu prostého</t>
  </si>
  <si>
    <t>Hloubení jamek objem do 0,5 m3 v soudržných horninách třídy těžitelnosti I skupiny 1 a 2 ručně</t>
  </si>
  <si>
    <t>Základové patky z betonu tř. C 12/15</t>
  </si>
  <si>
    <t xml:space="preserve"> SO-81</t>
  </si>
  <si>
    <t>Odstranění podkladu živičných tl do 50 mm při překopech ručně</t>
  </si>
  <si>
    <t>Rozebrání dlažeb při překopech komunikací pro pěší z betonových dlaždic ručně</t>
  </si>
  <si>
    <t>Kladení betonové dlažby komunikací pro pěší do lože z kameniva velikosti do 0,09 m2 pl do 50 m2</t>
  </si>
  <si>
    <t>Rozebrání dlažeb při překopech komunikací pro pěší ze zámkové dlažby ručně</t>
  </si>
  <si>
    <t>Kladení zámkové dlažby komunikací pro pěší tl 60 mm skupiny A pl do 50 m2</t>
  </si>
  <si>
    <t>Rozebrání dlažeb při překopech komunikací pro pěší z kamenných dlaždic ručně</t>
  </si>
  <si>
    <t>Kladení dlažby z kostek velkých z kamene do lože z kameniva těženého tl 50 mm</t>
  </si>
  <si>
    <t>Sejmutí ornice plochy do 100 m2 tl vrstvy do 200 mm strojně</t>
  </si>
  <si>
    <t>Vysekání rýh ve zdivu kamenném hl do 50 mm š do 100 mm</t>
  </si>
  <si>
    <t>Vápenná štuková omítka rýh ve stěnách š přes 300 mm</t>
  </si>
  <si>
    <t>Oprava vnější vápenocementové hladké omítky složitosti 1 stěn v rozsahu přes 80 do 100 %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</si>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</sst>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3" borderId="6" xfId="0" applyFont="1" applyFill="1" applyBorder="1" applyAlignment="1" applyProtection="1">
      <alignment horizontal="center" vertical="center"/>
      <protection/>
    </xf>
    <xf numFmtId="0" fontId="22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22" fillId="3" borderId="7" xfId="0" applyFont="1" applyFill="1" applyBorder="1" applyAlignment="1" applyProtection="1">
      <alignment horizontal="center" vertical="center"/>
      <protection/>
    </xf>
    <xf numFmtId="0" fontId="22" fillId="3" borderId="7" xfId="0" applyFont="1" applyFill="1" applyBorder="1" applyAlignment="1" applyProtection="1">
      <alignment horizontal="right" vertical="center"/>
      <protection/>
    </xf>
    <xf numFmtId="0" fontId="22" fillId="3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3" borderId="16" xfId="0" applyFont="1" applyFill="1" applyBorder="1" applyAlignment="1" applyProtection="1">
      <alignment horizontal="center" vertical="center" wrapText="1"/>
      <protection/>
    </xf>
    <xf numFmtId="0" fontId="22" fillId="3" borderId="17" xfId="0" applyFont="1" applyFill="1" applyBorder="1" applyAlignment="1" applyProtection="1">
      <alignment horizontal="center" vertical="center" wrapText="1"/>
      <protection/>
    </xf>
    <xf numFmtId="0" fontId="22" fillId="3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0" borderId="14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 wrapText="1"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151104" TargetMode="External" /><Relationship Id="rId2" Type="http://schemas.openxmlformats.org/officeDocument/2006/relationships/hyperlink" Target="https://podminky.urs.cz/item/CS_URS_2021_02/162351104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451572111" TargetMode="External" /><Relationship Id="rId6" Type="http://schemas.openxmlformats.org/officeDocument/2006/relationships/hyperlink" Target="https://podminky.urs.cz/item/CS_URS_2021_02/612135101" TargetMode="External" /><Relationship Id="rId7" Type="http://schemas.openxmlformats.org/officeDocument/2006/relationships/hyperlink" Target="https://podminky.urs.cz/item/CS_URS_2021_02/612315122" TargetMode="External" /><Relationship Id="rId8" Type="http://schemas.openxmlformats.org/officeDocument/2006/relationships/hyperlink" Target="https://podminky.urs.cz/item/CS_URS_2021_02/622325109" TargetMode="External" /><Relationship Id="rId9" Type="http://schemas.openxmlformats.org/officeDocument/2006/relationships/hyperlink" Target="https://podminky.urs.cz/item/CS_URS_2021_02/742122001" TargetMode="External" /><Relationship Id="rId10" Type="http://schemas.openxmlformats.org/officeDocument/2006/relationships/hyperlink" Target="https://podminky.urs.cz/item/CS_URS_2021_02/998742201" TargetMode="External" /><Relationship Id="rId1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4702401" TargetMode="External" /><Relationship Id="rId2" Type="http://schemas.openxmlformats.org/officeDocument/2006/relationships/hyperlink" Target="https://podminky.urs.cz/item/CS_URS_2021_02/139751101" TargetMode="External" /><Relationship Id="rId3" Type="http://schemas.openxmlformats.org/officeDocument/2006/relationships/hyperlink" Target="https://podminky.urs.cz/item/CS_URS_2021_02/132151104" TargetMode="External" /><Relationship Id="rId4" Type="http://schemas.openxmlformats.org/officeDocument/2006/relationships/hyperlink" Target="https://podminky.urs.cz/item/CS_URS_2021_02/139001101" TargetMode="External" /><Relationship Id="rId5" Type="http://schemas.openxmlformats.org/officeDocument/2006/relationships/hyperlink" Target="https://podminky.urs.cz/item/CS_URS_2021_02/162351104" TargetMode="External" /><Relationship Id="rId6" Type="http://schemas.openxmlformats.org/officeDocument/2006/relationships/hyperlink" Target="https://podminky.urs.cz/item/CS_URS_2021_02/174151101" TargetMode="External" /><Relationship Id="rId7" Type="http://schemas.openxmlformats.org/officeDocument/2006/relationships/hyperlink" Target="https://podminky.urs.cz/item/CS_URS_2021_02/175151101" TargetMode="External" /><Relationship Id="rId8" Type="http://schemas.openxmlformats.org/officeDocument/2006/relationships/hyperlink" Target="https://podminky.urs.cz/item/CS_URS_2021_02/184911431" TargetMode="External" /><Relationship Id="rId9" Type="http://schemas.openxmlformats.org/officeDocument/2006/relationships/hyperlink" Target="https://podminky.urs.cz/item/CS_URS_2021_02/242111114" TargetMode="External" /><Relationship Id="rId10" Type="http://schemas.openxmlformats.org/officeDocument/2006/relationships/hyperlink" Target="https://podminky.urs.cz/item/CS_URS_2021_02/894414111" TargetMode="External" /><Relationship Id="rId11" Type="http://schemas.openxmlformats.org/officeDocument/2006/relationships/hyperlink" Target="https://podminky.urs.cz/item/CS_URS_2021_02/899102112" TargetMode="External" /><Relationship Id="rId12" Type="http://schemas.openxmlformats.org/officeDocument/2006/relationships/hyperlink" Target="https://podminky.urs.cz/item/CS_URS_2021_02/243311111" TargetMode="External" /><Relationship Id="rId13" Type="http://schemas.openxmlformats.org/officeDocument/2006/relationships/hyperlink" Target="https://podminky.urs.cz/item/CS_URS_2021_02/451572111" TargetMode="External" /><Relationship Id="rId14" Type="http://schemas.openxmlformats.org/officeDocument/2006/relationships/hyperlink" Target="https://podminky.urs.cz/item/CS_URS_2021_02/612135101" TargetMode="External" /><Relationship Id="rId15" Type="http://schemas.openxmlformats.org/officeDocument/2006/relationships/hyperlink" Target="https://podminky.urs.cz/item/CS_URS_2021_02/612315202" TargetMode="External" /><Relationship Id="rId16" Type="http://schemas.openxmlformats.org/officeDocument/2006/relationships/hyperlink" Target="https://podminky.urs.cz/item/CS_URS_2021_02/631311131" TargetMode="External" /><Relationship Id="rId17" Type="http://schemas.openxmlformats.org/officeDocument/2006/relationships/hyperlink" Target="https://podminky.urs.cz/item/CS_URS_2021_02/977151123" TargetMode="External" /><Relationship Id="rId18" Type="http://schemas.openxmlformats.org/officeDocument/2006/relationships/hyperlink" Target="https://podminky.urs.cz/item/CS_URS_2021_02/977151911" TargetMode="External" /><Relationship Id="rId19" Type="http://schemas.openxmlformats.org/officeDocument/2006/relationships/hyperlink" Target="https://podminky.urs.cz/item/CS_URS_2021_02/953942421" TargetMode="External" /><Relationship Id="rId20" Type="http://schemas.openxmlformats.org/officeDocument/2006/relationships/hyperlink" Target="https://podminky.urs.cz/item/CS_URS_2021_02/965043421" TargetMode="External" /><Relationship Id="rId21" Type="http://schemas.openxmlformats.org/officeDocument/2006/relationships/hyperlink" Target="https://podminky.urs.cz/item/CS_URS_2021_02/973031345" TargetMode="External" /><Relationship Id="rId22" Type="http://schemas.openxmlformats.org/officeDocument/2006/relationships/hyperlink" Target="https://podminky.urs.cz/item/CS_URS_2021_02/974029167" TargetMode="External" /><Relationship Id="rId23" Type="http://schemas.openxmlformats.org/officeDocument/2006/relationships/hyperlink" Target="https://podminky.urs.cz/item/CS_URS_2021_02/974029169" TargetMode="External" /><Relationship Id="rId24" Type="http://schemas.openxmlformats.org/officeDocument/2006/relationships/hyperlink" Target="https://podminky.urs.cz/item/CS_URS_2021_02/974031167" TargetMode="External" /><Relationship Id="rId25" Type="http://schemas.openxmlformats.org/officeDocument/2006/relationships/hyperlink" Target="https://podminky.urs.cz/item/CS_URS_2021_02/974031169" TargetMode="External" /><Relationship Id="rId26" Type="http://schemas.openxmlformats.org/officeDocument/2006/relationships/hyperlink" Target="https://podminky.urs.cz/item/CS_URS_2021_02/998254011" TargetMode="External" /><Relationship Id="rId27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9001421" TargetMode="External" /><Relationship Id="rId2" Type="http://schemas.openxmlformats.org/officeDocument/2006/relationships/hyperlink" Target="https://podminky.urs.cz/item/CS_URS_2021_02/119001422" TargetMode="External" /><Relationship Id="rId3" Type="http://schemas.openxmlformats.org/officeDocument/2006/relationships/hyperlink" Target="https://podminky.urs.cz/item/CS_URS_2021_02/132151104" TargetMode="External" /><Relationship Id="rId4" Type="http://schemas.openxmlformats.org/officeDocument/2006/relationships/hyperlink" Target="https://podminky.urs.cz/item/CS_URS_2021_02/132151254" TargetMode="External" /><Relationship Id="rId5" Type="http://schemas.openxmlformats.org/officeDocument/2006/relationships/hyperlink" Target="https://podminky.urs.cz/item/CS_URS_2021_02/139001101" TargetMode="External" /><Relationship Id="rId6" Type="http://schemas.openxmlformats.org/officeDocument/2006/relationships/hyperlink" Target="https://podminky.urs.cz/item/CS_URS_2021_02/162351104" TargetMode="External" /><Relationship Id="rId7" Type="http://schemas.openxmlformats.org/officeDocument/2006/relationships/hyperlink" Target="https://podminky.urs.cz/item/CS_URS_2021_02/174151101" TargetMode="External" /><Relationship Id="rId8" Type="http://schemas.openxmlformats.org/officeDocument/2006/relationships/hyperlink" Target="https://podminky.urs.cz/item/CS_URS_2021_02/175151101" TargetMode="External" /><Relationship Id="rId9" Type="http://schemas.openxmlformats.org/officeDocument/2006/relationships/hyperlink" Target="https://podminky.urs.cz/item/CS_URS_2021_02/451572111" TargetMode="External" /><Relationship Id="rId10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9001421" TargetMode="External" /><Relationship Id="rId2" Type="http://schemas.openxmlformats.org/officeDocument/2006/relationships/hyperlink" Target="https://podminky.urs.cz/item/CS_URS_2021_02/132151104" TargetMode="External" /><Relationship Id="rId3" Type="http://schemas.openxmlformats.org/officeDocument/2006/relationships/hyperlink" Target="https://podminky.urs.cz/item/CS_URS_2021_02/139001101" TargetMode="External" /><Relationship Id="rId4" Type="http://schemas.openxmlformats.org/officeDocument/2006/relationships/hyperlink" Target="https://podminky.urs.cz/item/CS_URS_2021_02/162351104" TargetMode="External" /><Relationship Id="rId5" Type="http://schemas.openxmlformats.org/officeDocument/2006/relationships/hyperlink" Target="https://podminky.urs.cz/item/CS_URS_2021_02/174151101" TargetMode="External" /><Relationship Id="rId6" Type="http://schemas.openxmlformats.org/officeDocument/2006/relationships/hyperlink" Target="https://podminky.urs.cz/item/CS_URS_2021_02/175151101" TargetMode="External" /><Relationship Id="rId7" Type="http://schemas.openxmlformats.org/officeDocument/2006/relationships/hyperlink" Target="https://podminky.urs.cz/item/CS_URS_2021_02/451572111" TargetMode="External" /><Relationship Id="rId8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112111" TargetMode="External" /><Relationship Id="rId2" Type="http://schemas.openxmlformats.org/officeDocument/2006/relationships/hyperlink" Target="https://podminky.urs.cz/item/CS_URS_2021_02/139001101" TargetMode="External" /><Relationship Id="rId3" Type="http://schemas.openxmlformats.org/officeDocument/2006/relationships/hyperlink" Target="https://podminky.urs.cz/item/CS_URS_2021_02/162351104" TargetMode="External" /><Relationship Id="rId4" Type="http://schemas.openxmlformats.org/officeDocument/2006/relationships/hyperlink" Target="https://podminky.urs.cz/item/CS_URS_2021_02/174151101" TargetMode="External" /><Relationship Id="rId5" Type="http://schemas.openxmlformats.org/officeDocument/2006/relationships/hyperlink" Target="https://podminky.urs.cz/item/CS_URS_2021_02/175151101" TargetMode="External" /><Relationship Id="rId6" Type="http://schemas.openxmlformats.org/officeDocument/2006/relationships/hyperlink" Target="https://podminky.urs.cz/item/CS_URS_2021_02/451572111" TargetMode="External" /><Relationship Id="rId7" Type="http://schemas.openxmlformats.org/officeDocument/2006/relationships/hyperlink" Target="https://podminky.urs.cz/item/CS_URS_2021_02/998223011" TargetMode="External" /><Relationship Id="rId8" Type="http://schemas.openxmlformats.org/officeDocument/2006/relationships/hyperlink" Target="https://podminky.urs.cz/item/CS_URS_2021_02/723120804" TargetMode="External" /><Relationship Id="rId9" Type="http://schemas.openxmlformats.org/officeDocument/2006/relationships/hyperlink" Target="https://podminky.urs.cz/item/CS_URS_2021_02/723120809" TargetMode="External" /><Relationship Id="rId10" Type="http://schemas.openxmlformats.org/officeDocument/2006/relationships/hyperlink" Target="https://podminky.urs.cz/item/CS_URS_2021_02/723230802" TargetMode="External" /><Relationship Id="rId11" Type="http://schemas.openxmlformats.org/officeDocument/2006/relationships/hyperlink" Target="https://podminky.urs.cz/item/CS_URS_2021_02/723170114" TargetMode="External" /><Relationship Id="rId12" Type="http://schemas.openxmlformats.org/officeDocument/2006/relationships/hyperlink" Target="https://podminky.urs.cz/item/CS_URS_2021_02/899721111" TargetMode="External" /><Relationship Id="rId13" Type="http://schemas.openxmlformats.org/officeDocument/2006/relationships/hyperlink" Target="https://podminky.urs.cz/item/CS_URS_2021_02/723234321" TargetMode="External" /><Relationship Id="rId14" Type="http://schemas.openxmlformats.org/officeDocument/2006/relationships/hyperlink" Target="https://podminky.urs.cz/item/CS_URS_2021_02/17" TargetMode="External" /><Relationship Id="rId15" Type="http://schemas.openxmlformats.org/officeDocument/2006/relationships/hyperlink" Target="https://podminky.urs.cz/item/CS_URS_2021_02/998723101" TargetMode="External" /><Relationship Id="rId16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3112011" TargetMode="External" /><Relationship Id="rId2" Type="http://schemas.openxmlformats.org/officeDocument/2006/relationships/hyperlink" Target="https://podminky.urs.cz/item/CS_URS_2021_02/131151204" TargetMode="External" /><Relationship Id="rId3" Type="http://schemas.openxmlformats.org/officeDocument/2006/relationships/hyperlink" Target="https://podminky.urs.cz/item/CS_URS_2021_02/132154201" TargetMode="External" /><Relationship Id="rId4" Type="http://schemas.openxmlformats.org/officeDocument/2006/relationships/hyperlink" Target="https://podminky.urs.cz/item/CS_URS_2021_02/139001101" TargetMode="External" /><Relationship Id="rId5" Type="http://schemas.openxmlformats.org/officeDocument/2006/relationships/hyperlink" Target="https://podminky.urs.cz/item/CS_URS_2021_02/151101101" TargetMode="External" /><Relationship Id="rId6" Type="http://schemas.openxmlformats.org/officeDocument/2006/relationships/hyperlink" Target="https://podminky.urs.cz/item/CS_URS_2021_02/151101102" TargetMode="External" /><Relationship Id="rId7" Type="http://schemas.openxmlformats.org/officeDocument/2006/relationships/hyperlink" Target="https://podminky.urs.cz/item/CS_URS_2021_02/151101111" TargetMode="External" /><Relationship Id="rId8" Type="http://schemas.openxmlformats.org/officeDocument/2006/relationships/hyperlink" Target="https://podminky.urs.cz/item/CS_URS_2021_02/151101112" TargetMode="External" /><Relationship Id="rId9" Type="http://schemas.openxmlformats.org/officeDocument/2006/relationships/hyperlink" Target="https://podminky.urs.cz/item/CS_URS_2021_02/162351104" TargetMode="External" /><Relationship Id="rId10" Type="http://schemas.openxmlformats.org/officeDocument/2006/relationships/hyperlink" Target="https://podminky.urs.cz/item/CS_URS_2021_02/174151101" TargetMode="External" /><Relationship Id="rId11" Type="http://schemas.openxmlformats.org/officeDocument/2006/relationships/hyperlink" Target="https://podminky.urs.cz/item/CS_URS_2021_02/175151101" TargetMode="External" /><Relationship Id="rId12" Type="http://schemas.openxmlformats.org/officeDocument/2006/relationships/hyperlink" Target="https://podminky.urs.cz/item/CS_URS_2021_02/451541111" TargetMode="External" /><Relationship Id="rId13" Type="http://schemas.openxmlformats.org/officeDocument/2006/relationships/hyperlink" Target="https://podminky.urs.cz/item/CS_URS_2021_02/451572111" TargetMode="External" /><Relationship Id="rId14" Type="http://schemas.openxmlformats.org/officeDocument/2006/relationships/hyperlink" Target="https://podminky.urs.cz/item/CS_URS_2021_02/830391811" TargetMode="External" /><Relationship Id="rId15" Type="http://schemas.openxmlformats.org/officeDocument/2006/relationships/hyperlink" Target="https://podminky.urs.cz/item/CS_URS_2021_02/871375221" TargetMode="External" /><Relationship Id="rId16" Type="http://schemas.openxmlformats.org/officeDocument/2006/relationships/hyperlink" Target="https://podminky.urs.cz/item/CS_URS_2021_02/877375211" TargetMode="External" /><Relationship Id="rId17" Type="http://schemas.openxmlformats.org/officeDocument/2006/relationships/hyperlink" Target="https://podminky.urs.cz/item/CS_URS_2021_02/890111812" TargetMode="External" /><Relationship Id="rId18" Type="http://schemas.openxmlformats.org/officeDocument/2006/relationships/hyperlink" Target="https://podminky.urs.cz/item/CS_URS_2021_02/894411311" TargetMode="External" /><Relationship Id="rId19" Type="http://schemas.openxmlformats.org/officeDocument/2006/relationships/hyperlink" Target="https://podminky.urs.cz/item/CS_URS_2021_02/894414111" TargetMode="External" /><Relationship Id="rId20" Type="http://schemas.openxmlformats.org/officeDocument/2006/relationships/hyperlink" Target="https://podminky.urs.cz/item/CS_URS_2021_02/899102112" TargetMode="External" /><Relationship Id="rId21" Type="http://schemas.openxmlformats.org/officeDocument/2006/relationships/hyperlink" Target="https://podminky.urs.cz/item/CS_URS_2021_02/899722113" TargetMode="External" /><Relationship Id="rId22" Type="http://schemas.openxmlformats.org/officeDocument/2006/relationships/hyperlink" Target="https://podminky.urs.cz/item/CS_URS_2021_02/997221561" TargetMode="External" /><Relationship Id="rId23" Type="http://schemas.openxmlformats.org/officeDocument/2006/relationships/hyperlink" Target="https://podminky.urs.cz/item/CS_URS_2021_02/997221569" TargetMode="External" /><Relationship Id="rId24" Type="http://schemas.openxmlformats.org/officeDocument/2006/relationships/hyperlink" Target="https://podminky.urs.cz/item/CS_URS_2021_02/997013871" TargetMode="External" /><Relationship Id="rId25" Type="http://schemas.openxmlformats.org/officeDocument/2006/relationships/hyperlink" Target="https://podminky.urs.cz/item/CS_URS_2021_02/998276101" TargetMode="External" /><Relationship Id="rId26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9001421" TargetMode="External" /><Relationship Id="rId2" Type="http://schemas.openxmlformats.org/officeDocument/2006/relationships/hyperlink" Target="https://podminky.urs.cz/item/CS_URS_2021_02/175151101" TargetMode="External" /><Relationship Id="rId3" Type="http://schemas.openxmlformats.org/officeDocument/2006/relationships/hyperlink" Target="https://podminky.urs.cz/item/CS_URS_2021_02/451572111" TargetMode="External" /><Relationship Id="rId4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1151124" TargetMode="External" /><Relationship Id="rId2" Type="http://schemas.openxmlformats.org/officeDocument/2006/relationships/hyperlink" Target="https://podminky.urs.cz/item/CS_URS_2021_02/133151101" TargetMode="External" /><Relationship Id="rId3" Type="http://schemas.openxmlformats.org/officeDocument/2006/relationships/hyperlink" Target="https://podminky.urs.cz/item/CS_URS_2021_02/132151104" TargetMode="External" /><Relationship Id="rId4" Type="http://schemas.openxmlformats.org/officeDocument/2006/relationships/hyperlink" Target="https://podminky.urs.cz/item/CS_URS_2021_02/162351104" TargetMode="External" /><Relationship Id="rId5" Type="http://schemas.openxmlformats.org/officeDocument/2006/relationships/hyperlink" Target="https://podminky.urs.cz/item/CS_URS_2021_02/174151101" TargetMode="External" /><Relationship Id="rId6" Type="http://schemas.openxmlformats.org/officeDocument/2006/relationships/hyperlink" Target="https://podminky.urs.cz/item/CS_URS_2021_02/175151101" TargetMode="External" /><Relationship Id="rId7" Type="http://schemas.openxmlformats.org/officeDocument/2006/relationships/hyperlink" Target="https://podminky.urs.cz/item/CS_URS_2021_02/181351003" TargetMode="External" /><Relationship Id="rId8" Type="http://schemas.openxmlformats.org/officeDocument/2006/relationships/hyperlink" Target="https://podminky.urs.cz/item/CS_URS_2021_02/275313611" TargetMode="External" /><Relationship Id="rId9" Type="http://schemas.openxmlformats.org/officeDocument/2006/relationships/hyperlink" Target="https://podminky.urs.cz/item/CS_URS_2021_02/451572111" TargetMode="External" /><Relationship Id="rId10" Type="http://schemas.openxmlformats.org/officeDocument/2006/relationships/hyperlink" Target="https://podminky.urs.cz/item/CS_URS_2021_02/966071721" TargetMode="External" /><Relationship Id="rId11" Type="http://schemas.openxmlformats.org/officeDocument/2006/relationships/hyperlink" Target="https://podminky.urs.cz/item/CS_URS_2021_02/741122132" TargetMode="External" /><Relationship Id="rId12" Type="http://schemas.openxmlformats.org/officeDocument/2006/relationships/hyperlink" Target="https://podminky.urs.cz/item/CS_URS_2021_02/741130004" TargetMode="External" /><Relationship Id="rId13" Type="http://schemas.openxmlformats.org/officeDocument/2006/relationships/hyperlink" Target="https://podminky.urs.cz/item/CS_URS_2021_02/741372833" TargetMode="External" /><Relationship Id="rId14" Type="http://schemas.openxmlformats.org/officeDocument/2006/relationships/hyperlink" Target="https://podminky.urs.cz/item/CS_URS_2021_02/741410003" TargetMode="External" /><Relationship Id="rId15" Type="http://schemas.openxmlformats.org/officeDocument/2006/relationships/hyperlink" Target="https://podminky.urs.cz/item/CS_URS_2021_02/741810002" TargetMode="External" /><Relationship Id="rId16" Type="http://schemas.openxmlformats.org/officeDocument/2006/relationships/hyperlink" Target="https://podminky.urs.cz/item/CS_URS_2021_02/998741101" TargetMode="External" /><Relationship Id="rId17" Type="http://schemas.openxmlformats.org/officeDocument/2006/relationships/hyperlink" Target="https://podminky.urs.cz/item/CS_URS_2021_02/210204002" TargetMode="External" /><Relationship Id="rId18" Type="http://schemas.openxmlformats.org/officeDocument/2006/relationships/hyperlink" Target="https://podminky.urs.cz/item/CS_URS_2021_02/210204201" TargetMode="External" /><Relationship Id="rId19" Type="http://schemas.openxmlformats.org/officeDocument/2006/relationships/hyperlink" Target="https://podminky.urs.cz/item/CS_URS_2021_02/580103004" TargetMode="External" /><Relationship Id="rId20" Type="http://schemas.openxmlformats.org/officeDocument/2006/relationships/hyperlink" Target="https://podminky.urs.cz/item/CS_URS_2021_02/580104002" TargetMode="External" /><Relationship Id="rId2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121" TargetMode="External" /><Relationship Id="rId2" Type="http://schemas.openxmlformats.org/officeDocument/2006/relationships/hyperlink" Target="https://podminky.urs.cz/item/CS_URS_2021_02/113201111" TargetMode="External" /><Relationship Id="rId3" Type="http://schemas.openxmlformats.org/officeDocument/2006/relationships/hyperlink" Target="https://podminky.urs.cz/item/CS_URS_2021_02/132151255" TargetMode="External" /><Relationship Id="rId4" Type="http://schemas.openxmlformats.org/officeDocument/2006/relationships/hyperlink" Target="https://podminky.urs.cz/item/CS_URS_2021_02/131112531" TargetMode="External" /><Relationship Id="rId5" Type="http://schemas.openxmlformats.org/officeDocument/2006/relationships/hyperlink" Target="https://podminky.urs.cz/item/CS_URS_2021_02/162351104" TargetMode="External" /><Relationship Id="rId6" Type="http://schemas.openxmlformats.org/officeDocument/2006/relationships/hyperlink" Target="https://podminky.urs.cz/item/CS_URS_2021_02/275313511" TargetMode="External" /><Relationship Id="rId7" Type="http://schemas.openxmlformats.org/officeDocument/2006/relationships/hyperlink" Target="https://podminky.urs.cz/item/CS_URS_2021_02/561121101" TargetMode="External" /><Relationship Id="rId8" Type="http://schemas.openxmlformats.org/officeDocument/2006/relationships/hyperlink" Target="https://podminky.urs.cz/item/CS_URS_2021_02/561121102" TargetMode="External" /><Relationship Id="rId9" Type="http://schemas.openxmlformats.org/officeDocument/2006/relationships/hyperlink" Target="https://podminky.urs.cz/item/CS_URS_2021_02/561121112" TargetMode="External" /><Relationship Id="rId10" Type="http://schemas.openxmlformats.org/officeDocument/2006/relationships/hyperlink" Target="https://podminky.urs.cz/item/CS_URS_2021_02/916231213" TargetMode="External" /><Relationship Id="rId11" Type="http://schemas.openxmlformats.org/officeDocument/2006/relationships/hyperlink" Target="https://podminky.urs.cz/item/CS_URS_2021_02/916241213" TargetMode="External" /><Relationship Id="rId12" Type="http://schemas.openxmlformats.org/officeDocument/2006/relationships/hyperlink" Target="https://podminky.urs.cz/item/CS_URS_2021_02/936124113" TargetMode="External" /><Relationship Id="rId13" Type="http://schemas.openxmlformats.org/officeDocument/2006/relationships/hyperlink" Target="https://podminky.urs.cz/item/CS_URS_2021_02/997221561" TargetMode="External" /><Relationship Id="rId14" Type="http://schemas.openxmlformats.org/officeDocument/2006/relationships/hyperlink" Target="https://podminky.urs.cz/item/CS_URS_2021_02/997221569" TargetMode="External" /><Relationship Id="rId15" Type="http://schemas.openxmlformats.org/officeDocument/2006/relationships/hyperlink" Target="https://podminky.urs.cz/item/CS_URS_2021_02/997221861" TargetMode="External" /><Relationship Id="rId16" Type="http://schemas.openxmlformats.org/officeDocument/2006/relationships/hyperlink" Target="https://podminky.urs.cz/item/CS_URS_2021_02/998225111" TargetMode="External" /><Relationship Id="rId17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021" TargetMode="External" /><Relationship Id="rId2" Type="http://schemas.openxmlformats.org/officeDocument/2006/relationships/hyperlink" Target="https://podminky.urs.cz/item/CS_URS_2021_02/113106022" TargetMode="External" /><Relationship Id="rId3" Type="http://schemas.openxmlformats.org/officeDocument/2006/relationships/hyperlink" Target="https://podminky.urs.cz/item/CS_URS_2021_02/113106023" TargetMode="External" /><Relationship Id="rId4" Type="http://schemas.openxmlformats.org/officeDocument/2006/relationships/hyperlink" Target="https://podminky.urs.cz/item/CS_URS_2021_02/113107041" TargetMode="External" /><Relationship Id="rId5" Type="http://schemas.openxmlformats.org/officeDocument/2006/relationships/hyperlink" Target="https://podminky.urs.cz/item/CS_URS_2021_02/121151103" TargetMode="External" /><Relationship Id="rId6" Type="http://schemas.openxmlformats.org/officeDocument/2006/relationships/hyperlink" Target="https://podminky.urs.cz/item/CS_URS_2021_02/132151104" TargetMode="External" /><Relationship Id="rId7" Type="http://schemas.openxmlformats.org/officeDocument/2006/relationships/hyperlink" Target="https://podminky.urs.cz/item/CS_URS_2021_02/162351104" TargetMode="External" /><Relationship Id="rId8" Type="http://schemas.openxmlformats.org/officeDocument/2006/relationships/hyperlink" Target="https://podminky.urs.cz/item/CS_URS_2021_02/174151101" TargetMode="External" /><Relationship Id="rId9" Type="http://schemas.openxmlformats.org/officeDocument/2006/relationships/hyperlink" Target="https://podminky.urs.cz/item/CS_URS_2021_02/175151101" TargetMode="External" /><Relationship Id="rId10" Type="http://schemas.openxmlformats.org/officeDocument/2006/relationships/hyperlink" Target="https://podminky.urs.cz/item/CS_URS_2021_02/181351003" TargetMode="External" /><Relationship Id="rId11" Type="http://schemas.openxmlformats.org/officeDocument/2006/relationships/hyperlink" Target="https://podminky.urs.cz/item/CS_URS_2021_02/451572111" TargetMode="External" /><Relationship Id="rId12" Type="http://schemas.openxmlformats.org/officeDocument/2006/relationships/hyperlink" Target="https://podminky.urs.cz/item/CS_URS_2021_02/564861111" TargetMode="External" /><Relationship Id="rId13" Type="http://schemas.openxmlformats.org/officeDocument/2006/relationships/hyperlink" Target="https://podminky.urs.cz/item/CS_URS_2021_02/564911511" TargetMode="External" /><Relationship Id="rId14" Type="http://schemas.openxmlformats.org/officeDocument/2006/relationships/hyperlink" Target="https://podminky.urs.cz/item/CS_URS_2021_02/577144031" TargetMode="External" /><Relationship Id="rId15" Type="http://schemas.openxmlformats.org/officeDocument/2006/relationships/hyperlink" Target="https://podminky.urs.cz/item/CS_URS_2021_02/591111111" TargetMode="External" /><Relationship Id="rId16" Type="http://schemas.openxmlformats.org/officeDocument/2006/relationships/hyperlink" Target="https://podminky.urs.cz/item/CS_URS_2021_02/596211110" TargetMode="External" /><Relationship Id="rId17" Type="http://schemas.openxmlformats.org/officeDocument/2006/relationships/hyperlink" Target="https://podminky.urs.cz/item/CS_URS_2021_02/596811120" TargetMode="External" /><Relationship Id="rId18" Type="http://schemas.openxmlformats.org/officeDocument/2006/relationships/hyperlink" Target="https://podminky.urs.cz/item/CS_URS_2021_02/612135101" TargetMode="External" /><Relationship Id="rId19" Type="http://schemas.openxmlformats.org/officeDocument/2006/relationships/hyperlink" Target="https://podminky.urs.cz/item/CS_URS_2021_02/612315123" TargetMode="External" /><Relationship Id="rId20" Type="http://schemas.openxmlformats.org/officeDocument/2006/relationships/hyperlink" Target="https://podminky.urs.cz/item/CS_URS_2021_02/622325109" TargetMode="External" /><Relationship Id="rId21" Type="http://schemas.openxmlformats.org/officeDocument/2006/relationships/hyperlink" Target="https://podminky.urs.cz/item/CS_URS_2021_02/919112212" TargetMode="External" /><Relationship Id="rId22" Type="http://schemas.openxmlformats.org/officeDocument/2006/relationships/hyperlink" Target="https://podminky.urs.cz/item/CS_URS_2021_02/919122111" TargetMode="External" /><Relationship Id="rId23" Type="http://schemas.openxmlformats.org/officeDocument/2006/relationships/hyperlink" Target="https://podminky.urs.cz/item/CS_URS_2021_02/971026481" TargetMode="External" /><Relationship Id="rId24" Type="http://schemas.openxmlformats.org/officeDocument/2006/relationships/hyperlink" Target="https://podminky.urs.cz/item/CS_URS_2021_02/974029133" TargetMode="External" /><Relationship Id="rId25" Type="http://schemas.openxmlformats.org/officeDocument/2006/relationships/hyperlink" Target="https://podminky.urs.cz/item/CS_URS_2021_02/997013501" TargetMode="External" /><Relationship Id="rId26" Type="http://schemas.openxmlformats.org/officeDocument/2006/relationships/hyperlink" Target="https://podminky.urs.cz/item/CS_URS_2021_02/997013509" TargetMode="External" /><Relationship Id="rId27" Type="http://schemas.openxmlformats.org/officeDocument/2006/relationships/hyperlink" Target="https://podminky.urs.cz/item/CS_URS_2021_02/997013871" TargetMode="External" /><Relationship Id="rId28" Type="http://schemas.openxmlformats.org/officeDocument/2006/relationships/hyperlink" Target="https://podminky.urs.cz/item/CS_URS_2021_02/998225111" TargetMode="External" /><Relationship Id="rId29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121" TargetMode="External" /><Relationship Id="rId2" Type="http://schemas.openxmlformats.org/officeDocument/2006/relationships/hyperlink" Target="https://podminky.urs.cz/item/CS_URS_2021_02/113106123" TargetMode="External" /><Relationship Id="rId3" Type="http://schemas.openxmlformats.org/officeDocument/2006/relationships/hyperlink" Target="https://podminky.urs.cz/item/CS_URS_2021_02/113106142" TargetMode="External" /><Relationship Id="rId4" Type="http://schemas.openxmlformats.org/officeDocument/2006/relationships/hyperlink" Target="https://podminky.urs.cz/item/CS_URS_2021_02/113106211" TargetMode="External" /><Relationship Id="rId5" Type="http://schemas.openxmlformats.org/officeDocument/2006/relationships/hyperlink" Target="https://podminky.urs.cz/item/CS_URS_2021_02/113107151" TargetMode="External" /><Relationship Id="rId6" Type="http://schemas.openxmlformats.org/officeDocument/2006/relationships/hyperlink" Target="https://podminky.urs.cz/item/CS_URS_2021_02/113107322" TargetMode="External" /><Relationship Id="rId7" Type="http://schemas.openxmlformats.org/officeDocument/2006/relationships/hyperlink" Target="https://podminky.urs.cz/item/CS_URS_2021_02/113107162" TargetMode="External" /><Relationship Id="rId8" Type="http://schemas.openxmlformats.org/officeDocument/2006/relationships/hyperlink" Target="https://podminky.urs.cz/item/CS_URS_2021_02/113107324" TargetMode="External" /><Relationship Id="rId9" Type="http://schemas.openxmlformats.org/officeDocument/2006/relationships/hyperlink" Target="https://podminky.urs.cz/item/CS_URS_2021_02/113107171" TargetMode="External" /><Relationship Id="rId10" Type="http://schemas.openxmlformats.org/officeDocument/2006/relationships/hyperlink" Target="https://podminky.urs.cz/item/CS_URS_2021_02/113107342" TargetMode="External" /><Relationship Id="rId11" Type="http://schemas.openxmlformats.org/officeDocument/2006/relationships/hyperlink" Target="https://podminky.urs.cz/item/CS_URS_2021_02/113107242" TargetMode="External" /><Relationship Id="rId12" Type="http://schemas.openxmlformats.org/officeDocument/2006/relationships/hyperlink" Target="https://podminky.urs.cz/item/CS_URS_2021_02/113154122" TargetMode="External" /><Relationship Id="rId13" Type="http://schemas.openxmlformats.org/officeDocument/2006/relationships/hyperlink" Target="https://podminky.urs.cz/item/CS_URS_2021_02/113201111" TargetMode="External" /><Relationship Id="rId14" Type="http://schemas.openxmlformats.org/officeDocument/2006/relationships/hyperlink" Target="https://podminky.urs.cz/item/CS_URS_2021_02/113202111" TargetMode="External" /><Relationship Id="rId15" Type="http://schemas.openxmlformats.org/officeDocument/2006/relationships/hyperlink" Target="https://podminky.urs.cz/item/CS_URS_2021_02/113203111" TargetMode="External" /><Relationship Id="rId16" Type="http://schemas.openxmlformats.org/officeDocument/2006/relationships/hyperlink" Target="https://podminky.urs.cz/item/CS_URS_2021_02/121151124" TargetMode="External" /><Relationship Id="rId17" Type="http://schemas.openxmlformats.org/officeDocument/2006/relationships/hyperlink" Target="https://podminky.urs.cz/item/CS_URS_2021_02/122151105" TargetMode="External" /><Relationship Id="rId18" Type="http://schemas.openxmlformats.org/officeDocument/2006/relationships/hyperlink" Target="https://podminky.urs.cz/item/CS_URS_2021_02/131151105" TargetMode="External" /><Relationship Id="rId19" Type="http://schemas.openxmlformats.org/officeDocument/2006/relationships/hyperlink" Target="https://podminky.urs.cz/item/CS_URS_2021_02/132151104" TargetMode="External" /><Relationship Id="rId20" Type="http://schemas.openxmlformats.org/officeDocument/2006/relationships/hyperlink" Target="https://podminky.urs.cz/item/CS_URS_2021_02/132151254" TargetMode="External" /><Relationship Id="rId21" Type="http://schemas.openxmlformats.org/officeDocument/2006/relationships/hyperlink" Target="https://podminky.urs.cz/item/CS_URS_2021_02/162351104" TargetMode="External" /><Relationship Id="rId22" Type="http://schemas.openxmlformats.org/officeDocument/2006/relationships/hyperlink" Target="https://podminky.urs.cz/item/CS_URS_2021_02/181152301" TargetMode="External" /><Relationship Id="rId23" Type="http://schemas.openxmlformats.org/officeDocument/2006/relationships/hyperlink" Target="https://podminky.urs.cz/item/CS_URS_2021_02/181351114" TargetMode="External" /><Relationship Id="rId24" Type="http://schemas.openxmlformats.org/officeDocument/2006/relationships/hyperlink" Target="https://podminky.urs.cz/item/CS_URS_2021_02/182111111" TargetMode="External" /><Relationship Id="rId25" Type="http://schemas.openxmlformats.org/officeDocument/2006/relationships/hyperlink" Target="https://podminky.urs.cz/item/CS_URS_2021_02/564841113" TargetMode="External" /><Relationship Id="rId26" Type="http://schemas.openxmlformats.org/officeDocument/2006/relationships/hyperlink" Target="https://podminky.urs.cz/item/CS_URS_2021_02/564851111" TargetMode="External" /><Relationship Id="rId27" Type="http://schemas.openxmlformats.org/officeDocument/2006/relationships/hyperlink" Target="https://podminky.urs.cz/item/CS_URS_2021_02/564911511" TargetMode="External" /><Relationship Id="rId28" Type="http://schemas.openxmlformats.org/officeDocument/2006/relationships/hyperlink" Target="https://podminky.urs.cz/item/CS_URS_2021_02/564961315" TargetMode="External" /><Relationship Id="rId29" Type="http://schemas.openxmlformats.org/officeDocument/2006/relationships/hyperlink" Target="https://podminky.urs.cz/item/CS_URS_2021_02/567122111" TargetMode="External" /><Relationship Id="rId30" Type="http://schemas.openxmlformats.org/officeDocument/2006/relationships/hyperlink" Target="https://podminky.urs.cz/item/CS_URS_2021_02/577144141" TargetMode="External" /><Relationship Id="rId31" Type="http://schemas.openxmlformats.org/officeDocument/2006/relationships/hyperlink" Target="https://podminky.urs.cz/item/CS_URS_2021_02/596811120" TargetMode="External" /><Relationship Id="rId32" Type="http://schemas.openxmlformats.org/officeDocument/2006/relationships/hyperlink" Target="https://podminky.urs.cz/item/CS_URS_2021_02/591211111" TargetMode="External" /><Relationship Id="rId33" Type="http://schemas.openxmlformats.org/officeDocument/2006/relationships/hyperlink" Target="https://podminky.urs.cz/item/CS_URS_2021_02/916111123" TargetMode="External" /><Relationship Id="rId34" Type="http://schemas.openxmlformats.org/officeDocument/2006/relationships/hyperlink" Target="https://podminky.urs.cz/item/CS_URS_2021_02/596211210" TargetMode="External" /><Relationship Id="rId35" Type="http://schemas.openxmlformats.org/officeDocument/2006/relationships/hyperlink" Target="https://podminky.urs.cz/item/CS_URS_2021_02/596212212" TargetMode="External" /><Relationship Id="rId36" Type="http://schemas.openxmlformats.org/officeDocument/2006/relationships/hyperlink" Target="https://podminky.urs.cz/item/CS_URS_2021_02/596811311" TargetMode="External" /><Relationship Id="rId37" Type="http://schemas.openxmlformats.org/officeDocument/2006/relationships/hyperlink" Target="https://podminky.urs.cz/item/CS_URS_2021_02/597661111" TargetMode="External" /><Relationship Id="rId38" Type="http://schemas.openxmlformats.org/officeDocument/2006/relationships/hyperlink" Target="https://podminky.urs.cz/item/CS_URS_2021_02/597069111" TargetMode="External" /><Relationship Id="rId39" Type="http://schemas.openxmlformats.org/officeDocument/2006/relationships/hyperlink" Target="https://podminky.urs.cz/item/CS_URS_2021_02/899331z01" TargetMode="External" /><Relationship Id="rId40" Type="http://schemas.openxmlformats.org/officeDocument/2006/relationships/hyperlink" Target="https://podminky.urs.cz/item/CS_URS_2021_02/912111121" TargetMode="External" /><Relationship Id="rId41" Type="http://schemas.openxmlformats.org/officeDocument/2006/relationships/hyperlink" Target="https://podminky.urs.cz/item/CS_URS_2021_02/912521121" TargetMode="External" /><Relationship Id="rId42" Type="http://schemas.openxmlformats.org/officeDocument/2006/relationships/hyperlink" Target="https://podminky.urs.cz/item/CS_URS_2021_02/914111111" TargetMode="External" /><Relationship Id="rId43" Type="http://schemas.openxmlformats.org/officeDocument/2006/relationships/hyperlink" Target="https://podminky.urs.cz/item/CS_URS_2021_02/914511112" TargetMode="External" /><Relationship Id="rId44" Type="http://schemas.openxmlformats.org/officeDocument/2006/relationships/hyperlink" Target="https://podminky.urs.cz/item/CS_URS_2021_02/915111111" TargetMode="External" /><Relationship Id="rId45" Type="http://schemas.openxmlformats.org/officeDocument/2006/relationships/hyperlink" Target="https://podminky.urs.cz/item/CS_URS_2021_02/915491212" TargetMode="External" /><Relationship Id="rId46" Type="http://schemas.openxmlformats.org/officeDocument/2006/relationships/hyperlink" Target="https://podminky.urs.cz/item/CS_URS_2021_02/915499212" TargetMode="External" /><Relationship Id="rId47" Type="http://schemas.openxmlformats.org/officeDocument/2006/relationships/hyperlink" Target="https://podminky.urs.cz/item/CS_URS_2021_02/916131213" TargetMode="External" /><Relationship Id="rId48" Type="http://schemas.openxmlformats.org/officeDocument/2006/relationships/hyperlink" Target="https://podminky.urs.cz/item/CS_URS_2021_02/916231213" TargetMode="External" /><Relationship Id="rId49" Type="http://schemas.openxmlformats.org/officeDocument/2006/relationships/hyperlink" Target="https://podminky.urs.cz/item/CS_URS_2021_02/916331112" TargetMode="External" /><Relationship Id="rId50" Type="http://schemas.openxmlformats.org/officeDocument/2006/relationships/hyperlink" Target="https://podminky.urs.cz/item/CS_URS_2021_02/919112111" TargetMode="External" /><Relationship Id="rId51" Type="http://schemas.openxmlformats.org/officeDocument/2006/relationships/hyperlink" Target="https://podminky.urs.cz/item/CS_URS_2021_02/919112222" TargetMode="External" /><Relationship Id="rId52" Type="http://schemas.openxmlformats.org/officeDocument/2006/relationships/hyperlink" Target="https://podminky.urs.cz/item/CS_URS_2021_02/919122121" TargetMode="External" /><Relationship Id="rId53" Type="http://schemas.openxmlformats.org/officeDocument/2006/relationships/hyperlink" Target="https://podminky.urs.cz/item/CS_URS_2021_02/919735112" TargetMode="External" /><Relationship Id="rId54" Type="http://schemas.openxmlformats.org/officeDocument/2006/relationships/hyperlink" Target="https://podminky.urs.cz/item/CS_URS_2021_02/966006251" TargetMode="External" /><Relationship Id="rId55" Type="http://schemas.openxmlformats.org/officeDocument/2006/relationships/hyperlink" Target="https://podminky.urs.cz/item/CS_URS_2021_02/997221551" TargetMode="External" /><Relationship Id="rId56" Type="http://schemas.openxmlformats.org/officeDocument/2006/relationships/hyperlink" Target="https://podminky.urs.cz/item/CS_URS_2021_02/997221559" TargetMode="External" /><Relationship Id="rId57" Type="http://schemas.openxmlformats.org/officeDocument/2006/relationships/hyperlink" Target="https://podminky.urs.cz/item/CS_URS_2021_02/997221561" TargetMode="External" /><Relationship Id="rId58" Type="http://schemas.openxmlformats.org/officeDocument/2006/relationships/hyperlink" Target="https://podminky.urs.cz/item/CS_URS_2021_02/997221569" TargetMode="External" /><Relationship Id="rId59" Type="http://schemas.openxmlformats.org/officeDocument/2006/relationships/hyperlink" Target="https://podminky.urs.cz/item/CS_URS_2021_02/997221861" TargetMode="External" /><Relationship Id="rId60" Type="http://schemas.openxmlformats.org/officeDocument/2006/relationships/hyperlink" Target="https://podminky.urs.cz/item/CS_URS_2021_02/997221873" TargetMode="External" /><Relationship Id="rId61" Type="http://schemas.openxmlformats.org/officeDocument/2006/relationships/hyperlink" Target="https://podminky.urs.cz/item/CS_URS_2021_02/997221875" TargetMode="External" /><Relationship Id="rId62" Type="http://schemas.openxmlformats.org/officeDocument/2006/relationships/hyperlink" Target="https://podminky.urs.cz/item/CS_URS_2021_02/998223011" TargetMode="External" /><Relationship Id="rId63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103000" TargetMode="External" /><Relationship Id="rId2" Type="http://schemas.openxmlformats.org/officeDocument/2006/relationships/hyperlink" Target="https://podminky.urs.cz/item/CS_URS_2021_02/012203000" TargetMode="External" /><Relationship Id="rId3" Type="http://schemas.openxmlformats.org/officeDocument/2006/relationships/hyperlink" Target="https://podminky.urs.cz/item/CS_URS_2021_02/013002000" TargetMode="External" /><Relationship Id="rId4" Type="http://schemas.openxmlformats.org/officeDocument/2006/relationships/hyperlink" Target="https://podminky.urs.cz/item/CS_URS_2021_02/030001000" TargetMode="External" /><Relationship Id="rId5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132" TargetMode="External" /><Relationship Id="rId2" Type="http://schemas.openxmlformats.org/officeDocument/2006/relationships/hyperlink" Target="https://podminky.urs.cz/item/CS_URS_2021_02/113107313" TargetMode="External" /><Relationship Id="rId3" Type="http://schemas.openxmlformats.org/officeDocument/2006/relationships/hyperlink" Target="https://podminky.urs.cz/item/CS_URS_2021_02/113107331" TargetMode="External" /><Relationship Id="rId4" Type="http://schemas.openxmlformats.org/officeDocument/2006/relationships/hyperlink" Target="https://podminky.urs.cz/item/CS_URS_2021_02/113201111" TargetMode="External" /><Relationship Id="rId5" Type="http://schemas.openxmlformats.org/officeDocument/2006/relationships/hyperlink" Target="https://podminky.urs.cz/item/CS_URS_2021_02/113202111" TargetMode="External" /><Relationship Id="rId6" Type="http://schemas.openxmlformats.org/officeDocument/2006/relationships/hyperlink" Target="https://podminky.urs.cz/item/CS_URS_2021_02/121151124" TargetMode="External" /><Relationship Id="rId7" Type="http://schemas.openxmlformats.org/officeDocument/2006/relationships/hyperlink" Target="https://podminky.urs.cz/item/CS_URS_2021_02/122151105" TargetMode="External" /><Relationship Id="rId8" Type="http://schemas.openxmlformats.org/officeDocument/2006/relationships/hyperlink" Target="https://podminky.urs.cz/item/CS_URS_2021_02/131151105" TargetMode="External" /><Relationship Id="rId9" Type="http://schemas.openxmlformats.org/officeDocument/2006/relationships/hyperlink" Target="https://podminky.urs.cz/item/CS_URS_2021_02/132151104" TargetMode="External" /><Relationship Id="rId10" Type="http://schemas.openxmlformats.org/officeDocument/2006/relationships/hyperlink" Target="https://podminky.urs.cz/item/CS_URS_2021_02/132151255" TargetMode="External" /><Relationship Id="rId11" Type="http://schemas.openxmlformats.org/officeDocument/2006/relationships/hyperlink" Target="https://podminky.urs.cz/item/CS_URS_2021_02/139001101" TargetMode="External" /><Relationship Id="rId12" Type="http://schemas.openxmlformats.org/officeDocument/2006/relationships/hyperlink" Target="https://podminky.urs.cz/item/CS_URS_2021_02/162351103" TargetMode="External" /><Relationship Id="rId13" Type="http://schemas.openxmlformats.org/officeDocument/2006/relationships/hyperlink" Target="https://podminky.urs.cz/item/CS_URS_2021_02/162351104" TargetMode="External" /><Relationship Id="rId14" Type="http://schemas.openxmlformats.org/officeDocument/2006/relationships/hyperlink" Target="https://podminky.urs.cz/item/CS_URS_2021_02/167151101" TargetMode="External" /><Relationship Id="rId15" Type="http://schemas.openxmlformats.org/officeDocument/2006/relationships/hyperlink" Target="https://podminky.urs.cz/item/CS_URS_2021_02/174151101" TargetMode="External" /><Relationship Id="rId16" Type="http://schemas.openxmlformats.org/officeDocument/2006/relationships/hyperlink" Target="https://podminky.urs.cz/item/CS_URS_2021_02/175111101" TargetMode="External" /><Relationship Id="rId17" Type="http://schemas.openxmlformats.org/officeDocument/2006/relationships/hyperlink" Target="https://podminky.urs.cz/item/CS_URS_2021_02/181351114" TargetMode="External" /><Relationship Id="rId18" Type="http://schemas.openxmlformats.org/officeDocument/2006/relationships/hyperlink" Target="https://podminky.urs.cz/item/CS_URS_2021_02/211971121" TargetMode="External" /><Relationship Id="rId19" Type="http://schemas.openxmlformats.org/officeDocument/2006/relationships/hyperlink" Target="https://podminky.urs.cz/item/CS_URS_2021_02/274321311" TargetMode="External" /><Relationship Id="rId20" Type="http://schemas.openxmlformats.org/officeDocument/2006/relationships/hyperlink" Target="https://podminky.urs.cz/item/CS_URS_2021_02/279113134" TargetMode="External" /><Relationship Id="rId21" Type="http://schemas.openxmlformats.org/officeDocument/2006/relationships/hyperlink" Target="https://podminky.urs.cz/item/CS_URS_2021_02/279321346" TargetMode="External" /><Relationship Id="rId22" Type="http://schemas.openxmlformats.org/officeDocument/2006/relationships/hyperlink" Target="https://podminky.urs.cz/item/CS_URS_2021_02/279351121" TargetMode="External" /><Relationship Id="rId23" Type="http://schemas.openxmlformats.org/officeDocument/2006/relationships/hyperlink" Target="https://podminky.urs.cz/item/CS_URS_2021_02/279351122" TargetMode="External" /><Relationship Id="rId24" Type="http://schemas.openxmlformats.org/officeDocument/2006/relationships/hyperlink" Target="https://podminky.urs.cz/item/CS_URS_2021_02/279352241" TargetMode="External" /><Relationship Id="rId25" Type="http://schemas.openxmlformats.org/officeDocument/2006/relationships/hyperlink" Target="https://podminky.urs.cz/item/CS_URS_2021_02/279352242" TargetMode="External" /><Relationship Id="rId26" Type="http://schemas.openxmlformats.org/officeDocument/2006/relationships/hyperlink" Target="https://podminky.urs.cz/item/CS_URS_2021_02/279361821" TargetMode="External" /><Relationship Id="rId27" Type="http://schemas.openxmlformats.org/officeDocument/2006/relationships/hyperlink" Target="https://podminky.urs.cz/item/CS_URS_2021_02/274362021" TargetMode="External" /><Relationship Id="rId28" Type="http://schemas.openxmlformats.org/officeDocument/2006/relationships/hyperlink" Target="https://podminky.urs.cz/item/CS_URS_2021_02/310201111" TargetMode="External" /><Relationship Id="rId29" Type="http://schemas.openxmlformats.org/officeDocument/2006/relationships/hyperlink" Target="https://podminky.urs.cz/item/CS_URS_2021_02/452312131" TargetMode="External" /><Relationship Id="rId30" Type="http://schemas.openxmlformats.org/officeDocument/2006/relationships/hyperlink" Target="https://podminky.urs.cz/item/CS_URS_2021_02/564271111" TargetMode="External" /><Relationship Id="rId31" Type="http://schemas.openxmlformats.org/officeDocument/2006/relationships/hyperlink" Target="https://podminky.urs.cz/item/CS_URS_2021_02/564851111" TargetMode="External" /><Relationship Id="rId32" Type="http://schemas.openxmlformats.org/officeDocument/2006/relationships/hyperlink" Target="https://podminky.urs.cz/item/CS_URS_2021_02/567122111" TargetMode="External" /><Relationship Id="rId33" Type="http://schemas.openxmlformats.org/officeDocument/2006/relationships/hyperlink" Target="https://podminky.urs.cz/item/CS_URS_2021_02/596212212" TargetMode="External" /><Relationship Id="rId34" Type="http://schemas.openxmlformats.org/officeDocument/2006/relationships/hyperlink" Target="https://podminky.urs.cz/item/CS_URS_2021_02/596212214" TargetMode="External" /><Relationship Id="rId35" Type="http://schemas.openxmlformats.org/officeDocument/2006/relationships/hyperlink" Target="https://podminky.urs.cz/item/CS_URS_2021_02/596811120" TargetMode="External" /><Relationship Id="rId36" Type="http://schemas.openxmlformats.org/officeDocument/2006/relationships/hyperlink" Target="https://podminky.urs.cz/item/CS_URS_2021_02/622631011" TargetMode="External" /><Relationship Id="rId37" Type="http://schemas.openxmlformats.org/officeDocument/2006/relationships/hyperlink" Target="https://podminky.urs.cz/item/CS_URS_2021_02/871228111" TargetMode="External" /><Relationship Id="rId38" Type="http://schemas.openxmlformats.org/officeDocument/2006/relationships/hyperlink" Target="https://podminky.urs.cz/item/CS_URS_2021_02/871265211" TargetMode="External" /><Relationship Id="rId39" Type="http://schemas.openxmlformats.org/officeDocument/2006/relationships/hyperlink" Target="https://podminky.urs.cz/item/CS_URS_2021_02/877265211" TargetMode="External" /><Relationship Id="rId40" Type="http://schemas.openxmlformats.org/officeDocument/2006/relationships/hyperlink" Target="https://podminky.urs.cz/item/CS_URS_2021_02/894812155" TargetMode="External" /><Relationship Id="rId41" Type="http://schemas.openxmlformats.org/officeDocument/2006/relationships/hyperlink" Target="https://podminky.urs.cz/item/CS_URS_2021_02/895270001" TargetMode="External" /><Relationship Id="rId42" Type="http://schemas.openxmlformats.org/officeDocument/2006/relationships/hyperlink" Target="https://podminky.urs.cz/item/CS_URS_2021_02/895270021" TargetMode="External" /><Relationship Id="rId43" Type="http://schemas.openxmlformats.org/officeDocument/2006/relationships/hyperlink" Target="https://podminky.urs.cz/item/CS_URS_2021_02/895270031" TargetMode="External" /><Relationship Id="rId44" Type="http://schemas.openxmlformats.org/officeDocument/2006/relationships/hyperlink" Target="https://podminky.urs.cz/item/CS_URS_2021_02/914111111" TargetMode="External" /><Relationship Id="rId45" Type="http://schemas.openxmlformats.org/officeDocument/2006/relationships/hyperlink" Target="https://podminky.urs.cz/item/CS_URS_2021_02/914511112" TargetMode="External" /><Relationship Id="rId46" Type="http://schemas.openxmlformats.org/officeDocument/2006/relationships/hyperlink" Target="https://podminky.urs.cz/item/CS_URS_2021_02/915111111" TargetMode="External" /><Relationship Id="rId47" Type="http://schemas.openxmlformats.org/officeDocument/2006/relationships/hyperlink" Target="https://podminky.urs.cz/item/CS_URS_2021_02/916131213" TargetMode="External" /><Relationship Id="rId48" Type="http://schemas.openxmlformats.org/officeDocument/2006/relationships/hyperlink" Target="https://podminky.urs.cz/item/CS_URS_2021_02/919726122" TargetMode="External" /><Relationship Id="rId49" Type="http://schemas.openxmlformats.org/officeDocument/2006/relationships/hyperlink" Target="https://podminky.urs.cz/item/CS_URS_2021_02/935111111" TargetMode="External" /><Relationship Id="rId50" Type="http://schemas.openxmlformats.org/officeDocument/2006/relationships/hyperlink" Target="https://podminky.urs.cz/item/CS_URS_2021_02/962022491" TargetMode="External" /><Relationship Id="rId51" Type="http://schemas.openxmlformats.org/officeDocument/2006/relationships/hyperlink" Target="https://podminky.urs.cz/item/CS_URS_2021_02/985222111" TargetMode="External" /><Relationship Id="rId52" Type="http://schemas.openxmlformats.org/officeDocument/2006/relationships/hyperlink" Target="https://podminky.urs.cz/item/CS_URS_2021_02/997013511" TargetMode="External" /><Relationship Id="rId53" Type="http://schemas.openxmlformats.org/officeDocument/2006/relationships/hyperlink" Target="https://podminky.urs.cz/item/CS_URS_2021_02/997013509" TargetMode="External" /><Relationship Id="rId54" Type="http://schemas.openxmlformats.org/officeDocument/2006/relationships/hyperlink" Target="https://podminky.urs.cz/item/CS_URS_2021_02/997013871" TargetMode="External" /><Relationship Id="rId55" Type="http://schemas.openxmlformats.org/officeDocument/2006/relationships/hyperlink" Target="https://podminky.urs.cz/item/CS_URS_2021_02/997221551" TargetMode="External" /><Relationship Id="rId56" Type="http://schemas.openxmlformats.org/officeDocument/2006/relationships/hyperlink" Target="https://podminky.urs.cz/item/CS_URS_2021_02/997221559" TargetMode="External" /><Relationship Id="rId57" Type="http://schemas.openxmlformats.org/officeDocument/2006/relationships/hyperlink" Target="https://podminky.urs.cz/item/CS_URS_2021_02/997221561" TargetMode="External" /><Relationship Id="rId58" Type="http://schemas.openxmlformats.org/officeDocument/2006/relationships/hyperlink" Target="https://podminky.urs.cz/item/CS_URS_2021_02/997221569" TargetMode="External" /><Relationship Id="rId59" Type="http://schemas.openxmlformats.org/officeDocument/2006/relationships/hyperlink" Target="https://podminky.urs.cz/item/CS_URS_2021_02/997221861" TargetMode="External" /><Relationship Id="rId60" Type="http://schemas.openxmlformats.org/officeDocument/2006/relationships/hyperlink" Target="https://podminky.urs.cz/item/CS_URS_2021_02/997221873" TargetMode="External" /><Relationship Id="rId61" Type="http://schemas.openxmlformats.org/officeDocument/2006/relationships/hyperlink" Target="https://podminky.urs.cz/item/CS_URS_2021_02/998223011" TargetMode="External" /><Relationship Id="rId62" Type="http://schemas.openxmlformats.org/officeDocument/2006/relationships/hyperlink" Target="https://podminky.urs.cz/item/CS_URS_2021_02/767161813" TargetMode="External" /><Relationship Id="rId63" Type="http://schemas.openxmlformats.org/officeDocument/2006/relationships/hyperlink" Target="https://podminky.urs.cz/item/CS_URS_2021_02/767163101" TargetMode="External" /><Relationship Id="rId64" Type="http://schemas.openxmlformats.org/officeDocument/2006/relationships/hyperlink" Target="https://podminky.urs.cz/item/CS_URS_2021_02/998767101" TargetMode="External" /><Relationship Id="rId6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442" TargetMode="External" /><Relationship Id="rId2" Type="http://schemas.openxmlformats.org/officeDocument/2006/relationships/hyperlink" Target="https://podminky.urs.cz/item/CS_URS_2021_02/113107413" TargetMode="External" /><Relationship Id="rId3" Type="http://schemas.openxmlformats.org/officeDocument/2006/relationships/hyperlink" Target="https://podminky.urs.cz/item/CS_URS_2021_02/121151124" TargetMode="External" /><Relationship Id="rId4" Type="http://schemas.openxmlformats.org/officeDocument/2006/relationships/hyperlink" Target="https://podminky.urs.cz/item/CS_URS_2021_02/122151105" TargetMode="External" /><Relationship Id="rId5" Type="http://schemas.openxmlformats.org/officeDocument/2006/relationships/hyperlink" Target="https://podminky.urs.cz/item/CS_URS_2021_02/131113101" TargetMode="External" /><Relationship Id="rId6" Type="http://schemas.openxmlformats.org/officeDocument/2006/relationships/hyperlink" Target="https://podminky.urs.cz/item/CS_URS_2021_02/131151204" TargetMode="External" /><Relationship Id="rId7" Type="http://schemas.openxmlformats.org/officeDocument/2006/relationships/hyperlink" Target="https://podminky.urs.cz/item/CS_URS_2021_02/132151104" TargetMode="External" /><Relationship Id="rId8" Type="http://schemas.openxmlformats.org/officeDocument/2006/relationships/hyperlink" Target="https://podminky.urs.cz/item/CS_URS_2021_02/139001101" TargetMode="External" /><Relationship Id="rId9" Type="http://schemas.openxmlformats.org/officeDocument/2006/relationships/hyperlink" Target="https://podminky.urs.cz/item/CS_URS_2021_02/151101101" TargetMode="External" /><Relationship Id="rId10" Type="http://schemas.openxmlformats.org/officeDocument/2006/relationships/hyperlink" Target="https://podminky.urs.cz/item/CS_URS_2021_02/151101102" TargetMode="External" /><Relationship Id="rId11" Type="http://schemas.openxmlformats.org/officeDocument/2006/relationships/hyperlink" Target="https://podminky.urs.cz/item/CS_URS_2021_02/151101111" TargetMode="External" /><Relationship Id="rId12" Type="http://schemas.openxmlformats.org/officeDocument/2006/relationships/hyperlink" Target="https://podminky.urs.cz/item/CS_URS_2021_02/151101112" TargetMode="External" /><Relationship Id="rId13" Type="http://schemas.openxmlformats.org/officeDocument/2006/relationships/hyperlink" Target="https://podminky.urs.cz/item/CS_URS_2021_02/151101201" TargetMode="External" /><Relationship Id="rId14" Type="http://schemas.openxmlformats.org/officeDocument/2006/relationships/hyperlink" Target="https://podminky.urs.cz/item/CS_URS_2021_02/151101211" TargetMode="External" /><Relationship Id="rId15" Type="http://schemas.openxmlformats.org/officeDocument/2006/relationships/hyperlink" Target="https://podminky.urs.cz/item/CS_URS_2021_02/151101301" TargetMode="External" /><Relationship Id="rId16" Type="http://schemas.openxmlformats.org/officeDocument/2006/relationships/hyperlink" Target="https://podminky.urs.cz/item/CS_URS_2021_02/162351103" TargetMode="External" /><Relationship Id="rId17" Type="http://schemas.openxmlformats.org/officeDocument/2006/relationships/hyperlink" Target="https://podminky.urs.cz/item/CS_URS_2021_02/162351104" TargetMode="External" /><Relationship Id="rId18" Type="http://schemas.openxmlformats.org/officeDocument/2006/relationships/hyperlink" Target="https://podminky.urs.cz/item/CS_URS_2021_02/174151101" TargetMode="External" /><Relationship Id="rId19" Type="http://schemas.openxmlformats.org/officeDocument/2006/relationships/hyperlink" Target="https://podminky.urs.cz/item/CS_URS_2021_02/175111101" TargetMode="External" /><Relationship Id="rId20" Type="http://schemas.openxmlformats.org/officeDocument/2006/relationships/hyperlink" Target="https://podminky.urs.cz/item/CS_URS_2021_02/181351114" TargetMode="External" /><Relationship Id="rId21" Type="http://schemas.openxmlformats.org/officeDocument/2006/relationships/hyperlink" Target="https://podminky.urs.cz/item/CS_URS_2021_02/183117215" TargetMode="External" /><Relationship Id="rId22" Type="http://schemas.openxmlformats.org/officeDocument/2006/relationships/hyperlink" Target="https://podminky.urs.cz/item/CS_URS_2021_02/184818232" TargetMode="External" /><Relationship Id="rId23" Type="http://schemas.openxmlformats.org/officeDocument/2006/relationships/hyperlink" Target="https://podminky.urs.cz/item/CS_URS_2021_02/184818233" TargetMode="External" /><Relationship Id="rId24" Type="http://schemas.openxmlformats.org/officeDocument/2006/relationships/hyperlink" Target="https://podminky.urs.cz/item/CS_URS_2021_02/211971121" TargetMode="External" /><Relationship Id="rId25" Type="http://schemas.openxmlformats.org/officeDocument/2006/relationships/hyperlink" Target="https://podminky.urs.cz/item/CS_URS_2021_02/275313611" TargetMode="External" /><Relationship Id="rId26" Type="http://schemas.openxmlformats.org/officeDocument/2006/relationships/hyperlink" Target="https://podminky.urs.cz/item/CS_URS_2021_02/274313611" TargetMode="External" /><Relationship Id="rId27" Type="http://schemas.openxmlformats.org/officeDocument/2006/relationships/hyperlink" Target="https://podminky.urs.cz/item/CS_URS_2021_02/274351121" TargetMode="External" /><Relationship Id="rId28" Type="http://schemas.openxmlformats.org/officeDocument/2006/relationships/hyperlink" Target="https://podminky.urs.cz/item/CS_URS_2021_02/274351122" TargetMode="External" /><Relationship Id="rId29" Type="http://schemas.openxmlformats.org/officeDocument/2006/relationships/hyperlink" Target="https://podminky.urs.cz/item/CS_URS_2021_02/274353131" TargetMode="External" /><Relationship Id="rId30" Type="http://schemas.openxmlformats.org/officeDocument/2006/relationships/hyperlink" Target="https://podminky.urs.cz/item/CS_URS_2021_02/275123903" TargetMode="External" /><Relationship Id="rId31" Type="http://schemas.openxmlformats.org/officeDocument/2006/relationships/hyperlink" Target="https://podminky.urs.cz/item/CS_URS_2021_02/279113134" TargetMode="External" /><Relationship Id="rId32" Type="http://schemas.openxmlformats.org/officeDocument/2006/relationships/hyperlink" Target="https://podminky.urs.cz/item/CS_URS_2021_02/279321346" TargetMode="External" /><Relationship Id="rId33" Type="http://schemas.openxmlformats.org/officeDocument/2006/relationships/hyperlink" Target="https://podminky.urs.cz/item/CS_URS_2021_02/279351311" TargetMode="External" /><Relationship Id="rId34" Type="http://schemas.openxmlformats.org/officeDocument/2006/relationships/hyperlink" Target="https://podminky.urs.cz/item/CS_URS_2021_02/279351312" TargetMode="External" /><Relationship Id="rId35" Type="http://schemas.openxmlformats.org/officeDocument/2006/relationships/hyperlink" Target="https://podminky.urs.cz/item/CS_URS_2021_02/279352241" TargetMode="External" /><Relationship Id="rId36" Type="http://schemas.openxmlformats.org/officeDocument/2006/relationships/hyperlink" Target="https://podminky.urs.cz/item/CS_URS_2021_02/279352242" TargetMode="External" /><Relationship Id="rId37" Type="http://schemas.openxmlformats.org/officeDocument/2006/relationships/hyperlink" Target="https://podminky.urs.cz/item/CS_URS_2021_02/279361821" TargetMode="External" /><Relationship Id="rId38" Type="http://schemas.openxmlformats.org/officeDocument/2006/relationships/hyperlink" Target="https://podminky.urs.cz/item/CS_URS_2021_02/279362021" TargetMode="External" /><Relationship Id="rId39" Type="http://schemas.openxmlformats.org/officeDocument/2006/relationships/hyperlink" Target="https://podminky.urs.cz/item/CS_URS_2021_02/310201111" TargetMode="External" /><Relationship Id="rId40" Type="http://schemas.openxmlformats.org/officeDocument/2006/relationships/hyperlink" Target="https://podminky.urs.cz/item/CS_URS_2021_02/311101211" TargetMode="External" /><Relationship Id="rId41" Type="http://schemas.openxmlformats.org/officeDocument/2006/relationships/hyperlink" Target="https://podminky.urs.cz/item/CS_URS_2021_02/338171115" TargetMode="External" /><Relationship Id="rId42" Type="http://schemas.openxmlformats.org/officeDocument/2006/relationships/hyperlink" Target="https://podminky.urs.cz/item/CS_URS_2021_02/348101210" TargetMode="External" /><Relationship Id="rId43" Type="http://schemas.openxmlformats.org/officeDocument/2006/relationships/hyperlink" Target="https://podminky.urs.cz/item/CS_URS_2021_02/451541111" TargetMode="External" /><Relationship Id="rId44" Type="http://schemas.openxmlformats.org/officeDocument/2006/relationships/hyperlink" Target="https://podminky.urs.cz/item/CS_URS_2021_02/451572111" TargetMode="External" /><Relationship Id="rId45" Type="http://schemas.openxmlformats.org/officeDocument/2006/relationships/hyperlink" Target="https://podminky.urs.cz/item/CS_URS_2021_02/452312131" TargetMode="External" /><Relationship Id="rId46" Type="http://schemas.openxmlformats.org/officeDocument/2006/relationships/hyperlink" Target="https://podminky.urs.cz/item/CS_URS_2021_02/561121101" TargetMode="External" /><Relationship Id="rId47" Type="http://schemas.openxmlformats.org/officeDocument/2006/relationships/hyperlink" Target="https://podminky.urs.cz/item/CS_URS_2021_02/561121102" TargetMode="External" /><Relationship Id="rId48" Type="http://schemas.openxmlformats.org/officeDocument/2006/relationships/hyperlink" Target="https://podminky.urs.cz/item/CS_URS_2021_02/561121112" TargetMode="External" /><Relationship Id="rId49" Type="http://schemas.openxmlformats.org/officeDocument/2006/relationships/hyperlink" Target="https://podminky.urs.cz/item/CS_URS_2021_02/564861111" TargetMode="External" /><Relationship Id="rId50" Type="http://schemas.openxmlformats.org/officeDocument/2006/relationships/hyperlink" Target="https://podminky.urs.cz/item/CS_URS_2021_02/564911511" TargetMode="External" /><Relationship Id="rId51" Type="http://schemas.openxmlformats.org/officeDocument/2006/relationships/hyperlink" Target="https://podminky.urs.cz/item/CS_URS_2021_02/577144031" TargetMode="External" /><Relationship Id="rId52" Type="http://schemas.openxmlformats.org/officeDocument/2006/relationships/hyperlink" Target="https://podminky.urs.cz/item/CS_URS_2021_02/597661111" TargetMode="External" /><Relationship Id="rId53" Type="http://schemas.openxmlformats.org/officeDocument/2006/relationships/hyperlink" Target="https://podminky.urs.cz/item/CS_URS_2021_02/597069111" TargetMode="External" /><Relationship Id="rId54" Type="http://schemas.openxmlformats.org/officeDocument/2006/relationships/hyperlink" Target="https://podminky.urs.cz/item/CS_URS_2021_02/622631011" TargetMode="External" /><Relationship Id="rId55" Type="http://schemas.openxmlformats.org/officeDocument/2006/relationships/hyperlink" Target="https://podminky.urs.cz/item/CS_URS_2021_02/871228111" TargetMode="External" /><Relationship Id="rId56" Type="http://schemas.openxmlformats.org/officeDocument/2006/relationships/hyperlink" Target="https://podminky.urs.cz/item/CS_URS_2021_02/871265211" TargetMode="External" /><Relationship Id="rId57" Type="http://schemas.openxmlformats.org/officeDocument/2006/relationships/hyperlink" Target="https://podminky.urs.cz/item/CS_URS_2021_02/871315221" TargetMode="External" /><Relationship Id="rId58" Type="http://schemas.openxmlformats.org/officeDocument/2006/relationships/hyperlink" Target="https://podminky.urs.cz/item/CS_URS_2021_02/871355221" TargetMode="External" /><Relationship Id="rId59" Type="http://schemas.openxmlformats.org/officeDocument/2006/relationships/hyperlink" Target="https://podminky.urs.cz/item/CS_URS_2021_02/871365811" TargetMode="External" /><Relationship Id="rId60" Type="http://schemas.openxmlformats.org/officeDocument/2006/relationships/hyperlink" Target="https://podminky.urs.cz/item/CS_URS_2021_02/877265211" TargetMode="External" /><Relationship Id="rId61" Type="http://schemas.openxmlformats.org/officeDocument/2006/relationships/hyperlink" Target="https://podminky.urs.cz/item/CS_URS_2021_02/877355211" TargetMode="External" /><Relationship Id="rId62" Type="http://schemas.openxmlformats.org/officeDocument/2006/relationships/hyperlink" Target="https://podminky.urs.cz/item/CS_URS_2021_02/877355221" TargetMode="External" /><Relationship Id="rId63" Type="http://schemas.openxmlformats.org/officeDocument/2006/relationships/hyperlink" Target="https://podminky.urs.cz/item/CS_URS_2021_02/879230191" TargetMode="External" /><Relationship Id="rId64" Type="http://schemas.openxmlformats.org/officeDocument/2006/relationships/hyperlink" Target="https://podminky.urs.cz/item/CS_URS_2021_02/890811811" TargetMode="External" /><Relationship Id="rId65" Type="http://schemas.openxmlformats.org/officeDocument/2006/relationships/hyperlink" Target="https://podminky.urs.cz/item/CS_URS_2021_02/452112111" TargetMode="External" /><Relationship Id="rId66" Type="http://schemas.openxmlformats.org/officeDocument/2006/relationships/hyperlink" Target="https://podminky.urs.cz/item/CS_URS_2021_02/894414111" TargetMode="External" /><Relationship Id="rId67" Type="http://schemas.openxmlformats.org/officeDocument/2006/relationships/hyperlink" Target="https://podminky.urs.cz/item/CS_URS_2021_02/894411311" TargetMode="External" /><Relationship Id="rId68" Type="http://schemas.openxmlformats.org/officeDocument/2006/relationships/hyperlink" Target="https://podminky.urs.cz/item/CS_URS_2021_02/894812155" TargetMode="External" /><Relationship Id="rId69" Type="http://schemas.openxmlformats.org/officeDocument/2006/relationships/hyperlink" Target="https://podminky.urs.cz/item/CS_URS_2021_02/895270001" TargetMode="External" /><Relationship Id="rId70" Type="http://schemas.openxmlformats.org/officeDocument/2006/relationships/hyperlink" Target="https://podminky.urs.cz/item/CS_URS_2021_02/895270012" TargetMode="External" /><Relationship Id="rId71" Type="http://schemas.openxmlformats.org/officeDocument/2006/relationships/hyperlink" Target="https://podminky.urs.cz/item/CS_URS_2021_02/895270021" TargetMode="External" /><Relationship Id="rId72" Type="http://schemas.openxmlformats.org/officeDocument/2006/relationships/hyperlink" Target="https://podminky.urs.cz/item/CS_URS_2021_02/895270031" TargetMode="External" /><Relationship Id="rId73" Type="http://schemas.openxmlformats.org/officeDocument/2006/relationships/hyperlink" Target="https://podminky.urs.cz/item/CS_URS_2021_02/895941111" TargetMode="External" /><Relationship Id="rId74" Type="http://schemas.openxmlformats.org/officeDocument/2006/relationships/hyperlink" Target="https://podminky.urs.cz/item/CS_URS_2021_02/899102112" TargetMode="External" /><Relationship Id="rId75" Type="http://schemas.openxmlformats.org/officeDocument/2006/relationships/hyperlink" Target="https://podminky.urs.cz/item/CS_URS_2021_02/899204112" TargetMode="External" /><Relationship Id="rId76" Type="http://schemas.openxmlformats.org/officeDocument/2006/relationships/hyperlink" Target="https://podminky.urs.cz/item/CS_URS_2021_02/899722113" TargetMode="External" /><Relationship Id="rId77" Type="http://schemas.openxmlformats.org/officeDocument/2006/relationships/hyperlink" Target="https://podminky.urs.cz/item/CS_URS_2021_02/916111123" TargetMode="External" /><Relationship Id="rId78" Type="http://schemas.openxmlformats.org/officeDocument/2006/relationships/hyperlink" Target="https://podminky.urs.cz/item/CS_URS_2021_02/919122121" TargetMode="External" /><Relationship Id="rId79" Type="http://schemas.openxmlformats.org/officeDocument/2006/relationships/hyperlink" Target="https://podminky.urs.cz/item/CS_URS_2021_02/919735112" TargetMode="External" /><Relationship Id="rId80" Type="http://schemas.openxmlformats.org/officeDocument/2006/relationships/hyperlink" Target="https://podminky.urs.cz/item/CS_URS_2021_02/935111111" TargetMode="External" /><Relationship Id="rId81" Type="http://schemas.openxmlformats.org/officeDocument/2006/relationships/hyperlink" Target="https://podminky.urs.cz/item/CS_URS_2021_02/936001001" TargetMode="External" /><Relationship Id="rId82" Type="http://schemas.openxmlformats.org/officeDocument/2006/relationships/hyperlink" Target="https://podminky.urs.cz/item/CS_URS_2021_02/936124113" TargetMode="External" /><Relationship Id="rId83" Type="http://schemas.openxmlformats.org/officeDocument/2006/relationships/hyperlink" Target="https://podminky.urs.cz/item/CS_URS_2021_02/953312122" TargetMode="External" /><Relationship Id="rId84" Type="http://schemas.openxmlformats.org/officeDocument/2006/relationships/hyperlink" Target="https://podminky.urs.cz/item/CS_URS_2021_02/962022491" TargetMode="External" /><Relationship Id="rId85" Type="http://schemas.openxmlformats.org/officeDocument/2006/relationships/hyperlink" Target="https://podminky.urs.cz/item/CS_URS_2021_02/977151126" TargetMode="External" /><Relationship Id="rId86" Type="http://schemas.openxmlformats.org/officeDocument/2006/relationships/hyperlink" Target="https://podminky.urs.cz/item/CS_URS_2021_02/977151911" TargetMode="External" /><Relationship Id="rId87" Type="http://schemas.openxmlformats.org/officeDocument/2006/relationships/hyperlink" Target="https://podminky.urs.cz/item/CS_URS_2021_02/977212111" TargetMode="External" /><Relationship Id="rId88" Type="http://schemas.openxmlformats.org/officeDocument/2006/relationships/hyperlink" Target="https://podminky.urs.cz/item/CS_URS_2021_02/985222111" TargetMode="External" /><Relationship Id="rId89" Type="http://schemas.openxmlformats.org/officeDocument/2006/relationships/hyperlink" Target="https://podminky.urs.cz/item/CS_URS_2021_02/997013501" TargetMode="External" /><Relationship Id="rId90" Type="http://schemas.openxmlformats.org/officeDocument/2006/relationships/hyperlink" Target="https://podminky.urs.cz/item/CS_URS_2021_02/997013509" TargetMode="External" /><Relationship Id="rId91" Type="http://schemas.openxmlformats.org/officeDocument/2006/relationships/hyperlink" Target="https://podminky.urs.cz/item/CS_URS_2021_02/997013871" TargetMode="External" /><Relationship Id="rId92" Type="http://schemas.openxmlformats.org/officeDocument/2006/relationships/hyperlink" Target="https://podminky.urs.cz/item/CS_URS_2021_02/998152111" TargetMode="External" /><Relationship Id="rId93" Type="http://schemas.openxmlformats.org/officeDocument/2006/relationships/hyperlink" Target="https://podminky.urs.cz/item/CS_URS_2021_02/711111001" TargetMode="External" /><Relationship Id="rId94" Type="http://schemas.openxmlformats.org/officeDocument/2006/relationships/hyperlink" Target="https://podminky.urs.cz/item/CS_URS_2021_02/711112001" TargetMode="External" /><Relationship Id="rId95" Type="http://schemas.openxmlformats.org/officeDocument/2006/relationships/hyperlink" Target="https://podminky.urs.cz/item/CS_URS_2021_02/711141559" TargetMode="External" /><Relationship Id="rId96" Type="http://schemas.openxmlformats.org/officeDocument/2006/relationships/hyperlink" Target="https://podminky.urs.cz/item/CS_URS_2021_02/711142559" TargetMode="External" /><Relationship Id="rId97" Type="http://schemas.openxmlformats.org/officeDocument/2006/relationships/hyperlink" Target="https://podminky.urs.cz/item/CS_URS_2021_02/711531110" TargetMode="External" /><Relationship Id="rId98" Type="http://schemas.openxmlformats.org/officeDocument/2006/relationships/hyperlink" Target="https://podminky.urs.cz/item/CS_URS_2021_02/998711101" TargetMode="External" /><Relationship Id="rId99" Type="http://schemas.openxmlformats.org/officeDocument/2006/relationships/hyperlink" Target="https://podminky.urs.cz/item/CS_URS_2021_02/741410001" TargetMode="External" /><Relationship Id="rId100" Type="http://schemas.openxmlformats.org/officeDocument/2006/relationships/hyperlink" Target="https://podminky.urs.cz/item/CS_URS_2021_02/741420011" TargetMode="External" /><Relationship Id="rId101" Type="http://schemas.openxmlformats.org/officeDocument/2006/relationships/hyperlink" Target="https://podminky.urs.cz/item/CS_URS_2021_02/741420022" TargetMode="External" /><Relationship Id="rId102" Type="http://schemas.openxmlformats.org/officeDocument/2006/relationships/hyperlink" Target="https://podminky.urs.cz/item/CS_URS_2021_02/998741101" TargetMode="External" /><Relationship Id="rId103" Type="http://schemas.openxmlformats.org/officeDocument/2006/relationships/hyperlink" Target="https://podminky.urs.cz/item/CS_URS_2021_02/767161813" TargetMode="External" /><Relationship Id="rId104" Type="http://schemas.openxmlformats.org/officeDocument/2006/relationships/hyperlink" Target="https://podminky.urs.cz/item/CS_URS_2021_02/998767201" TargetMode="External" /><Relationship Id="rId105" Type="http://schemas.openxmlformats.org/officeDocument/2006/relationships/hyperlink" Target="https://podminky.urs.cz/item/CS_URS_2021_02/998772101" TargetMode="External" /><Relationship Id="rId10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251101" TargetMode="External" /><Relationship Id="rId2" Type="http://schemas.openxmlformats.org/officeDocument/2006/relationships/hyperlink" Target="https://podminky.urs.cz/item/CS_URS_2021_02/112101101" TargetMode="External" /><Relationship Id="rId3" Type="http://schemas.openxmlformats.org/officeDocument/2006/relationships/hyperlink" Target="https://podminky.urs.cz/item/CS_URS_2021_02/112101102" TargetMode="External" /><Relationship Id="rId4" Type="http://schemas.openxmlformats.org/officeDocument/2006/relationships/hyperlink" Target="https://podminky.urs.cz/item/CS_URS_2021_02/112101121" TargetMode="External" /><Relationship Id="rId5" Type="http://schemas.openxmlformats.org/officeDocument/2006/relationships/hyperlink" Target="https://podminky.urs.cz/item/CS_URS_2021_02/112101122" TargetMode="External" /><Relationship Id="rId6" Type="http://schemas.openxmlformats.org/officeDocument/2006/relationships/hyperlink" Target="https://podminky.urs.cz/item/CS_URS_2021_02/112101123" TargetMode="External" /><Relationship Id="rId7" Type="http://schemas.openxmlformats.org/officeDocument/2006/relationships/hyperlink" Target="https://podminky.urs.cz/item/CS_URS_2021_02/112251101" TargetMode="External" /><Relationship Id="rId8" Type="http://schemas.openxmlformats.org/officeDocument/2006/relationships/hyperlink" Target="https://podminky.urs.cz/item/CS_URS_2021_02/112251102" TargetMode="External" /><Relationship Id="rId9" Type="http://schemas.openxmlformats.org/officeDocument/2006/relationships/hyperlink" Target="https://podminky.urs.cz/item/CS_URS_2021_02/112251103" TargetMode="External" /><Relationship Id="rId10" Type="http://schemas.openxmlformats.org/officeDocument/2006/relationships/hyperlink" Target="https://podminky.urs.cz/item/CS_URS_2021_02/162351104" TargetMode="External" /><Relationship Id="rId11" Type="http://schemas.openxmlformats.org/officeDocument/2006/relationships/hyperlink" Target="https://podminky.urs.cz/item/CS_URS_2021_02/174211101" TargetMode="External" /><Relationship Id="rId12" Type="http://schemas.openxmlformats.org/officeDocument/2006/relationships/hyperlink" Target="https://podminky.urs.cz/item/CS_URS_2021_02/181111111" TargetMode="External" /><Relationship Id="rId13" Type="http://schemas.openxmlformats.org/officeDocument/2006/relationships/hyperlink" Target="https://podminky.urs.cz/item/CS_URS_2021_02/181411121" TargetMode="External" /><Relationship Id="rId14" Type="http://schemas.openxmlformats.org/officeDocument/2006/relationships/hyperlink" Target="https://podminky.urs.cz/item/CS_URS_2021_02/182303111" TargetMode="External" /><Relationship Id="rId15" Type="http://schemas.openxmlformats.org/officeDocument/2006/relationships/hyperlink" Target="https://podminky.urs.cz/item/CS_URS_2021_02/183101221" TargetMode="External" /><Relationship Id="rId16" Type="http://schemas.openxmlformats.org/officeDocument/2006/relationships/hyperlink" Target="https://podminky.urs.cz/item/CS_URS_2021_02/183101222" TargetMode="External" /><Relationship Id="rId17" Type="http://schemas.openxmlformats.org/officeDocument/2006/relationships/hyperlink" Target="https://podminky.urs.cz/item/CS_URS_2021_02/183205111" TargetMode="External" /><Relationship Id="rId18" Type="http://schemas.openxmlformats.org/officeDocument/2006/relationships/hyperlink" Target="https://podminky.urs.cz/item/CS_URS_2021_02/183211211" TargetMode="External" /><Relationship Id="rId19" Type="http://schemas.openxmlformats.org/officeDocument/2006/relationships/hyperlink" Target="https://podminky.urs.cz/item/CS_URS_2021_02/183211312" TargetMode="External" /><Relationship Id="rId20" Type="http://schemas.openxmlformats.org/officeDocument/2006/relationships/hyperlink" Target="https://podminky.urs.cz/item/CS_URS_2021_02/183211313" TargetMode="External" /><Relationship Id="rId21" Type="http://schemas.openxmlformats.org/officeDocument/2006/relationships/hyperlink" Target="https://podminky.urs.cz/item/CS_URS_2021_02/184102115" TargetMode="External" /><Relationship Id="rId22" Type="http://schemas.openxmlformats.org/officeDocument/2006/relationships/hyperlink" Target="https://podminky.urs.cz/item/CS_URS_2021_02/184102116" TargetMode="External" /><Relationship Id="rId23" Type="http://schemas.openxmlformats.org/officeDocument/2006/relationships/hyperlink" Target="https://podminky.urs.cz/item/CS_URS_2021_02/184215132" TargetMode="External" /><Relationship Id="rId24" Type="http://schemas.openxmlformats.org/officeDocument/2006/relationships/hyperlink" Target="https://podminky.urs.cz/item/CS_URS_2021_02/184501141" TargetMode="External" /><Relationship Id="rId25" Type="http://schemas.openxmlformats.org/officeDocument/2006/relationships/hyperlink" Target="https://podminky.urs.cz/item/CS_URS_2021_02/184801121" TargetMode="External" /><Relationship Id="rId26" Type="http://schemas.openxmlformats.org/officeDocument/2006/relationships/hyperlink" Target="https://podminky.urs.cz/item/CS_URS_2021_02/184802111" TargetMode="External" /><Relationship Id="rId27" Type="http://schemas.openxmlformats.org/officeDocument/2006/relationships/hyperlink" Target="https://podminky.urs.cz/item/CS_URS_2021_02/184804117" TargetMode="External" /><Relationship Id="rId28" Type="http://schemas.openxmlformats.org/officeDocument/2006/relationships/hyperlink" Target="https://podminky.urs.cz/item/CS_URS_2021_02/184911421" TargetMode="External" /><Relationship Id="rId29" Type="http://schemas.openxmlformats.org/officeDocument/2006/relationships/hyperlink" Target="https://podminky.urs.cz/item/CS_URS_2021_02/185802113" TargetMode="External" /><Relationship Id="rId30" Type="http://schemas.openxmlformats.org/officeDocument/2006/relationships/hyperlink" Target="https://podminky.urs.cz/item/CS_URS_2021_02/185803105" TargetMode="External" /><Relationship Id="rId31" Type="http://schemas.openxmlformats.org/officeDocument/2006/relationships/hyperlink" Target="https://podminky.urs.cz/item/CS_URS_2021_02/185803211" TargetMode="External" /><Relationship Id="rId32" Type="http://schemas.openxmlformats.org/officeDocument/2006/relationships/hyperlink" Target="https://podminky.urs.cz/item/CS_URS_2021_02/185804312" TargetMode="External" /><Relationship Id="rId33" Type="http://schemas.openxmlformats.org/officeDocument/2006/relationships/hyperlink" Target="https://podminky.urs.cz/item/CS_URS_2021_02/185851121" TargetMode="External" /><Relationship Id="rId34" Type="http://schemas.openxmlformats.org/officeDocument/2006/relationships/hyperlink" Target="https://podminky.urs.cz/item/CS_URS_2021_02/998231311" TargetMode="External" /><Relationship Id="rId3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2135101" TargetMode="External" /><Relationship Id="rId2" Type="http://schemas.openxmlformats.org/officeDocument/2006/relationships/hyperlink" Target="https://podminky.urs.cz/item/CS_URS_2021_02/622325109" TargetMode="External" /><Relationship Id="rId3" Type="http://schemas.openxmlformats.org/officeDocument/2006/relationships/hyperlink" Target="https://podminky.urs.cz/item/CS_URS_2021_02/971033161" TargetMode="External" /><Relationship Id="rId4" Type="http://schemas.openxmlformats.org/officeDocument/2006/relationships/hyperlink" Target="https://podminky.urs.cz/item/CS_URS_2021_02/974029167" TargetMode="External" /><Relationship Id="rId5" Type="http://schemas.openxmlformats.org/officeDocument/2006/relationships/hyperlink" Target="https://podminky.urs.cz/item/CS_URS_2021_02/997013501" TargetMode="External" /><Relationship Id="rId6" Type="http://schemas.openxmlformats.org/officeDocument/2006/relationships/hyperlink" Target="https://podminky.urs.cz/item/CS_URS_2021_02/997013509" TargetMode="External" /><Relationship Id="rId7" Type="http://schemas.openxmlformats.org/officeDocument/2006/relationships/hyperlink" Target="https://podminky.urs.cz/item/CS_URS_2021_02/997013603" TargetMode="External" /><Relationship Id="rId8" Type="http://schemas.openxmlformats.org/officeDocument/2006/relationships/hyperlink" Target="https://podminky.urs.cz/item/CS_URS_2021_02/741110002" TargetMode="External" /><Relationship Id="rId9" Type="http://schemas.openxmlformats.org/officeDocument/2006/relationships/hyperlink" Target="https://podminky.urs.cz/item/CS_URS_2021_02/741122122" TargetMode="External" /><Relationship Id="rId10" Type="http://schemas.openxmlformats.org/officeDocument/2006/relationships/hyperlink" Target="https://podminky.urs.cz/item/CS_URS_2021_02/741122211" TargetMode="External" /><Relationship Id="rId11" Type="http://schemas.openxmlformats.org/officeDocument/2006/relationships/hyperlink" Target="https://podminky.urs.cz/item/CS_URS_2021_02/741410003" TargetMode="External" /><Relationship Id="rId12" Type="http://schemas.openxmlformats.org/officeDocument/2006/relationships/hyperlink" Target="https://podminky.urs.cz/item/CS_URS_2021_02/741132413" TargetMode="External" /><Relationship Id="rId13" Type="http://schemas.openxmlformats.org/officeDocument/2006/relationships/hyperlink" Target="https://podminky.urs.cz/item/CS_URS_2021_02/741313005" TargetMode="External" /><Relationship Id="rId14" Type="http://schemas.openxmlformats.org/officeDocument/2006/relationships/hyperlink" Target="https://podminky.urs.cz/item/CS_URS_2021_02/741320105" TargetMode="External" /><Relationship Id="rId15" Type="http://schemas.openxmlformats.org/officeDocument/2006/relationships/hyperlink" Target="https://podminky.urs.cz/item/CS_URS_2021_02/741320135" TargetMode="External" /><Relationship Id="rId16" Type="http://schemas.openxmlformats.org/officeDocument/2006/relationships/hyperlink" Target="https://podminky.urs.cz/item/CS_URS_2021_02/741322061" TargetMode="External" /><Relationship Id="rId17" Type="http://schemas.openxmlformats.org/officeDocument/2006/relationships/hyperlink" Target="https://podminky.urs.cz/item/CS_URS_2021_02/998741101" TargetMode="External" /><Relationship Id="rId1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1151204" TargetMode="External" /><Relationship Id="rId2" Type="http://schemas.openxmlformats.org/officeDocument/2006/relationships/hyperlink" Target="https://podminky.urs.cz/item/CS_URS_2021_02/132154102" TargetMode="External" /><Relationship Id="rId3" Type="http://schemas.openxmlformats.org/officeDocument/2006/relationships/hyperlink" Target="https://podminky.urs.cz/item/CS_URS_2021_02/139001101" TargetMode="External" /><Relationship Id="rId4" Type="http://schemas.openxmlformats.org/officeDocument/2006/relationships/hyperlink" Target="https://podminky.urs.cz/item/CS_URS_2021_02/151101101" TargetMode="External" /><Relationship Id="rId5" Type="http://schemas.openxmlformats.org/officeDocument/2006/relationships/hyperlink" Target="https://podminky.urs.cz/item/CS_URS_2021_02/151101102" TargetMode="External" /><Relationship Id="rId6" Type="http://schemas.openxmlformats.org/officeDocument/2006/relationships/hyperlink" Target="https://podminky.urs.cz/item/CS_URS_2021_02/151101111" TargetMode="External" /><Relationship Id="rId7" Type="http://schemas.openxmlformats.org/officeDocument/2006/relationships/hyperlink" Target="https://podminky.urs.cz/item/CS_URS_2021_02/151101112" TargetMode="External" /><Relationship Id="rId8" Type="http://schemas.openxmlformats.org/officeDocument/2006/relationships/hyperlink" Target="https://podminky.urs.cz/item/CS_URS_2021_02/162351104" TargetMode="External" /><Relationship Id="rId9" Type="http://schemas.openxmlformats.org/officeDocument/2006/relationships/hyperlink" Target="https://podminky.urs.cz/item/CS_URS_2021_02/174151101" TargetMode="External" /><Relationship Id="rId10" Type="http://schemas.openxmlformats.org/officeDocument/2006/relationships/hyperlink" Target="https://podminky.urs.cz/item/CS_URS_2021_02/175151101" TargetMode="External" /><Relationship Id="rId11" Type="http://schemas.openxmlformats.org/officeDocument/2006/relationships/hyperlink" Target="https://podminky.urs.cz/item/CS_URS_2021_02/310321111" TargetMode="External" /><Relationship Id="rId12" Type="http://schemas.openxmlformats.org/officeDocument/2006/relationships/hyperlink" Target="https://podminky.urs.cz/item/CS_URS_2021_02/451541111" TargetMode="External" /><Relationship Id="rId13" Type="http://schemas.openxmlformats.org/officeDocument/2006/relationships/hyperlink" Target="https://podminky.urs.cz/item/CS_URS_2021_02/451572111" TargetMode="External" /><Relationship Id="rId14" Type="http://schemas.openxmlformats.org/officeDocument/2006/relationships/hyperlink" Target="https://podminky.urs.cz/item/CS_URS_2021_02/452112111" TargetMode="External" /><Relationship Id="rId15" Type="http://schemas.openxmlformats.org/officeDocument/2006/relationships/hyperlink" Target="https://podminky.urs.cz/item/CS_URS_2021_02/871355221" TargetMode="External" /><Relationship Id="rId16" Type="http://schemas.openxmlformats.org/officeDocument/2006/relationships/hyperlink" Target="https://podminky.urs.cz/item/CS_URS_2021_02/877355211" TargetMode="External" /><Relationship Id="rId17" Type="http://schemas.openxmlformats.org/officeDocument/2006/relationships/hyperlink" Target="https://podminky.urs.cz/item/CS_URS_2021_02/890411811" TargetMode="External" /><Relationship Id="rId18" Type="http://schemas.openxmlformats.org/officeDocument/2006/relationships/hyperlink" Target="https://podminky.urs.cz/item/CS_URS_2021_02/890411851" TargetMode="External" /><Relationship Id="rId19" Type="http://schemas.openxmlformats.org/officeDocument/2006/relationships/hyperlink" Target="https://podminky.urs.cz/item/CS_URS_2021_02/894411311" TargetMode="External" /><Relationship Id="rId20" Type="http://schemas.openxmlformats.org/officeDocument/2006/relationships/hyperlink" Target="https://podminky.urs.cz/item/CS_URS_2021_02/895941111" TargetMode="External" /><Relationship Id="rId21" Type="http://schemas.openxmlformats.org/officeDocument/2006/relationships/hyperlink" Target="https://podminky.urs.cz/item/CS_URS_2021_02/899101211" TargetMode="External" /><Relationship Id="rId22" Type="http://schemas.openxmlformats.org/officeDocument/2006/relationships/hyperlink" Target="https://podminky.urs.cz/item/CS_URS_2021_02/899104112" TargetMode="External" /><Relationship Id="rId23" Type="http://schemas.openxmlformats.org/officeDocument/2006/relationships/hyperlink" Target="https://podminky.urs.cz/item/CS_URS_2021_02/899204112" TargetMode="External" /><Relationship Id="rId24" Type="http://schemas.openxmlformats.org/officeDocument/2006/relationships/hyperlink" Target="https://podminky.urs.cz/item/CS_URS_2021_02/899304111" TargetMode="External" /><Relationship Id="rId25" Type="http://schemas.openxmlformats.org/officeDocument/2006/relationships/hyperlink" Target="https://podminky.urs.cz/item/CS_URS_2021_02/899722113" TargetMode="External" /><Relationship Id="rId26" Type="http://schemas.openxmlformats.org/officeDocument/2006/relationships/hyperlink" Target="https://podminky.urs.cz/item/CS_URS_2021_02/977151126" TargetMode="External" /><Relationship Id="rId27" Type="http://schemas.openxmlformats.org/officeDocument/2006/relationships/hyperlink" Target="https://podminky.urs.cz/item/CS_URS_2021_02/977151911" TargetMode="External" /><Relationship Id="rId28" Type="http://schemas.openxmlformats.org/officeDocument/2006/relationships/hyperlink" Target="https://podminky.urs.cz/item/CS_URS_2021_02/997221561" TargetMode="External" /><Relationship Id="rId29" Type="http://schemas.openxmlformats.org/officeDocument/2006/relationships/hyperlink" Target="https://podminky.urs.cz/item/CS_URS_2021_02/997221569" TargetMode="External" /><Relationship Id="rId30" Type="http://schemas.openxmlformats.org/officeDocument/2006/relationships/hyperlink" Target="https://podminky.urs.cz/item/CS_URS_2021_02/997221861" TargetMode="External" /><Relationship Id="rId31" Type="http://schemas.openxmlformats.org/officeDocument/2006/relationships/hyperlink" Target="https://podminky.urs.cz/item/CS_URS_2021_02/998223011" TargetMode="External" /><Relationship Id="rId32" Type="http://schemas.openxmlformats.org/officeDocument/2006/relationships/hyperlink" Target="https://podminky.urs.cz/item/CS_URS_2021_02/713461121" TargetMode="External" /><Relationship Id="rId3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1151124" TargetMode="External" /><Relationship Id="rId2" Type="http://schemas.openxmlformats.org/officeDocument/2006/relationships/hyperlink" Target="https://podminky.urs.cz/item/CS_URS_2021_02/133151101" TargetMode="External" /><Relationship Id="rId3" Type="http://schemas.openxmlformats.org/officeDocument/2006/relationships/hyperlink" Target="https://podminky.urs.cz/item/CS_URS_2021_02/132151104" TargetMode="External" /><Relationship Id="rId4" Type="http://schemas.openxmlformats.org/officeDocument/2006/relationships/hyperlink" Target="https://podminky.urs.cz/item/CS_URS_2021_02/162351104" TargetMode="External" /><Relationship Id="rId5" Type="http://schemas.openxmlformats.org/officeDocument/2006/relationships/hyperlink" Target="https://podminky.urs.cz/item/CS_URS_2021_02/174151101" TargetMode="External" /><Relationship Id="rId6" Type="http://schemas.openxmlformats.org/officeDocument/2006/relationships/hyperlink" Target="https://podminky.urs.cz/item/CS_URS_2021_02/175151101" TargetMode="External" /><Relationship Id="rId7" Type="http://schemas.openxmlformats.org/officeDocument/2006/relationships/hyperlink" Target="https://podminky.urs.cz/item/CS_URS_2021_02/181351003" TargetMode="External" /><Relationship Id="rId8" Type="http://schemas.openxmlformats.org/officeDocument/2006/relationships/hyperlink" Target="https://podminky.urs.cz/item/CS_URS_2021_02/275313611" TargetMode="External" /><Relationship Id="rId9" Type="http://schemas.openxmlformats.org/officeDocument/2006/relationships/hyperlink" Target="https://podminky.urs.cz/item/CS_URS_2021_02/451572111" TargetMode="External" /><Relationship Id="rId10" Type="http://schemas.openxmlformats.org/officeDocument/2006/relationships/hyperlink" Target="https://podminky.urs.cz/item/CS_URS_2021_02/612135101" TargetMode="External" /><Relationship Id="rId11" Type="http://schemas.openxmlformats.org/officeDocument/2006/relationships/hyperlink" Target="https://podminky.urs.cz/item/CS_URS_2021_02/621325103" TargetMode="External" /><Relationship Id="rId12" Type="http://schemas.openxmlformats.org/officeDocument/2006/relationships/hyperlink" Target="https://podminky.urs.cz/item/CS_URS_2021_02/622321121" TargetMode="External" /><Relationship Id="rId13" Type="http://schemas.openxmlformats.org/officeDocument/2006/relationships/hyperlink" Target="https://podminky.urs.cz/item/CS_URS_2021_02/622325103" TargetMode="External" /><Relationship Id="rId14" Type="http://schemas.openxmlformats.org/officeDocument/2006/relationships/hyperlink" Target="https://podminky.urs.cz/item/CS_URS_2021_02/941111111" TargetMode="External" /><Relationship Id="rId15" Type="http://schemas.openxmlformats.org/officeDocument/2006/relationships/hyperlink" Target="https://podminky.urs.cz/item/CS_URS_2021_02/941111211" TargetMode="External" /><Relationship Id="rId16" Type="http://schemas.openxmlformats.org/officeDocument/2006/relationships/hyperlink" Target="https://podminky.urs.cz/item/CS_URS_2021_02/941111811" TargetMode="External" /><Relationship Id="rId17" Type="http://schemas.openxmlformats.org/officeDocument/2006/relationships/hyperlink" Target="https://podminky.urs.cz/item/CS_URS_2021_02/971026481" TargetMode="External" /><Relationship Id="rId18" Type="http://schemas.openxmlformats.org/officeDocument/2006/relationships/hyperlink" Target="https://podminky.urs.cz/item/CS_URS_2021_02/971033141" TargetMode="External" /><Relationship Id="rId19" Type="http://schemas.openxmlformats.org/officeDocument/2006/relationships/hyperlink" Target="https://podminky.urs.cz/item/CS_URS_2021_02/974029157" TargetMode="External" /><Relationship Id="rId20" Type="http://schemas.openxmlformats.org/officeDocument/2006/relationships/hyperlink" Target="https://podminky.urs.cz/item/CS_URS_2021_02/997013501" TargetMode="External" /><Relationship Id="rId21" Type="http://schemas.openxmlformats.org/officeDocument/2006/relationships/hyperlink" Target="https://podminky.urs.cz/item/CS_URS_2021_02/997013509" TargetMode="External" /><Relationship Id="rId22" Type="http://schemas.openxmlformats.org/officeDocument/2006/relationships/hyperlink" Target="https://podminky.urs.cz/item/CS_URS_2021_02/997013871" TargetMode="External" /><Relationship Id="rId23" Type="http://schemas.openxmlformats.org/officeDocument/2006/relationships/hyperlink" Target="https://podminky.urs.cz/item/CS_URS_2021_02/741110002" TargetMode="External" /><Relationship Id="rId24" Type="http://schemas.openxmlformats.org/officeDocument/2006/relationships/hyperlink" Target="https://podminky.urs.cz/item/CS_URS_2021_02/741122122" TargetMode="External" /><Relationship Id="rId25" Type="http://schemas.openxmlformats.org/officeDocument/2006/relationships/hyperlink" Target="https://podminky.urs.cz/item/CS_URS_2021_02/741130001" TargetMode="External" /><Relationship Id="rId26" Type="http://schemas.openxmlformats.org/officeDocument/2006/relationships/hyperlink" Target="https://podminky.urs.cz/item/CS_URS_2021_02/741122132" TargetMode="External" /><Relationship Id="rId27" Type="http://schemas.openxmlformats.org/officeDocument/2006/relationships/hyperlink" Target="https://podminky.urs.cz/item/CS_URS_2021_02/741122221" TargetMode="External" /><Relationship Id="rId28" Type="http://schemas.openxmlformats.org/officeDocument/2006/relationships/hyperlink" Target="https://podminky.urs.cz/item/CS_URS_2021_02/741130004" TargetMode="External" /><Relationship Id="rId29" Type="http://schemas.openxmlformats.org/officeDocument/2006/relationships/hyperlink" Target="https://podminky.urs.cz/item/CS_URS_2021_02/741410003" TargetMode="External" /><Relationship Id="rId30" Type="http://schemas.openxmlformats.org/officeDocument/2006/relationships/hyperlink" Target="https://podminky.urs.cz/item/CS_URS_2021_02/741810002" TargetMode="External" /><Relationship Id="rId31" Type="http://schemas.openxmlformats.org/officeDocument/2006/relationships/hyperlink" Target="https://podminky.urs.cz/item/CS_URS_2021_02/767995111" TargetMode="External" /><Relationship Id="rId32" Type="http://schemas.openxmlformats.org/officeDocument/2006/relationships/hyperlink" Target="https://podminky.urs.cz/item/CS_URS_2021_02/783801503" TargetMode="External" /><Relationship Id="rId33" Type="http://schemas.openxmlformats.org/officeDocument/2006/relationships/hyperlink" Target="https://podminky.urs.cz/item/CS_URS_2021_02/783823137" TargetMode="External" /><Relationship Id="rId34" Type="http://schemas.openxmlformats.org/officeDocument/2006/relationships/hyperlink" Target="https://podminky.urs.cz/item/CS_URS_2021_02/783827427" TargetMode="External" /><Relationship Id="rId35" Type="http://schemas.openxmlformats.org/officeDocument/2006/relationships/hyperlink" Target="https://podminky.urs.cz/item/CS_URS_2021_02/210204002" TargetMode="External" /><Relationship Id="rId36" Type="http://schemas.openxmlformats.org/officeDocument/2006/relationships/hyperlink" Target="https://podminky.urs.cz/item/CS_URS_2021_02/210204201" TargetMode="External" /><Relationship Id="rId37" Type="http://schemas.openxmlformats.org/officeDocument/2006/relationships/hyperlink" Target="https://podminky.urs.cz/item/CS_URS_2021_02/580103004" TargetMode="External" /><Relationship Id="rId38" Type="http://schemas.openxmlformats.org/officeDocument/2006/relationships/hyperlink" Target="https://podminky.urs.cz/item/CS_URS_2021_02/580104002" TargetMode="External" /><Relationship Id="rId39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S4" s="19" t="s">
        <v>11</v>
      </c>
    </row>
    <row r="5" spans="2:71" s="1" customFormat="1" ht="12" customHeight="1">
      <c r="B5" s="23"/>
      <c r="C5" s="24"/>
      <c r="D5" s="27" t="s">
        <v>12</v>
      </c>
      <c r="E5" s="24"/>
      <c r="F5" s="24"/>
      <c r="G5" s="24"/>
      <c r="H5" s="24"/>
      <c r="I5" s="24"/>
      <c r="J5" s="24"/>
      <c r="K5" s="28" t="s">
        <v>13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S5" s="19" t="s">
        <v>6</v>
      </c>
    </row>
    <row r="6" spans="2:71" s="1" customFormat="1" ht="36.95" customHeight="1">
      <c r="B6" s="23"/>
      <c r="C6" s="24"/>
      <c r="D6" s="29" t="s">
        <v>14</v>
      </c>
      <c r="E6" s="24"/>
      <c r="F6" s="24"/>
      <c r="G6" s="24"/>
      <c r="H6" s="24"/>
      <c r="I6" s="24"/>
      <c r="J6" s="24"/>
      <c r="K6" s="30" t="s">
        <v>15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S6" s="19" t="s">
        <v>6</v>
      </c>
    </row>
    <row r="7" spans="2:71" s="1" customFormat="1" ht="12" customHeight="1">
      <c r="B7" s="23"/>
      <c r="C7" s="24"/>
      <c r="D7" s="31" t="s">
        <v>16</v>
      </c>
      <c r="E7" s="24"/>
      <c r="F7" s="24"/>
      <c r="G7" s="24"/>
      <c r="H7" s="24"/>
      <c r="I7" s="24"/>
      <c r="J7" s="24"/>
      <c r="K7" s="28" t="s">
        <v>17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18</v>
      </c>
      <c r="AL7" s="24"/>
      <c r="AM7" s="24"/>
      <c r="AN7" s="28" t="s">
        <v>17</v>
      </c>
      <c r="AO7" s="24"/>
      <c r="AP7" s="24"/>
      <c r="AQ7" s="24"/>
      <c r="AR7" s="22"/>
      <c r="BS7" s="19" t="s">
        <v>6</v>
      </c>
    </row>
    <row r="8" spans="2:71" s="1" customFormat="1" ht="12" customHeight="1">
      <c r="B8" s="23"/>
      <c r="C8" s="24"/>
      <c r="D8" s="31" t="s">
        <v>19</v>
      </c>
      <c r="E8" s="24"/>
      <c r="F8" s="24"/>
      <c r="G8" s="24"/>
      <c r="H8" s="24"/>
      <c r="I8" s="24"/>
      <c r="J8" s="24"/>
      <c r="K8" s="28" t="s">
        <v>20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21</v>
      </c>
      <c r="AL8" s="24"/>
      <c r="AM8" s="24"/>
      <c r="AN8" s="28" t="s">
        <v>22</v>
      </c>
      <c r="AO8" s="24"/>
      <c r="AP8" s="24"/>
      <c r="AQ8" s="24"/>
      <c r="AR8" s="22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S9" s="19" t="s">
        <v>6</v>
      </c>
    </row>
    <row r="10" spans="2:71" s="1" customFormat="1" ht="12" customHeight="1">
      <c r="B10" s="23"/>
      <c r="C10" s="24"/>
      <c r="D10" s="31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24</v>
      </c>
      <c r="AL10" s="24"/>
      <c r="AM10" s="24"/>
      <c r="AN10" s="28" t="s">
        <v>17</v>
      </c>
      <c r="AO10" s="24"/>
      <c r="AP10" s="24"/>
      <c r="AQ10" s="24"/>
      <c r="AR10" s="22"/>
      <c r="BS10" s="19" t="s">
        <v>6</v>
      </c>
    </row>
    <row r="11" spans="2:71" s="1" customFormat="1" ht="18.45" customHeight="1">
      <c r="B11" s="23"/>
      <c r="C11" s="24"/>
      <c r="D11" s="24"/>
      <c r="E11" s="28" t="s">
        <v>25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26</v>
      </c>
      <c r="AL11" s="24"/>
      <c r="AM11" s="24"/>
      <c r="AN11" s="28" t="s">
        <v>17</v>
      </c>
      <c r="AO11" s="24"/>
      <c r="AP11" s="24"/>
      <c r="AQ11" s="24"/>
      <c r="AR11" s="22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S12" s="19" t="s">
        <v>6</v>
      </c>
    </row>
    <row r="13" spans="2:71" s="1" customFormat="1" ht="12" customHeight="1">
      <c r="B13" s="23"/>
      <c r="C13" s="24"/>
      <c r="D13" s="31" t="s">
        <v>27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24</v>
      </c>
      <c r="AL13" s="24"/>
      <c r="AM13" s="24"/>
      <c r="AN13" s="28" t="s">
        <v>28</v>
      </c>
      <c r="AO13" s="24"/>
      <c r="AP13" s="24"/>
      <c r="AQ13" s="24"/>
      <c r="AR13" s="22"/>
      <c r="BS13" s="19" t="s">
        <v>6</v>
      </c>
    </row>
    <row r="14" spans="2:71" ht="12">
      <c r="B14" s="23"/>
      <c r="C14" s="24"/>
      <c r="D14" s="24"/>
      <c r="E14" s="28" t="s">
        <v>29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31" t="s">
        <v>26</v>
      </c>
      <c r="AL14" s="24"/>
      <c r="AM14" s="24"/>
      <c r="AN14" s="28" t="s">
        <v>17</v>
      </c>
      <c r="AO14" s="24"/>
      <c r="AP14" s="24"/>
      <c r="AQ14" s="24"/>
      <c r="AR14" s="22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S15" s="19" t="s">
        <v>4</v>
      </c>
    </row>
    <row r="16" spans="2:71" s="1" customFormat="1" ht="12" customHeight="1">
      <c r="B16" s="23"/>
      <c r="C16" s="24"/>
      <c r="D16" s="31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24</v>
      </c>
      <c r="AL16" s="24"/>
      <c r="AM16" s="24"/>
      <c r="AN16" s="28" t="s">
        <v>17</v>
      </c>
      <c r="AO16" s="24"/>
      <c r="AP16" s="24"/>
      <c r="AQ16" s="24"/>
      <c r="AR16" s="22"/>
      <c r="BS16" s="19" t="s">
        <v>4</v>
      </c>
    </row>
    <row r="17" spans="2:71" s="1" customFormat="1" ht="18.45" customHeight="1">
      <c r="B17" s="23"/>
      <c r="C17" s="24"/>
      <c r="D17" s="24"/>
      <c r="E17" s="28" t="s">
        <v>31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26</v>
      </c>
      <c r="AL17" s="24"/>
      <c r="AM17" s="24"/>
      <c r="AN17" s="28" t="s">
        <v>17</v>
      </c>
      <c r="AO17" s="24"/>
      <c r="AP17" s="24"/>
      <c r="AQ17" s="24"/>
      <c r="AR17" s="22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S18" s="19" t="s">
        <v>6</v>
      </c>
    </row>
    <row r="19" spans="2:71" s="1" customFormat="1" ht="12" customHeight="1">
      <c r="B19" s="23"/>
      <c r="C19" s="24"/>
      <c r="D19" s="31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24</v>
      </c>
      <c r="AL19" s="24"/>
      <c r="AM19" s="24"/>
      <c r="AN19" s="28" t="s">
        <v>17</v>
      </c>
      <c r="AO19" s="24"/>
      <c r="AP19" s="24"/>
      <c r="AQ19" s="24"/>
      <c r="AR19" s="22"/>
      <c r="BS19" s="19" t="s">
        <v>6</v>
      </c>
    </row>
    <row r="20" spans="2:71" s="1" customFormat="1" ht="18.45" customHeight="1">
      <c r="B20" s="23"/>
      <c r="C20" s="24"/>
      <c r="D20" s="24"/>
      <c r="E20" s="28" t="s">
        <v>31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26</v>
      </c>
      <c r="AL20" s="24"/>
      <c r="AM20" s="24"/>
      <c r="AN20" s="28" t="s">
        <v>17</v>
      </c>
      <c r="AO20" s="24"/>
      <c r="AP20" s="24"/>
      <c r="AQ20" s="24"/>
      <c r="AR20" s="22"/>
      <c r="BS20" s="19" t="s">
        <v>4</v>
      </c>
    </row>
    <row r="21" spans="2:44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</row>
    <row r="22" spans="2:44" s="1" customFormat="1" ht="12" customHeight="1">
      <c r="B22" s="23"/>
      <c r="C22" s="24"/>
      <c r="D22" s="31" t="s">
        <v>34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</row>
    <row r="23" spans="2:44" s="1" customFormat="1" ht="47.25" customHeight="1">
      <c r="B23" s="23"/>
      <c r="C23" s="24"/>
      <c r="D23" s="24"/>
      <c r="E23" s="32" t="s">
        <v>35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24"/>
      <c r="AP23" s="24"/>
      <c r="AQ23" s="24"/>
      <c r="AR23" s="22"/>
    </row>
    <row r="24" spans="2:44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</row>
    <row r="25" spans="2:44" s="1" customFormat="1" ht="6.95" customHeight="1">
      <c r="B25" s="23"/>
      <c r="C25" s="2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4"/>
      <c r="AQ25" s="24"/>
      <c r="AR25" s="22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12211728.74</v>
      </c>
      <c r="AL26" s="38"/>
      <c r="AM26" s="38"/>
      <c r="AN26" s="38"/>
      <c r="AO26" s="38"/>
      <c r="AP26" s="36"/>
      <c r="AQ26" s="36"/>
      <c r="AR26" s="40"/>
      <c r="BE26" s="3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34"/>
    </row>
    <row r="28" spans="1:57" s="2" customFormat="1" ht="1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40"/>
      <c r="BE28" s="34"/>
    </row>
    <row r="29" spans="1:57" s="3" customFormat="1" ht="14.4" customHeight="1">
      <c r="A29" s="3"/>
      <c r="B29" s="42"/>
      <c r="C29" s="43"/>
      <c r="D29" s="31" t="s">
        <v>40</v>
      </c>
      <c r="E29" s="43"/>
      <c r="F29" s="31" t="s">
        <v>41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12211728.74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2564463.04</v>
      </c>
      <c r="AL29" s="43"/>
      <c r="AM29" s="43"/>
      <c r="AN29" s="43"/>
      <c r="AO29" s="43"/>
      <c r="AP29" s="43"/>
      <c r="AQ29" s="43"/>
      <c r="AR29" s="46"/>
      <c r="BE29" s="3"/>
    </row>
    <row r="30" spans="1:57" s="3" customFormat="1" ht="14.4" customHeight="1">
      <c r="A30" s="3"/>
      <c r="B30" s="42"/>
      <c r="C30" s="43"/>
      <c r="D30" s="43"/>
      <c r="E30" s="43"/>
      <c r="F30" s="31" t="s">
        <v>42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3"/>
    </row>
    <row r="31" spans="1:57" s="3" customFormat="1" ht="14.4" customHeight="1" hidden="1">
      <c r="A31" s="3"/>
      <c r="B31" s="42"/>
      <c r="C31" s="43"/>
      <c r="D31" s="43"/>
      <c r="E31" s="43"/>
      <c r="F31" s="31" t="s">
        <v>43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3"/>
    </row>
    <row r="32" spans="1:57" s="3" customFormat="1" ht="14.4" customHeight="1" hidden="1">
      <c r="A32" s="3"/>
      <c r="B32" s="42"/>
      <c r="C32" s="43"/>
      <c r="D32" s="43"/>
      <c r="E32" s="43"/>
      <c r="F32" s="31" t="s">
        <v>44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3"/>
    </row>
    <row r="33" spans="1:57" s="3" customFormat="1" ht="14.4" customHeight="1" hidden="1">
      <c r="A33" s="3"/>
      <c r="B33" s="42"/>
      <c r="C33" s="43"/>
      <c r="D33" s="43"/>
      <c r="E33" s="43"/>
      <c r="F33" s="31" t="s">
        <v>45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34"/>
    </row>
    <row r="35" spans="1:57" s="2" customFormat="1" ht="25.9" customHeight="1">
      <c r="A35" s="34"/>
      <c r="B35" s="35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14776191.780000001</v>
      </c>
      <c r="AL35" s="49"/>
      <c r="AM35" s="49"/>
      <c r="AN35" s="49"/>
      <c r="AO35" s="53"/>
      <c r="AP35" s="47"/>
      <c r="AQ35" s="47"/>
      <c r="AR35" s="40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pans="1:57" s="2" customFormat="1" ht="6.95" customHeight="1">
      <c r="A37" s="34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  <c r="BE37" s="34"/>
    </row>
    <row r="41" spans="1:57" s="2" customFormat="1" ht="6.95" customHeight="1">
      <c r="A41" s="34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  <c r="BE41" s="34"/>
    </row>
    <row r="42" spans="1:57" s="2" customFormat="1" ht="24.95" customHeight="1">
      <c r="A42" s="34"/>
      <c r="B42" s="35"/>
      <c r="C42" s="25" t="s">
        <v>49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  <c r="BE43" s="34"/>
    </row>
    <row r="44" spans="1:57" s="4" customFormat="1" ht="12" customHeight="1">
      <c r="A44" s="4"/>
      <c r="B44" s="58"/>
      <c r="C44" s="31" t="s">
        <v>12</v>
      </c>
      <c r="D44" s="59"/>
      <c r="E44" s="59"/>
      <c r="F44" s="59"/>
      <c r="G44" s="59"/>
      <c r="H44" s="59"/>
      <c r="I44" s="59"/>
      <c r="J44" s="59"/>
      <c r="K44" s="59"/>
      <c r="L44" s="59" t="str">
        <f>K5</f>
        <v>2016-49-2(1)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60"/>
      <c r="BE44" s="4"/>
    </row>
    <row r="45" spans="1:57" s="5" customFormat="1" ht="36.95" customHeight="1">
      <c r="A45" s="5"/>
      <c r="B45" s="61"/>
      <c r="C45" s="62" t="s">
        <v>14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Náves Holohlavy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  <c r="BE45" s="5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  <c r="BE46" s="34"/>
    </row>
    <row r="47" spans="1:57" s="2" customFormat="1" ht="12" customHeight="1">
      <c r="A47" s="34"/>
      <c r="B47" s="35"/>
      <c r="C47" s="31" t="s">
        <v>19</v>
      </c>
      <c r="D47" s="36"/>
      <c r="E47" s="36"/>
      <c r="F47" s="36"/>
      <c r="G47" s="36"/>
      <c r="H47" s="36"/>
      <c r="I47" s="36"/>
      <c r="J47" s="36"/>
      <c r="K47" s="36"/>
      <c r="L47" s="66" t="str">
        <f>IF(K8="","",K8)</f>
        <v>Holohlavy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1" t="s">
        <v>21</v>
      </c>
      <c r="AJ47" s="36"/>
      <c r="AK47" s="36"/>
      <c r="AL47" s="36"/>
      <c r="AM47" s="67" t="str">
        <f>IF(AN8="","",AN8)</f>
        <v>18. 1. 2022</v>
      </c>
      <c r="AN47" s="67"/>
      <c r="AO47" s="36"/>
      <c r="AP47" s="36"/>
      <c r="AQ47" s="36"/>
      <c r="AR47" s="40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  <c r="BE48" s="34"/>
    </row>
    <row r="49" spans="1:57" s="2" customFormat="1" ht="15.15" customHeight="1">
      <c r="A49" s="34"/>
      <c r="B49" s="35"/>
      <c r="C49" s="31" t="s">
        <v>23</v>
      </c>
      <c r="D49" s="36"/>
      <c r="E49" s="36"/>
      <c r="F49" s="36"/>
      <c r="G49" s="36"/>
      <c r="H49" s="36"/>
      <c r="I49" s="36"/>
      <c r="J49" s="36"/>
      <c r="K49" s="36"/>
      <c r="L49" s="59" t="str">
        <f>IF(E11="","",E11)</f>
        <v>Obec Holohlavy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1" t="s">
        <v>30</v>
      </c>
      <c r="AJ49" s="36"/>
      <c r="AK49" s="36"/>
      <c r="AL49" s="36"/>
      <c r="AM49" s="68" t="str">
        <f>IF(E17="","",E17)</f>
        <v>Zalubem s.r.o.</v>
      </c>
      <c r="AN49" s="59"/>
      <c r="AO49" s="59"/>
      <c r="AP49" s="59"/>
      <c r="AQ49" s="36"/>
      <c r="AR49" s="40"/>
      <c r="AS49" s="69" t="s">
        <v>50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  <c r="BE49" s="34"/>
    </row>
    <row r="50" spans="1:57" s="2" customFormat="1" ht="15.15" customHeight="1">
      <c r="A50" s="34"/>
      <c r="B50" s="35"/>
      <c r="C50" s="31" t="s">
        <v>27</v>
      </c>
      <c r="D50" s="36"/>
      <c r="E50" s="36"/>
      <c r="F50" s="36"/>
      <c r="G50" s="36"/>
      <c r="H50" s="36"/>
      <c r="I50" s="36"/>
      <c r="J50" s="36"/>
      <c r="K50" s="36"/>
      <c r="L50" s="59" t="str">
        <f>IF(E14="","",E14)</f>
        <v>BAGRUNC s.r.o.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1" t="s">
        <v>33</v>
      </c>
      <c r="AJ50" s="36"/>
      <c r="AK50" s="36"/>
      <c r="AL50" s="36"/>
      <c r="AM50" s="68" t="str">
        <f>IF(E20="","",E20)</f>
        <v>Zalubem s.r.o.</v>
      </c>
      <c r="AN50" s="59"/>
      <c r="AO50" s="59"/>
      <c r="AP50" s="59"/>
      <c r="AQ50" s="36"/>
      <c r="AR50" s="40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  <c r="BE50" s="34"/>
    </row>
    <row r="51" spans="1:57" s="2" customFormat="1" ht="10.8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  <c r="BE51" s="34"/>
    </row>
    <row r="52" spans="1:57" s="2" customFormat="1" ht="29.25" customHeight="1">
      <c r="A52" s="34"/>
      <c r="B52" s="35"/>
      <c r="C52" s="81" t="s">
        <v>51</v>
      </c>
      <c r="D52" s="82"/>
      <c r="E52" s="82"/>
      <c r="F52" s="82"/>
      <c r="G52" s="82"/>
      <c r="H52" s="83"/>
      <c r="I52" s="84" t="s">
        <v>52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53</v>
      </c>
      <c r="AH52" s="82"/>
      <c r="AI52" s="82"/>
      <c r="AJ52" s="82"/>
      <c r="AK52" s="82"/>
      <c r="AL52" s="82"/>
      <c r="AM52" s="82"/>
      <c r="AN52" s="84" t="s">
        <v>54</v>
      </c>
      <c r="AO52" s="82"/>
      <c r="AP52" s="82"/>
      <c r="AQ52" s="86" t="s">
        <v>55</v>
      </c>
      <c r="AR52" s="40"/>
      <c r="AS52" s="87" t="s">
        <v>56</v>
      </c>
      <c r="AT52" s="88" t="s">
        <v>57</v>
      </c>
      <c r="AU52" s="88" t="s">
        <v>58</v>
      </c>
      <c r="AV52" s="88" t="s">
        <v>59</v>
      </c>
      <c r="AW52" s="88" t="s">
        <v>60</v>
      </c>
      <c r="AX52" s="88" t="s">
        <v>61</v>
      </c>
      <c r="AY52" s="88" t="s">
        <v>62</v>
      </c>
      <c r="AZ52" s="88" t="s">
        <v>63</v>
      </c>
      <c r="BA52" s="88" t="s">
        <v>64</v>
      </c>
      <c r="BB52" s="88" t="s">
        <v>65</v>
      </c>
      <c r="BC52" s="88" t="s">
        <v>66</v>
      </c>
      <c r="BD52" s="89" t="s">
        <v>67</v>
      </c>
      <c r="BE52" s="34"/>
    </row>
    <row r="53" spans="1:57" s="2" customFormat="1" ht="10.8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  <c r="BE53" s="34"/>
    </row>
    <row r="54" spans="1:90" s="6" customFormat="1" ht="32.4" customHeight="1">
      <c r="A54" s="6"/>
      <c r="B54" s="93"/>
      <c r="C54" s="94" t="s">
        <v>68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ROUND(AG55+SUM(AG56:AG59)+SUM(AG62:AG74),2)</f>
        <v>12211728.74</v>
      </c>
      <c r="AH54" s="96"/>
      <c r="AI54" s="96"/>
      <c r="AJ54" s="96"/>
      <c r="AK54" s="96"/>
      <c r="AL54" s="96"/>
      <c r="AM54" s="96"/>
      <c r="AN54" s="97">
        <f>SUM(AG54,AT54)</f>
        <v>14776191.780000001</v>
      </c>
      <c r="AO54" s="97"/>
      <c r="AP54" s="97"/>
      <c r="AQ54" s="98" t="s">
        <v>17</v>
      </c>
      <c r="AR54" s="99"/>
      <c r="AS54" s="100">
        <f>ROUND(AS55+SUM(AS56:AS59)+SUM(AS62:AS74),2)</f>
        <v>0</v>
      </c>
      <c r="AT54" s="101">
        <f>ROUND(SUM(AV54:AW54),2)</f>
        <v>2564463.04</v>
      </c>
      <c r="AU54" s="102">
        <f>ROUND(AU55+SUM(AU56:AU59)+SUM(AU62:AU74),5)</f>
        <v>6181.32793</v>
      </c>
      <c r="AV54" s="101">
        <f>ROUND(AZ54*L29,2)</f>
        <v>2564463.04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ROUND(AZ55+SUM(AZ56:AZ59)+SUM(AZ62:AZ74),2)</f>
        <v>12211728.74</v>
      </c>
      <c r="BA54" s="101">
        <f>ROUND(BA55+SUM(BA56:BA59)+SUM(BA62:BA74),2)</f>
        <v>0</v>
      </c>
      <c r="BB54" s="101">
        <f>ROUND(BB55+SUM(BB56:BB59)+SUM(BB62:BB74),2)</f>
        <v>0</v>
      </c>
      <c r="BC54" s="101">
        <f>ROUND(BC55+SUM(BC56:BC59)+SUM(BC62:BC74),2)</f>
        <v>0</v>
      </c>
      <c r="BD54" s="103">
        <f>ROUND(BD55+SUM(BD56:BD59)+SUM(BD62:BD74),2)</f>
        <v>0</v>
      </c>
      <c r="BE54" s="6"/>
      <c r="BS54" s="104" t="s">
        <v>69</v>
      </c>
      <c r="BT54" s="104" t="s">
        <v>70</v>
      </c>
      <c r="BU54" s="105" t="s">
        <v>71</v>
      </c>
      <c r="BV54" s="104" t="s">
        <v>72</v>
      </c>
      <c r="BW54" s="104" t="s">
        <v>5</v>
      </c>
      <c r="BX54" s="104" t="s">
        <v>73</v>
      </c>
      <c r="CL54" s="104" t="s">
        <v>17</v>
      </c>
    </row>
    <row r="55" spans="1:91" s="7" customFormat="1" ht="24.75" customHeight="1">
      <c r="A55" s="106" t="s">
        <v>74</v>
      </c>
      <c r="B55" s="107"/>
      <c r="C55" s="108"/>
      <c r="D55" s="109" t="s">
        <v>75</v>
      </c>
      <c r="E55" s="109"/>
      <c r="F55" s="109"/>
      <c r="G55" s="109"/>
      <c r="H55" s="109"/>
      <c r="I55" s="110"/>
      <c r="J55" s="109" t="s">
        <v>76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'SO-01 - Náves Holohlavy -...'!J30</f>
        <v>2104405.22</v>
      </c>
      <c r="AH55" s="110"/>
      <c r="AI55" s="110"/>
      <c r="AJ55" s="110"/>
      <c r="AK55" s="110"/>
      <c r="AL55" s="110"/>
      <c r="AM55" s="110"/>
      <c r="AN55" s="111">
        <f>SUM(AG55,AT55)</f>
        <v>2546330.3200000003</v>
      </c>
      <c r="AO55" s="110"/>
      <c r="AP55" s="110"/>
      <c r="AQ55" s="112" t="s">
        <v>77</v>
      </c>
      <c r="AR55" s="113"/>
      <c r="AS55" s="114">
        <v>0</v>
      </c>
      <c r="AT55" s="115">
        <f>ROUND(SUM(AV55:AW55),2)</f>
        <v>441925.1</v>
      </c>
      <c r="AU55" s="116">
        <f>'SO-01 - Náves Holohlavy -...'!P86</f>
        <v>1390.0663200000004</v>
      </c>
      <c r="AV55" s="115">
        <f>'SO-01 - Náves Holohlavy -...'!J33</f>
        <v>441925.1</v>
      </c>
      <c r="AW55" s="115">
        <f>'SO-01 - Náves Holohlavy -...'!J34</f>
        <v>0</v>
      </c>
      <c r="AX55" s="115">
        <f>'SO-01 - Náves Holohlavy -...'!J35</f>
        <v>0</v>
      </c>
      <c r="AY55" s="115">
        <f>'SO-01 - Náves Holohlavy -...'!J36</f>
        <v>0</v>
      </c>
      <c r="AZ55" s="115">
        <f>'SO-01 - Náves Holohlavy -...'!F33</f>
        <v>2104405.22</v>
      </c>
      <c r="BA55" s="115">
        <f>'SO-01 - Náves Holohlavy -...'!F34</f>
        <v>0</v>
      </c>
      <c r="BB55" s="115">
        <f>'SO-01 - Náves Holohlavy -...'!F35</f>
        <v>0</v>
      </c>
      <c r="BC55" s="115">
        <f>'SO-01 - Náves Holohlavy -...'!F36</f>
        <v>0</v>
      </c>
      <c r="BD55" s="117">
        <f>'SO-01 - Náves Holohlavy -...'!F37</f>
        <v>0</v>
      </c>
      <c r="BE55" s="7"/>
      <c r="BT55" s="118" t="s">
        <v>78</v>
      </c>
      <c r="BV55" s="118" t="s">
        <v>72</v>
      </c>
      <c r="BW55" s="118" t="s">
        <v>79</v>
      </c>
      <c r="BX55" s="118" t="s">
        <v>5</v>
      </c>
      <c r="CL55" s="118" t="s">
        <v>17</v>
      </c>
      <c r="CM55" s="118" t="s">
        <v>80</v>
      </c>
    </row>
    <row r="56" spans="1:91" s="7" customFormat="1" ht="16.5" customHeight="1">
      <c r="A56" s="106" t="s">
        <v>74</v>
      </c>
      <c r="B56" s="107"/>
      <c r="C56" s="108"/>
      <c r="D56" s="109" t="s">
        <v>81</v>
      </c>
      <c r="E56" s="109"/>
      <c r="F56" s="109"/>
      <c r="G56" s="109"/>
      <c r="H56" s="109"/>
      <c r="I56" s="110"/>
      <c r="J56" s="109" t="s">
        <v>82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'SO-02 - Parkování před MŠ...'!J30</f>
        <v>1916272.29</v>
      </c>
      <c r="AH56" s="110"/>
      <c r="AI56" s="110"/>
      <c r="AJ56" s="110"/>
      <c r="AK56" s="110"/>
      <c r="AL56" s="110"/>
      <c r="AM56" s="110"/>
      <c r="AN56" s="111">
        <f>SUM(AG56,AT56)</f>
        <v>2318689.47</v>
      </c>
      <c r="AO56" s="110"/>
      <c r="AP56" s="110"/>
      <c r="AQ56" s="112" t="s">
        <v>77</v>
      </c>
      <c r="AR56" s="113"/>
      <c r="AS56" s="114">
        <v>0</v>
      </c>
      <c r="AT56" s="115">
        <f>ROUND(SUM(AV56:AW56),2)</f>
        <v>402417.18</v>
      </c>
      <c r="AU56" s="116">
        <f>'SO-02 - Parkování před MŠ...'!P94</f>
        <v>992.241902</v>
      </c>
      <c r="AV56" s="115">
        <f>'SO-02 - Parkování před MŠ...'!J33</f>
        <v>402417.18</v>
      </c>
      <c r="AW56" s="115">
        <f>'SO-02 - Parkování před MŠ...'!J34</f>
        <v>0</v>
      </c>
      <c r="AX56" s="115">
        <f>'SO-02 - Parkování před MŠ...'!J35</f>
        <v>0</v>
      </c>
      <c r="AY56" s="115">
        <f>'SO-02 - Parkování před MŠ...'!J36</f>
        <v>0</v>
      </c>
      <c r="AZ56" s="115">
        <f>'SO-02 - Parkování před MŠ...'!F33</f>
        <v>1916272.29</v>
      </c>
      <c r="BA56" s="115">
        <f>'SO-02 - Parkování před MŠ...'!F34</f>
        <v>0</v>
      </c>
      <c r="BB56" s="115">
        <f>'SO-02 - Parkování před MŠ...'!F35</f>
        <v>0</v>
      </c>
      <c r="BC56" s="115">
        <f>'SO-02 - Parkování před MŠ...'!F36</f>
        <v>0</v>
      </c>
      <c r="BD56" s="117">
        <f>'SO-02 - Parkování před MŠ...'!F37</f>
        <v>0</v>
      </c>
      <c r="BE56" s="7"/>
      <c r="BT56" s="118" t="s">
        <v>78</v>
      </c>
      <c r="BV56" s="118" t="s">
        <v>72</v>
      </c>
      <c r="BW56" s="118" t="s">
        <v>83</v>
      </c>
      <c r="BX56" s="118" t="s">
        <v>5</v>
      </c>
      <c r="CL56" s="118" t="s">
        <v>17</v>
      </c>
      <c r="CM56" s="118" t="s">
        <v>80</v>
      </c>
    </row>
    <row r="57" spans="1:91" s="7" customFormat="1" ht="16.5" customHeight="1">
      <c r="A57" s="106" t="s">
        <v>74</v>
      </c>
      <c r="B57" s="107"/>
      <c r="C57" s="108"/>
      <c r="D57" s="109" t="s">
        <v>84</v>
      </c>
      <c r="E57" s="109"/>
      <c r="F57" s="109"/>
      <c r="G57" s="109"/>
      <c r="H57" s="109"/>
      <c r="I57" s="110"/>
      <c r="J57" s="109" t="s">
        <v>85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'SO-04 - Terasy'!J30</f>
        <v>4806878.46</v>
      </c>
      <c r="AH57" s="110"/>
      <c r="AI57" s="110"/>
      <c r="AJ57" s="110"/>
      <c r="AK57" s="110"/>
      <c r="AL57" s="110"/>
      <c r="AM57" s="110"/>
      <c r="AN57" s="111">
        <f>SUM(AG57,AT57)</f>
        <v>5816322.9399999995</v>
      </c>
      <c r="AO57" s="110"/>
      <c r="AP57" s="110"/>
      <c r="AQ57" s="112" t="s">
        <v>77</v>
      </c>
      <c r="AR57" s="113"/>
      <c r="AS57" s="114">
        <v>0</v>
      </c>
      <c r="AT57" s="115">
        <f>ROUND(SUM(AV57:AW57),2)</f>
        <v>1009444.48</v>
      </c>
      <c r="AU57" s="116">
        <f>'SO-04 - Terasy'!P98</f>
        <v>1645.9536269999999</v>
      </c>
      <c r="AV57" s="115">
        <f>'SO-04 - Terasy'!J33</f>
        <v>1009444.48</v>
      </c>
      <c r="AW57" s="115">
        <f>'SO-04 - Terasy'!J34</f>
        <v>0</v>
      </c>
      <c r="AX57" s="115">
        <f>'SO-04 - Terasy'!J35</f>
        <v>0</v>
      </c>
      <c r="AY57" s="115">
        <f>'SO-04 - Terasy'!J36</f>
        <v>0</v>
      </c>
      <c r="AZ57" s="115">
        <f>'SO-04 - Terasy'!F33</f>
        <v>4806878.46</v>
      </c>
      <c r="BA57" s="115">
        <f>'SO-04 - Terasy'!F34</f>
        <v>0</v>
      </c>
      <c r="BB57" s="115">
        <f>'SO-04 - Terasy'!F35</f>
        <v>0</v>
      </c>
      <c r="BC57" s="115">
        <f>'SO-04 - Terasy'!F36</f>
        <v>0</v>
      </c>
      <c r="BD57" s="117">
        <f>'SO-04 - Terasy'!F37</f>
        <v>0</v>
      </c>
      <c r="BE57" s="7"/>
      <c r="BT57" s="118" t="s">
        <v>78</v>
      </c>
      <c r="BV57" s="118" t="s">
        <v>72</v>
      </c>
      <c r="BW57" s="118" t="s">
        <v>86</v>
      </c>
      <c r="BX57" s="118" t="s">
        <v>5</v>
      </c>
      <c r="CL57" s="118" t="s">
        <v>17</v>
      </c>
      <c r="CM57" s="118" t="s">
        <v>80</v>
      </c>
    </row>
    <row r="58" spans="1:91" s="7" customFormat="1" ht="16.5" customHeight="1">
      <c r="A58" s="106" t="s">
        <v>74</v>
      </c>
      <c r="B58" s="107"/>
      <c r="C58" s="108"/>
      <c r="D58" s="109" t="s">
        <v>87</v>
      </c>
      <c r="E58" s="109"/>
      <c r="F58" s="109"/>
      <c r="G58" s="109"/>
      <c r="H58" s="109"/>
      <c r="I58" s="110"/>
      <c r="J58" s="109" t="s">
        <v>88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11">
        <f>'SO-05 - Sadové úpravy'!J30</f>
        <v>705148.08</v>
      </c>
      <c r="AH58" s="110"/>
      <c r="AI58" s="110"/>
      <c r="AJ58" s="110"/>
      <c r="AK58" s="110"/>
      <c r="AL58" s="110"/>
      <c r="AM58" s="110"/>
      <c r="AN58" s="111">
        <f>SUM(AG58,AT58)</f>
        <v>853229.1799999999</v>
      </c>
      <c r="AO58" s="110"/>
      <c r="AP58" s="110"/>
      <c r="AQ58" s="112" t="s">
        <v>77</v>
      </c>
      <c r="AR58" s="113"/>
      <c r="AS58" s="114">
        <v>0</v>
      </c>
      <c r="AT58" s="115">
        <f>ROUND(SUM(AV58:AW58),2)</f>
        <v>148081.1</v>
      </c>
      <c r="AU58" s="116">
        <f>'SO-05 - Sadové úpravy'!P82</f>
        <v>581.3872289999999</v>
      </c>
      <c r="AV58" s="115">
        <f>'SO-05 - Sadové úpravy'!J33</f>
        <v>148081.1</v>
      </c>
      <c r="AW58" s="115">
        <f>'SO-05 - Sadové úpravy'!J34</f>
        <v>0</v>
      </c>
      <c r="AX58" s="115">
        <f>'SO-05 - Sadové úpravy'!J35</f>
        <v>0</v>
      </c>
      <c r="AY58" s="115">
        <f>'SO-05 - Sadové úpravy'!J36</f>
        <v>0</v>
      </c>
      <c r="AZ58" s="115">
        <f>'SO-05 - Sadové úpravy'!F33</f>
        <v>705148.08</v>
      </c>
      <c r="BA58" s="115">
        <f>'SO-05 - Sadové úpravy'!F34</f>
        <v>0</v>
      </c>
      <c r="BB58" s="115">
        <f>'SO-05 - Sadové úpravy'!F35</f>
        <v>0</v>
      </c>
      <c r="BC58" s="115">
        <f>'SO-05 - Sadové úpravy'!F36</f>
        <v>0</v>
      </c>
      <c r="BD58" s="117">
        <f>'SO-05 - Sadové úpravy'!F37</f>
        <v>0</v>
      </c>
      <c r="BE58" s="7"/>
      <c r="BT58" s="118" t="s">
        <v>78</v>
      </c>
      <c r="BV58" s="118" t="s">
        <v>72</v>
      </c>
      <c r="BW58" s="118" t="s">
        <v>89</v>
      </c>
      <c r="BX58" s="118" t="s">
        <v>5</v>
      </c>
      <c r="CL58" s="118" t="s">
        <v>17</v>
      </c>
      <c r="CM58" s="118" t="s">
        <v>80</v>
      </c>
    </row>
    <row r="59" spans="1:91" s="7" customFormat="1" ht="16.5" customHeight="1">
      <c r="A59" s="7"/>
      <c r="B59" s="107"/>
      <c r="C59" s="108"/>
      <c r="D59" s="109" t="s">
        <v>90</v>
      </c>
      <c r="E59" s="109"/>
      <c r="F59" s="109"/>
      <c r="G59" s="109"/>
      <c r="H59" s="109"/>
      <c r="I59" s="110"/>
      <c r="J59" s="109" t="s">
        <v>91</v>
      </c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19">
        <f>ROUND(SUM(AG60:AG61),2)</f>
        <v>363546.53</v>
      </c>
      <c r="AH59" s="110"/>
      <c r="AI59" s="110"/>
      <c r="AJ59" s="110"/>
      <c r="AK59" s="110"/>
      <c r="AL59" s="110"/>
      <c r="AM59" s="110"/>
      <c r="AN59" s="111">
        <f>SUM(AG59,AT59)</f>
        <v>439891.30000000005</v>
      </c>
      <c r="AO59" s="110"/>
      <c r="AP59" s="110"/>
      <c r="AQ59" s="112" t="s">
        <v>77</v>
      </c>
      <c r="AR59" s="113"/>
      <c r="AS59" s="114">
        <f>ROUND(SUM(AS60:AS61),2)</f>
        <v>0</v>
      </c>
      <c r="AT59" s="115">
        <f>ROUND(SUM(AV59:AW59),2)</f>
        <v>76344.77</v>
      </c>
      <c r="AU59" s="116">
        <f>ROUND(SUM(AU60:AU61),5)</f>
        <v>33.96037</v>
      </c>
      <c r="AV59" s="115">
        <f>ROUND(AZ59*L29,2)</f>
        <v>76344.77</v>
      </c>
      <c r="AW59" s="115">
        <f>ROUND(BA59*L30,2)</f>
        <v>0</v>
      </c>
      <c r="AX59" s="115">
        <f>ROUND(BB59*L29,2)</f>
        <v>0</v>
      </c>
      <c r="AY59" s="115">
        <f>ROUND(BC59*L30,2)</f>
        <v>0</v>
      </c>
      <c r="AZ59" s="115">
        <f>ROUND(SUM(AZ60:AZ61),2)</f>
        <v>363546.53</v>
      </c>
      <c r="BA59" s="115">
        <f>ROUND(SUM(BA60:BA61),2)</f>
        <v>0</v>
      </c>
      <c r="BB59" s="115">
        <f>ROUND(SUM(BB60:BB61),2)</f>
        <v>0</v>
      </c>
      <c r="BC59" s="115">
        <f>ROUND(SUM(BC60:BC61),2)</f>
        <v>0</v>
      </c>
      <c r="BD59" s="117">
        <f>ROUND(SUM(BD60:BD61),2)</f>
        <v>0</v>
      </c>
      <c r="BE59" s="7"/>
      <c r="BS59" s="118" t="s">
        <v>69</v>
      </c>
      <c r="BT59" s="118" t="s">
        <v>78</v>
      </c>
      <c r="BU59" s="118" t="s">
        <v>71</v>
      </c>
      <c r="BV59" s="118" t="s">
        <v>72</v>
      </c>
      <c r="BW59" s="118" t="s">
        <v>92</v>
      </c>
      <c r="BX59" s="118" t="s">
        <v>5</v>
      </c>
      <c r="CL59" s="118" t="s">
        <v>17</v>
      </c>
      <c r="CM59" s="118" t="s">
        <v>80</v>
      </c>
    </row>
    <row r="60" spans="1:90" s="4" customFormat="1" ht="23.25" customHeight="1">
      <c r="A60" s="106" t="s">
        <v>74</v>
      </c>
      <c r="B60" s="58"/>
      <c r="C60" s="120"/>
      <c r="D60" s="120"/>
      <c r="E60" s="121" t="s">
        <v>93</v>
      </c>
      <c r="F60" s="121"/>
      <c r="G60" s="121"/>
      <c r="H60" s="121"/>
      <c r="I60" s="121"/>
      <c r="J60" s="120"/>
      <c r="K60" s="121" t="s">
        <v>94</v>
      </c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2">
        <f>'08-1 - Venkovní trasy str...'!J32</f>
        <v>325625</v>
      </c>
      <c r="AH60" s="120"/>
      <c r="AI60" s="120"/>
      <c r="AJ60" s="120"/>
      <c r="AK60" s="120"/>
      <c r="AL60" s="120"/>
      <c r="AM60" s="120"/>
      <c r="AN60" s="122">
        <f>SUM(AG60,AT60)</f>
        <v>394006.25</v>
      </c>
      <c r="AO60" s="120"/>
      <c r="AP60" s="120"/>
      <c r="AQ60" s="123" t="s">
        <v>95</v>
      </c>
      <c r="AR60" s="60"/>
      <c r="AS60" s="124">
        <v>0</v>
      </c>
      <c r="AT60" s="125">
        <f>ROUND(SUM(AV60:AW60),2)</f>
        <v>68381.25</v>
      </c>
      <c r="AU60" s="126">
        <f>'08-1 - Venkovní trasy str...'!P91</f>
        <v>0</v>
      </c>
      <c r="AV60" s="125">
        <f>'08-1 - Venkovní trasy str...'!J35</f>
        <v>68381.25</v>
      </c>
      <c r="AW60" s="125">
        <f>'08-1 - Venkovní trasy str...'!J36</f>
        <v>0</v>
      </c>
      <c r="AX60" s="125">
        <f>'08-1 - Venkovní trasy str...'!J37</f>
        <v>0</v>
      </c>
      <c r="AY60" s="125">
        <f>'08-1 - Venkovní trasy str...'!J38</f>
        <v>0</v>
      </c>
      <c r="AZ60" s="125">
        <f>'08-1 - Venkovní trasy str...'!F35</f>
        <v>325625</v>
      </c>
      <c r="BA60" s="125">
        <f>'08-1 - Venkovní trasy str...'!F36</f>
        <v>0</v>
      </c>
      <c r="BB60" s="125">
        <f>'08-1 - Venkovní trasy str...'!F37</f>
        <v>0</v>
      </c>
      <c r="BC60" s="125">
        <f>'08-1 - Venkovní trasy str...'!F38</f>
        <v>0</v>
      </c>
      <c r="BD60" s="127">
        <f>'08-1 - Venkovní trasy str...'!F39</f>
        <v>0</v>
      </c>
      <c r="BE60" s="4"/>
      <c r="BT60" s="128" t="s">
        <v>80</v>
      </c>
      <c r="BV60" s="128" t="s">
        <v>72</v>
      </c>
      <c r="BW60" s="128" t="s">
        <v>96</v>
      </c>
      <c r="BX60" s="128" t="s">
        <v>92</v>
      </c>
      <c r="CL60" s="128" t="s">
        <v>17</v>
      </c>
    </row>
    <row r="61" spans="1:90" s="4" customFormat="1" ht="16.5" customHeight="1">
      <c r="A61" s="106" t="s">
        <v>74</v>
      </c>
      <c r="B61" s="58"/>
      <c r="C61" s="120"/>
      <c r="D61" s="120"/>
      <c r="E61" s="121" t="s">
        <v>97</v>
      </c>
      <c r="F61" s="121"/>
      <c r="G61" s="121"/>
      <c r="H61" s="121"/>
      <c r="I61" s="121"/>
      <c r="J61" s="120"/>
      <c r="K61" s="121" t="s">
        <v>98</v>
      </c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2">
        <f>'08-9 - Kamerový systém - ...'!J32</f>
        <v>37921.53</v>
      </c>
      <c r="AH61" s="120"/>
      <c r="AI61" s="120"/>
      <c r="AJ61" s="120"/>
      <c r="AK61" s="120"/>
      <c r="AL61" s="120"/>
      <c r="AM61" s="120"/>
      <c r="AN61" s="122">
        <f>SUM(AG61,AT61)</f>
        <v>45885.05</v>
      </c>
      <c r="AO61" s="120"/>
      <c r="AP61" s="120"/>
      <c r="AQ61" s="123" t="s">
        <v>95</v>
      </c>
      <c r="AR61" s="60"/>
      <c r="AS61" s="124">
        <v>0</v>
      </c>
      <c r="AT61" s="125">
        <f>ROUND(SUM(AV61:AW61),2)</f>
        <v>7963.52</v>
      </c>
      <c r="AU61" s="126">
        <f>'08-9 - Kamerový systém - ...'!P93</f>
        <v>33.96036899999999</v>
      </c>
      <c r="AV61" s="125">
        <f>'08-9 - Kamerový systém - ...'!J35</f>
        <v>7963.52</v>
      </c>
      <c r="AW61" s="125">
        <f>'08-9 - Kamerový systém - ...'!J36</f>
        <v>0</v>
      </c>
      <c r="AX61" s="125">
        <f>'08-9 - Kamerový systém - ...'!J37</f>
        <v>0</v>
      </c>
      <c r="AY61" s="125">
        <f>'08-9 - Kamerový systém - ...'!J38</f>
        <v>0</v>
      </c>
      <c r="AZ61" s="125">
        <f>'08-9 - Kamerový systém - ...'!F35</f>
        <v>37921.53</v>
      </c>
      <c r="BA61" s="125">
        <f>'08-9 - Kamerový systém - ...'!F36</f>
        <v>0</v>
      </c>
      <c r="BB61" s="125">
        <f>'08-9 - Kamerový systém - ...'!F37</f>
        <v>0</v>
      </c>
      <c r="BC61" s="125">
        <f>'08-9 - Kamerový systém - ...'!F38</f>
        <v>0</v>
      </c>
      <c r="BD61" s="127">
        <f>'08-9 - Kamerový systém - ...'!F39</f>
        <v>0</v>
      </c>
      <c r="BE61" s="4"/>
      <c r="BT61" s="128" t="s">
        <v>80</v>
      </c>
      <c r="BV61" s="128" t="s">
        <v>72</v>
      </c>
      <c r="BW61" s="128" t="s">
        <v>99</v>
      </c>
      <c r="BX61" s="128" t="s">
        <v>92</v>
      </c>
      <c r="CL61" s="128" t="s">
        <v>17</v>
      </c>
    </row>
    <row r="62" spans="1:91" s="7" customFormat="1" ht="16.5" customHeight="1">
      <c r="A62" s="106" t="s">
        <v>74</v>
      </c>
      <c r="B62" s="107"/>
      <c r="C62" s="108"/>
      <c r="D62" s="109" t="s">
        <v>100</v>
      </c>
      <c r="E62" s="109"/>
      <c r="F62" s="109"/>
      <c r="G62" s="109"/>
      <c r="H62" s="109"/>
      <c r="I62" s="110"/>
      <c r="J62" s="109" t="s">
        <v>101</v>
      </c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11">
        <f>'SO-11 - Úprava dešťové ka...'!J30</f>
        <v>298870.18</v>
      </c>
      <c r="AH62" s="110"/>
      <c r="AI62" s="110"/>
      <c r="AJ62" s="110"/>
      <c r="AK62" s="110"/>
      <c r="AL62" s="110"/>
      <c r="AM62" s="110"/>
      <c r="AN62" s="111">
        <f>SUM(AG62,AT62)</f>
        <v>361632.92</v>
      </c>
      <c r="AO62" s="110"/>
      <c r="AP62" s="110"/>
      <c r="AQ62" s="112" t="s">
        <v>77</v>
      </c>
      <c r="AR62" s="113"/>
      <c r="AS62" s="114">
        <v>0</v>
      </c>
      <c r="AT62" s="115">
        <f>ROUND(SUM(AV62:AW62),2)</f>
        <v>62762.74</v>
      </c>
      <c r="AU62" s="116">
        <f>'SO-11 - Úprava dešťové ka...'!P89</f>
        <v>421.30655</v>
      </c>
      <c r="AV62" s="115">
        <f>'SO-11 - Úprava dešťové ka...'!J33</f>
        <v>62762.74</v>
      </c>
      <c r="AW62" s="115">
        <f>'SO-11 - Úprava dešťové ka...'!J34</f>
        <v>0</v>
      </c>
      <c r="AX62" s="115">
        <f>'SO-11 - Úprava dešťové ka...'!J35</f>
        <v>0</v>
      </c>
      <c r="AY62" s="115">
        <f>'SO-11 - Úprava dešťové ka...'!J36</f>
        <v>0</v>
      </c>
      <c r="AZ62" s="115">
        <f>'SO-11 - Úprava dešťové ka...'!F33</f>
        <v>298870.18</v>
      </c>
      <c r="BA62" s="115">
        <f>'SO-11 - Úprava dešťové ka...'!F34</f>
        <v>0</v>
      </c>
      <c r="BB62" s="115">
        <f>'SO-11 - Úprava dešťové ka...'!F35</f>
        <v>0</v>
      </c>
      <c r="BC62" s="115">
        <f>'SO-11 - Úprava dešťové ka...'!F36</f>
        <v>0</v>
      </c>
      <c r="BD62" s="117">
        <f>'SO-11 - Úprava dešťové ka...'!F37</f>
        <v>0</v>
      </c>
      <c r="BE62" s="7"/>
      <c r="BT62" s="118" t="s">
        <v>78</v>
      </c>
      <c r="BV62" s="118" t="s">
        <v>72</v>
      </c>
      <c r="BW62" s="118" t="s">
        <v>102</v>
      </c>
      <c r="BX62" s="118" t="s">
        <v>5</v>
      </c>
      <c r="CL62" s="118" t="s">
        <v>17</v>
      </c>
      <c r="CM62" s="118" t="s">
        <v>80</v>
      </c>
    </row>
    <row r="63" spans="1:91" s="7" customFormat="1" ht="16.5" customHeight="1">
      <c r="A63" s="106" t="s">
        <v>74</v>
      </c>
      <c r="B63" s="107"/>
      <c r="C63" s="108"/>
      <c r="D63" s="109" t="s">
        <v>103</v>
      </c>
      <c r="E63" s="109"/>
      <c r="F63" s="109"/>
      <c r="G63" s="109"/>
      <c r="H63" s="109"/>
      <c r="I63" s="110"/>
      <c r="J63" s="109" t="s">
        <v>104</v>
      </c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11">
        <f>'SO-12 - Veřejné osvětlení'!J30</f>
        <v>500557.08</v>
      </c>
      <c r="AH63" s="110"/>
      <c r="AI63" s="110"/>
      <c r="AJ63" s="110"/>
      <c r="AK63" s="110"/>
      <c r="AL63" s="110"/>
      <c r="AM63" s="110"/>
      <c r="AN63" s="111">
        <f>SUM(AG63,AT63)</f>
        <v>605674.0700000001</v>
      </c>
      <c r="AO63" s="110"/>
      <c r="AP63" s="110"/>
      <c r="AQ63" s="112" t="s">
        <v>77</v>
      </c>
      <c r="AR63" s="113"/>
      <c r="AS63" s="114">
        <v>0</v>
      </c>
      <c r="AT63" s="115">
        <f>ROUND(SUM(AV63:AW63),2)</f>
        <v>105116.99</v>
      </c>
      <c r="AU63" s="116">
        <f>'SO-12 - Veřejné osvětlení'!P95</f>
        <v>249.20982500000002</v>
      </c>
      <c r="AV63" s="115">
        <f>'SO-12 - Veřejné osvětlení'!J33</f>
        <v>105116.99</v>
      </c>
      <c r="AW63" s="115">
        <f>'SO-12 - Veřejné osvětlení'!J34</f>
        <v>0</v>
      </c>
      <c r="AX63" s="115">
        <f>'SO-12 - Veřejné osvětlení'!J35</f>
        <v>0</v>
      </c>
      <c r="AY63" s="115">
        <f>'SO-12 - Veřejné osvětlení'!J36</f>
        <v>0</v>
      </c>
      <c r="AZ63" s="115">
        <f>'SO-12 - Veřejné osvětlení'!F33</f>
        <v>500557.08</v>
      </c>
      <c r="BA63" s="115">
        <f>'SO-12 - Veřejné osvětlení'!F34</f>
        <v>0</v>
      </c>
      <c r="BB63" s="115">
        <f>'SO-12 - Veřejné osvětlení'!F35</f>
        <v>0</v>
      </c>
      <c r="BC63" s="115">
        <f>'SO-12 - Veřejné osvětlení'!F36</f>
        <v>0</v>
      </c>
      <c r="BD63" s="117">
        <f>'SO-12 - Veřejné osvětlení'!F37</f>
        <v>0</v>
      </c>
      <c r="BE63" s="7"/>
      <c r="BT63" s="118" t="s">
        <v>78</v>
      </c>
      <c r="BV63" s="118" t="s">
        <v>72</v>
      </c>
      <c r="BW63" s="118" t="s">
        <v>105</v>
      </c>
      <c r="BX63" s="118" t="s">
        <v>5</v>
      </c>
      <c r="CL63" s="118" t="s">
        <v>17</v>
      </c>
      <c r="CM63" s="118" t="s">
        <v>80</v>
      </c>
    </row>
    <row r="64" spans="1:91" s="7" customFormat="1" ht="24.75" customHeight="1">
      <c r="A64" s="106" t="s">
        <v>74</v>
      </c>
      <c r="B64" s="107"/>
      <c r="C64" s="108"/>
      <c r="D64" s="109" t="s">
        <v>106</v>
      </c>
      <c r="E64" s="109"/>
      <c r="F64" s="109"/>
      <c r="G64" s="109"/>
      <c r="H64" s="109"/>
      <c r="I64" s="110"/>
      <c r="J64" s="109" t="s">
        <v>107</v>
      </c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11">
        <f>'SO-13 - Změna trasy telek...'!J30</f>
        <v>39061.75</v>
      </c>
      <c r="AH64" s="110"/>
      <c r="AI64" s="110"/>
      <c r="AJ64" s="110"/>
      <c r="AK64" s="110"/>
      <c r="AL64" s="110"/>
      <c r="AM64" s="110"/>
      <c r="AN64" s="111">
        <f>SUM(AG64,AT64)</f>
        <v>47264.72</v>
      </c>
      <c r="AO64" s="110"/>
      <c r="AP64" s="110"/>
      <c r="AQ64" s="112" t="s">
        <v>77</v>
      </c>
      <c r="AR64" s="113"/>
      <c r="AS64" s="114">
        <v>0</v>
      </c>
      <c r="AT64" s="115">
        <f>ROUND(SUM(AV64:AW64),2)</f>
        <v>8202.97</v>
      </c>
      <c r="AU64" s="116">
        <f>'SO-13 - Změna trasy telek...'!P87</f>
        <v>21.94112</v>
      </c>
      <c r="AV64" s="115">
        <f>'SO-13 - Změna trasy telek...'!J33</f>
        <v>8202.97</v>
      </c>
      <c r="AW64" s="115">
        <f>'SO-13 - Změna trasy telek...'!J34</f>
        <v>0</v>
      </c>
      <c r="AX64" s="115">
        <f>'SO-13 - Změna trasy telek...'!J35</f>
        <v>0</v>
      </c>
      <c r="AY64" s="115">
        <f>'SO-13 - Změna trasy telek...'!J36</f>
        <v>0</v>
      </c>
      <c r="AZ64" s="115">
        <f>'SO-13 - Změna trasy telek...'!F33</f>
        <v>39061.75</v>
      </c>
      <c r="BA64" s="115">
        <f>'SO-13 - Změna trasy telek...'!F34</f>
        <v>0</v>
      </c>
      <c r="BB64" s="115">
        <f>'SO-13 - Změna trasy telek...'!F35</f>
        <v>0</v>
      </c>
      <c r="BC64" s="115">
        <f>'SO-13 - Změna trasy telek...'!F36</f>
        <v>0</v>
      </c>
      <c r="BD64" s="117">
        <f>'SO-13 - Změna trasy telek...'!F37</f>
        <v>0</v>
      </c>
      <c r="BE64" s="7"/>
      <c r="BT64" s="118" t="s">
        <v>78</v>
      </c>
      <c r="BV64" s="118" t="s">
        <v>72</v>
      </c>
      <c r="BW64" s="118" t="s">
        <v>108</v>
      </c>
      <c r="BX64" s="118" t="s">
        <v>5</v>
      </c>
      <c r="CL64" s="118" t="s">
        <v>17</v>
      </c>
      <c r="CM64" s="118" t="s">
        <v>80</v>
      </c>
    </row>
    <row r="65" spans="1:91" s="7" customFormat="1" ht="24.75" customHeight="1">
      <c r="A65" s="106" t="s">
        <v>74</v>
      </c>
      <c r="B65" s="107"/>
      <c r="C65" s="108"/>
      <c r="D65" s="109" t="s">
        <v>109</v>
      </c>
      <c r="E65" s="109"/>
      <c r="F65" s="109"/>
      <c r="G65" s="109"/>
      <c r="H65" s="109"/>
      <c r="I65" s="110"/>
      <c r="J65" s="109" t="s">
        <v>110</v>
      </c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11">
        <f>'SO-14 - Příprava pro slab...'!J30</f>
        <v>109146.14</v>
      </c>
      <c r="AH65" s="110"/>
      <c r="AI65" s="110"/>
      <c r="AJ65" s="110"/>
      <c r="AK65" s="110"/>
      <c r="AL65" s="110"/>
      <c r="AM65" s="110"/>
      <c r="AN65" s="111">
        <f>SUM(AG65,AT65)</f>
        <v>132066.83</v>
      </c>
      <c r="AO65" s="110"/>
      <c r="AP65" s="110"/>
      <c r="AQ65" s="112" t="s">
        <v>77</v>
      </c>
      <c r="AR65" s="113"/>
      <c r="AS65" s="114">
        <v>0</v>
      </c>
      <c r="AT65" s="115">
        <f>ROUND(SUM(AV65:AW65),2)</f>
        <v>22920.69</v>
      </c>
      <c r="AU65" s="116">
        <f>'SO-14 - Příprava pro slab...'!P89</f>
        <v>128.101816</v>
      </c>
      <c r="AV65" s="115">
        <f>'SO-14 - Příprava pro slab...'!J33</f>
        <v>22920.69</v>
      </c>
      <c r="AW65" s="115">
        <f>'SO-14 - Příprava pro slab...'!J34</f>
        <v>0</v>
      </c>
      <c r="AX65" s="115">
        <f>'SO-14 - Příprava pro slab...'!J35</f>
        <v>0</v>
      </c>
      <c r="AY65" s="115">
        <f>'SO-14 - Příprava pro slab...'!J36</f>
        <v>0</v>
      </c>
      <c r="AZ65" s="115">
        <f>'SO-14 - Příprava pro slab...'!F33</f>
        <v>109146.14</v>
      </c>
      <c r="BA65" s="115">
        <f>'SO-14 - Příprava pro slab...'!F34</f>
        <v>0</v>
      </c>
      <c r="BB65" s="115">
        <f>'SO-14 - Příprava pro slab...'!F35</f>
        <v>0</v>
      </c>
      <c r="BC65" s="115">
        <f>'SO-14 - Příprava pro slab...'!F36</f>
        <v>0</v>
      </c>
      <c r="BD65" s="117">
        <f>'SO-14 - Příprava pro slab...'!F37</f>
        <v>0</v>
      </c>
      <c r="BE65" s="7"/>
      <c r="BT65" s="118" t="s">
        <v>78</v>
      </c>
      <c r="BV65" s="118" t="s">
        <v>72</v>
      </c>
      <c r="BW65" s="118" t="s">
        <v>111</v>
      </c>
      <c r="BX65" s="118" t="s">
        <v>5</v>
      </c>
      <c r="CL65" s="118" t="s">
        <v>17</v>
      </c>
      <c r="CM65" s="118" t="s">
        <v>80</v>
      </c>
    </row>
    <row r="66" spans="1:91" s="7" customFormat="1" ht="16.5" customHeight="1">
      <c r="A66" s="106" t="s">
        <v>74</v>
      </c>
      <c r="B66" s="107"/>
      <c r="C66" s="108"/>
      <c r="D66" s="109" t="s">
        <v>112</v>
      </c>
      <c r="E66" s="109"/>
      <c r="F66" s="109"/>
      <c r="G66" s="109"/>
      <c r="H66" s="109"/>
      <c r="I66" s="110"/>
      <c r="J66" s="109" t="s">
        <v>113</v>
      </c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11">
        <f>'SO-15 - Úprava stávajícíh...'!J30</f>
        <v>99597.74</v>
      </c>
      <c r="AH66" s="110"/>
      <c r="AI66" s="110"/>
      <c r="AJ66" s="110"/>
      <c r="AK66" s="110"/>
      <c r="AL66" s="110"/>
      <c r="AM66" s="110"/>
      <c r="AN66" s="111">
        <f>SUM(AG66,AT66)</f>
        <v>120513.27</v>
      </c>
      <c r="AO66" s="110"/>
      <c r="AP66" s="110"/>
      <c r="AQ66" s="112" t="s">
        <v>77</v>
      </c>
      <c r="AR66" s="113"/>
      <c r="AS66" s="114">
        <v>0</v>
      </c>
      <c r="AT66" s="115">
        <f>ROUND(SUM(AV66:AW66),2)</f>
        <v>20915.53</v>
      </c>
      <c r="AU66" s="116">
        <f>'SO-15 - Úprava stávajícíh...'!P84</f>
        <v>76.655468</v>
      </c>
      <c r="AV66" s="115">
        <f>'SO-15 - Úprava stávajícíh...'!J33</f>
        <v>20915.53</v>
      </c>
      <c r="AW66" s="115">
        <f>'SO-15 - Úprava stávajícíh...'!J34</f>
        <v>0</v>
      </c>
      <c r="AX66" s="115">
        <f>'SO-15 - Úprava stávajícíh...'!J35</f>
        <v>0</v>
      </c>
      <c r="AY66" s="115">
        <f>'SO-15 - Úprava stávajícíh...'!J36</f>
        <v>0</v>
      </c>
      <c r="AZ66" s="115">
        <f>'SO-15 - Úprava stávajícíh...'!F33</f>
        <v>99597.74</v>
      </c>
      <c r="BA66" s="115">
        <f>'SO-15 - Úprava stávajícíh...'!F34</f>
        <v>0</v>
      </c>
      <c r="BB66" s="115">
        <f>'SO-15 - Úprava stávajícíh...'!F35</f>
        <v>0</v>
      </c>
      <c r="BC66" s="115">
        <f>'SO-15 - Úprava stávajícíh...'!F36</f>
        <v>0</v>
      </c>
      <c r="BD66" s="117">
        <f>'SO-15 - Úprava stávajícíh...'!F37</f>
        <v>0</v>
      </c>
      <c r="BE66" s="7"/>
      <c r="BT66" s="118" t="s">
        <v>78</v>
      </c>
      <c r="BV66" s="118" t="s">
        <v>72</v>
      </c>
      <c r="BW66" s="118" t="s">
        <v>114</v>
      </c>
      <c r="BX66" s="118" t="s">
        <v>5</v>
      </c>
      <c r="CL66" s="118" t="s">
        <v>17</v>
      </c>
      <c r="CM66" s="118" t="s">
        <v>80</v>
      </c>
    </row>
    <row r="67" spans="1:91" s="7" customFormat="1" ht="16.5" customHeight="1">
      <c r="A67" s="106" t="s">
        <v>74</v>
      </c>
      <c r="B67" s="107"/>
      <c r="C67" s="108"/>
      <c r="D67" s="109" t="s">
        <v>115</v>
      </c>
      <c r="E67" s="109"/>
      <c r="F67" s="109"/>
      <c r="G67" s="109"/>
      <c r="H67" s="109"/>
      <c r="I67" s="110"/>
      <c r="J67" s="109" t="s">
        <v>116</v>
      </c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11">
        <f>'SO-17 - Ochrana stávající...'!J30</f>
        <v>73112.64</v>
      </c>
      <c r="AH67" s="110"/>
      <c r="AI67" s="110"/>
      <c r="AJ67" s="110"/>
      <c r="AK67" s="110"/>
      <c r="AL67" s="110"/>
      <c r="AM67" s="110"/>
      <c r="AN67" s="111">
        <f>SUM(AG67,AT67)</f>
        <v>88466.29</v>
      </c>
      <c r="AO67" s="110"/>
      <c r="AP67" s="110"/>
      <c r="AQ67" s="112" t="s">
        <v>77</v>
      </c>
      <c r="AR67" s="113"/>
      <c r="AS67" s="114">
        <v>0</v>
      </c>
      <c r="AT67" s="115">
        <f>ROUND(SUM(AV67:AW67),2)</f>
        <v>15353.65</v>
      </c>
      <c r="AU67" s="116">
        <f>'SO-17 - Ochrana stávající...'!P84</f>
        <v>70.13424</v>
      </c>
      <c r="AV67" s="115">
        <f>'SO-17 - Ochrana stávající...'!J33</f>
        <v>15353.65</v>
      </c>
      <c r="AW67" s="115">
        <f>'SO-17 - Ochrana stávající...'!J34</f>
        <v>0</v>
      </c>
      <c r="AX67" s="115">
        <f>'SO-17 - Ochrana stávající...'!J35</f>
        <v>0</v>
      </c>
      <c r="AY67" s="115">
        <f>'SO-17 - Ochrana stávající...'!J36</f>
        <v>0</v>
      </c>
      <c r="AZ67" s="115">
        <f>'SO-17 - Ochrana stávající...'!F33</f>
        <v>73112.64</v>
      </c>
      <c r="BA67" s="115">
        <f>'SO-17 - Ochrana stávající...'!F34</f>
        <v>0</v>
      </c>
      <c r="BB67" s="115">
        <f>'SO-17 - Ochrana stávající...'!F35</f>
        <v>0</v>
      </c>
      <c r="BC67" s="115">
        <f>'SO-17 - Ochrana stávající...'!F36</f>
        <v>0</v>
      </c>
      <c r="BD67" s="117">
        <f>'SO-17 - Ochrana stávající...'!F37</f>
        <v>0</v>
      </c>
      <c r="BE67" s="7"/>
      <c r="BT67" s="118" t="s">
        <v>78</v>
      </c>
      <c r="BV67" s="118" t="s">
        <v>72</v>
      </c>
      <c r="BW67" s="118" t="s">
        <v>117</v>
      </c>
      <c r="BX67" s="118" t="s">
        <v>5</v>
      </c>
      <c r="CL67" s="118" t="s">
        <v>17</v>
      </c>
      <c r="CM67" s="118" t="s">
        <v>80</v>
      </c>
    </row>
    <row r="68" spans="1:91" s="7" customFormat="1" ht="24.75" customHeight="1">
      <c r="A68" s="106" t="s">
        <v>74</v>
      </c>
      <c r="B68" s="107"/>
      <c r="C68" s="108"/>
      <c r="D68" s="109" t="s">
        <v>118</v>
      </c>
      <c r="E68" s="109"/>
      <c r="F68" s="109"/>
      <c r="G68" s="109"/>
      <c r="H68" s="109"/>
      <c r="I68" s="110"/>
      <c r="J68" s="109" t="s">
        <v>119</v>
      </c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11">
        <f>'SO-21 - Přeložka plynovod...'!J30</f>
        <v>72631.23</v>
      </c>
      <c r="AH68" s="110"/>
      <c r="AI68" s="110"/>
      <c r="AJ68" s="110"/>
      <c r="AK68" s="110"/>
      <c r="AL68" s="110"/>
      <c r="AM68" s="110"/>
      <c r="AN68" s="111">
        <f>SUM(AG68,AT68)</f>
        <v>87883.79</v>
      </c>
      <c r="AO68" s="110"/>
      <c r="AP68" s="110"/>
      <c r="AQ68" s="112" t="s">
        <v>77</v>
      </c>
      <c r="AR68" s="113"/>
      <c r="AS68" s="114">
        <v>0</v>
      </c>
      <c r="AT68" s="115">
        <f>ROUND(SUM(AV68:AW68),2)</f>
        <v>15252.56</v>
      </c>
      <c r="AU68" s="116">
        <f>'SO-21 - Přeložka plynovod...'!P86</f>
        <v>30.002451999999998</v>
      </c>
      <c r="AV68" s="115">
        <f>'SO-21 - Přeložka plynovod...'!J33</f>
        <v>15252.56</v>
      </c>
      <c r="AW68" s="115">
        <f>'SO-21 - Přeložka plynovod...'!J34</f>
        <v>0</v>
      </c>
      <c r="AX68" s="115">
        <f>'SO-21 - Přeložka plynovod...'!J35</f>
        <v>0</v>
      </c>
      <c r="AY68" s="115">
        <f>'SO-21 - Přeložka plynovod...'!J36</f>
        <v>0</v>
      </c>
      <c r="AZ68" s="115">
        <f>'SO-21 - Přeložka plynovod...'!F33</f>
        <v>72631.23</v>
      </c>
      <c r="BA68" s="115">
        <f>'SO-21 - Přeložka plynovod...'!F34</f>
        <v>0</v>
      </c>
      <c r="BB68" s="115">
        <f>'SO-21 - Přeložka plynovod...'!F35</f>
        <v>0</v>
      </c>
      <c r="BC68" s="115">
        <f>'SO-21 - Přeložka plynovod...'!F36</f>
        <v>0</v>
      </c>
      <c r="BD68" s="117">
        <f>'SO-21 - Přeložka plynovod...'!F37</f>
        <v>0</v>
      </c>
      <c r="BE68" s="7"/>
      <c r="BT68" s="118" t="s">
        <v>78</v>
      </c>
      <c r="BV68" s="118" t="s">
        <v>72</v>
      </c>
      <c r="BW68" s="118" t="s">
        <v>120</v>
      </c>
      <c r="BX68" s="118" t="s">
        <v>5</v>
      </c>
      <c r="CL68" s="118" t="s">
        <v>17</v>
      </c>
      <c r="CM68" s="118" t="s">
        <v>80</v>
      </c>
    </row>
    <row r="69" spans="1:91" s="7" customFormat="1" ht="24.75" customHeight="1">
      <c r="A69" s="106" t="s">
        <v>74</v>
      </c>
      <c r="B69" s="107"/>
      <c r="C69" s="108"/>
      <c r="D69" s="109" t="s">
        <v>121</v>
      </c>
      <c r="E69" s="109"/>
      <c r="F69" s="109"/>
      <c r="G69" s="109"/>
      <c r="H69" s="109"/>
      <c r="I69" s="110"/>
      <c r="J69" s="109" t="s">
        <v>122</v>
      </c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11">
        <f>'SO-22 - Úprava kanalizačn...'!J30</f>
        <v>168839.38</v>
      </c>
      <c r="AH69" s="110"/>
      <c r="AI69" s="110"/>
      <c r="AJ69" s="110"/>
      <c r="AK69" s="110"/>
      <c r="AL69" s="110"/>
      <c r="AM69" s="110"/>
      <c r="AN69" s="111">
        <f>SUM(AG69,AT69)</f>
        <v>204295.65</v>
      </c>
      <c r="AO69" s="110"/>
      <c r="AP69" s="110"/>
      <c r="AQ69" s="112" t="s">
        <v>77</v>
      </c>
      <c r="AR69" s="113"/>
      <c r="AS69" s="114">
        <v>0</v>
      </c>
      <c r="AT69" s="115">
        <f>ROUND(SUM(AV69:AW69),2)</f>
        <v>35456.27</v>
      </c>
      <c r="AU69" s="116">
        <f>'SO-22 - Úprava kanalizačn...'!P85</f>
        <v>195.92647000000002</v>
      </c>
      <c r="AV69" s="115">
        <f>'SO-22 - Úprava kanalizačn...'!J33</f>
        <v>35456.27</v>
      </c>
      <c r="AW69" s="115">
        <f>'SO-22 - Úprava kanalizačn...'!J34</f>
        <v>0</v>
      </c>
      <c r="AX69" s="115">
        <f>'SO-22 - Úprava kanalizačn...'!J35</f>
        <v>0</v>
      </c>
      <c r="AY69" s="115">
        <f>'SO-22 - Úprava kanalizačn...'!J36</f>
        <v>0</v>
      </c>
      <c r="AZ69" s="115">
        <f>'SO-22 - Úprava kanalizačn...'!F33</f>
        <v>168839.38</v>
      </c>
      <c r="BA69" s="115">
        <f>'SO-22 - Úprava kanalizačn...'!F34</f>
        <v>0</v>
      </c>
      <c r="BB69" s="115">
        <f>'SO-22 - Úprava kanalizačn...'!F35</f>
        <v>0</v>
      </c>
      <c r="BC69" s="115">
        <f>'SO-22 - Úprava kanalizačn...'!F36</f>
        <v>0</v>
      </c>
      <c r="BD69" s="117">
        <f>'SO-22 - Úprava kanalizačn...'!F37</f>
        <v>0</v>
      </c>
      <c r="BE69" s="7"/>
      <c r="BT69" s="118" t="s">
        <v>78</v>
      </c>
      <c r="BV69" s="118" t="s">
        <v>72</v>
      </c>
      <c r="BW69" s="118" t="s">
        <v>123</v>
      </c>
      <c r="BX69" s="118" t="s">
        <v>5</v>
      </c>
      <c r="CL69" s="118" t="s">
        <v>17</v>
      </c>
      <c r="CM69" s="118" t="s">
        <v>80</v>
      </c>
    </row>
    <row r="70" spans="1:91" s="7" customFormat="1" ht="16.5" customHeight="1">
      <c r="A70" s="106" t="s">
        <v>74</v>
      </c>
      <c r="B70" s="107"/>
      <c r="C70" s="108"/>
      <c r="D70" s="109" t="s">
        <v>124</v>
      </c>
      <c r="E70" s="109"/>
      <c r="F70" s="109"/>
      <c r="G70" s="109"/>
      <c r="H70" s="109"/>
      <c r="I70" s="110"/>
      <c r="J70" s="109" t="s">
        <v>113</v>
      </c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11">
        <f>'SO-23 - Úprava stávajícíh...'!J30</f>
        <v>48849.25</v>
      </c>
      <c r="AH70" s="110"/>
      <c r="AI70" s="110"/>
      <c r="AJ70" s="110"/>
      <c r="AK70" s="110"/>
      <c r="AL70" s="110"/>
      <c r="AM70" s="110"/>
      <c r="AN70" s="111">
        <f>SUM(AG70,AT70)</f>
        <v>59107.59</v>
      </c>
      <c r="AO70" s="110"/>
      <c r="AP70" s="110"/>
      <c r="AQ70" s="112" t="s">
        <v>77</v>
      </c>
      <c r="AR70" s="113"/>
      <c r="AS70" s="114">
        <v>0</v>
      </c>
      <c r="AT70" s="115">
        <f>ROUND(SUM(AV70:AW70),2)</f>
        <v>10258.34</v>
      </c>
      <c r="AU70" s="116">
        <f>'SO-23 - Úprava stávajícíh...'!P84</f>
        <v>22.1899</v>
      </c>
      <c r="AV70" s="115">
        <f>'SO-23 - Úprava stávajícíh...'!J33</f>
        <v>10258.34</v>
      </c>
      <c r="AW70" s="115">
        <f>'SO-23 - Úprava stávajícíh...'!J34</f>
        <v>0</v>
      </c>
      <c r="AX70" s="115">
        <f>'SO-23 - Úprava stávajícíh...'!J35</f>
        <v>0</v>
      </c>
      <c r="AY70" s="115">
        <f>'SO-23 - Úprava stávajícíh...'!J36</f>
        <v>0</v>
      </c>
      <c r="AZ70" s="115">
        <f>'SO-23 - Úprava stávajícíh...'!F33</f>
        <v>48849.25</v>
      </c>
      <c r="BA70" s="115">
        <f>'SO-23 - Úprava stávajícíh...'!F34</f>
        <v>0</v>
      </c>
      <c r="BB70" s="115">
        <f>'SO-23 - Úprava stávajícíh...'!F35</f>
        <v>0</v>
      </c>
      <c r="BC70" s="115">
        <f>'SO-23 - Úprava stávajícíh...'!F36</f>
        <v>0</v>
      </c>
      <c r="BD70" s="117">
        <f>'SO-23 - Úprava stávajícíh...'!F37</f>
        <v>0</v>
      </c>
      <c r="BE70" s="7"/>
      <c r="BT70" s="118" t="s">
        <v>78</v>
      </c>
      <c r="BV70" s="118" t="s">
        <v>72</v>
      </c>
      <c r="BW70" s="118" t="s">
        <v>125</v>
      </c>
      <c r="BX70" s="118" t="s">
        <v>5</v>
      </c>
      <c r="CL70" s="118" t="s">
        <v>17</v>
      </c>
      <c r="CM70" s="118" t="s">
        <v>80</v>
      </c>
    </row>
    <row r="71" spans="1:91" s="7" customFormat="1" ht="16.5" customHeight="1">
      <c r="A71" s="106" t="s">
        <v>74</v>
      </c>
      <c r="B71" s="107"/>
      <c r="C71" s="108"/>
      <c r="D71" s="109" t="s">
        <v>126</v>
      </c>
      <c r="E71" s="109"/>
      <c r="F71" s="109"/>
      <c r="G71" s="109"/>
      <c r="H71" s="109"/>
      <c r="I71" s="110"/>
      <c r="J71" s="109" t="s">
        <v>127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11">
        <f>'SO-33 - Veřejné osvětlení...'!J30</f>
        <v>251124</v>
      </c>
      <c r="AH71" s="110"/>
      <c r="AI71" s="110"/>
      <c r="AJ71" s="110"/>
      <c r="AK71" s="110"/>
      <c r="AL71" s="110"/>
      <c r="AM71" s="110"/>
      <c r="AN71" s="111">
        <f>SUM(AG71,AT71)</f>
        <v>303860.04</v>
      </c>
      <c r="AO71" s="110"/>
      <c r="AP71" s="110"/>
      <c r="AQ71" s="112" t="s">
        <v>77</v>
      </c>
      <c r="AR71" s="113"/>
      <c r="AS71" s="114">
        <v>0</v>
      </c>
      <c r="AT71" s="115">
        <f>ROUND(SUM(AV71:AW71),2)</f>
        <v>52736.04</v>
      </c>
      <c r="AU71" s="116">
        <f>'SO-33 - Veřejné osvětlení...'!P90</f>
        <v>91.23460899999999</v>
      </c>
      <c r="AV71" s="115">
        <f>'SO-33 - Veřejné osvětlení...'!J33</f>
        <v>52736.04</v>
      </c>
      <c r="AW71" s="115">
        <f>'SO-33 - Veřejné osvětlení...'!J34</f>
        <v>0</v>
      </c>
      <c r="AX71" s="115">
        <f>'SO-33 - Veřejné osvětlení...'!J35</f>
        <v>0</v>
      </c>
      <c r="AY71" s="115">
        <f>'SO-33 - Veřejné osvětlení...'!J36</f>
        <v>0</v>
      </c>
      <c r="AZ71" s="115">
        <f>'SO-33 - Veřejné osvětlení...'!F33</f>
        <v>251124</v>
      </c>
      <c r="BA71" s="115">
        <f>'SO-33 - Veřejné osvětlení...'!F34</f>
        <v>0</v>
      </c>
      <c r="BB71" s="115">
        <f>'SO-33 - Veřejné osvětlení...'!F35</f>
        <v>0</v>
      </c>
      <c r="BC71" s="115">
        <f>'SO-33 - Veřejné osvětlení...'!F36</f>
        <v>0</v>
      </c>
      <c r="BD71" s="117">
        <f>'SO-33 - Veřejné osvětlení...'!F37</f>
        <v>0</v>
      </c>
      <c r="BE71" s="7"/>
      <c r="BT71" s="118" t="s">
        <v>78</v>
      </c>
      <c r="BV71" s="118" t="s">
        <v>72</v>
      </c>
      <c r="BW71" s="118" t="s">
        <v>128</v>
      </c>
      <c r="BX71" s="118" t="s">
        <v>5</v>
      </c>
      <c r="CL71" s="118" t="s">
        <v>17</v>
      </c>
      <c r="CM71" s="118" t="s">
        <v>80</v>
      </c>
    </row>
    <row r="72" spans="1:91" s="7" customFormat="1" ht="16.5" customHeight="1">
      <c r="A72" s="106" t="s">
        <v>74</v>
      </c>
      <c r="B72" s="107"/>
      <c r="C72" s="108"/>
      <c r="D72" s="109" t="s">
        <v>129</v>
      </c>
      <c r="E72" s="109"/>
      <c r="F72" s="109"/>
      <c r="G72" s="109"/>
      <c r="H72" s="109"/>
      <c r="I72" s="110"/>
      <c r="J72" s="109" t="s">
        <v>130</v>
      </c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11">
        <f>'SO-36 - Dokončení mlatové...'!J30</f>
        <v>129491.72</v>
      </c>
      <c r="AH72" s="110"/>
      <c r="AI72" s="110"/>
      <c r="AJ72" s="110"/>
      <c r="AK72" s="110"/>
      <c r="AL72" s="110"/>
      <c r="AM72" s="110"/>
      <c r="AN72" s="111">
        <f>SUM(AG72,AT72)</f>
        <v>156684.98</v>
      </c>
      <c r="AO72" s="110"/>
      <c r="AP72" s="110"/>
      <c r="AQ72" s="112" t="s">
        <v>77</v>
      </c>
      <c r="AR72" s="113"/>
      <c r="AS72" s="114">
        <v>0</v>
      </c>
      <c r="AT72" s="115">
        <f>ROUND(SUM(AV72:AW72),2)</f>
        <v>27193.26</v>
      </c>
      <c r="AU72" s="116">
        <f>'SO-36 - Dokončení mlatové...'!P86</f>
        <v>79.76941500000001</v>
      </c>
      <c r="AV72" s="115">
        <f>'SO-36 - Dokončení mlatové...'!J33</f>
        <v>27193.26</v>
      </c>
      <c r="AW72" s="115">
        <f>'SO-36 - Dokončení mlatové...'!J34</f>
        <v>0</v>
      </c>
      <c r="AX72" s="115">
        <f>'SO-36 - Dokončení mlatové...'!J35</f>
        <v>0</v>
      </c>
      <c r="AY72" s="115">
        <f>'SO-36 - Dokončení mlatové...'!J36</f>
        <v>0</v>
      </c>
      <c r="AZ72" s="115">
        <f>'SO-36 - Dokončení mlatové...'!F33</f>
        <v>129491.72</v>
      </c>
      <c r="BA72" s="115">
        <f>'SO-36 - Dokončení mlatové...'!F34</f>
        <v>0</v>
      </c>
      <c r="BB72" s="115">
        <f>'SO-36 - Dokončení mlatové...'!F35</f>
        <v>0</v>
      </c>
      <c r="BC72" s="115">
        <f>'SO-36 - Dokončení mlatové...'!F36</f>
        <v>0</v>
      </c>
      <c r="BD72" s="117">
        <f>'SO-36 - Dokončení mlatové...'!F37</f>
        <v>0</v>
      </c>
      <c r="BE72" s="7"/>
      <c r="BT72" s="118" t="s">
        <v>78</v>
      </c>
      <c r="BV72" s="118" t="s">
        <v>72</v>
      </c>
      <c r="BW72" s="118" t="s">
        <v>131</v>
      </c>
      <c r="BX72" s="118" t="s">
        <v>5</v>
      </c>
      <c r="CL72" s="118" t="s">
        <v>17</v>
      </c>
      <c r="CM72" s="118" t="s">
        <v>80</v>
      </c>
    </row>
    <row r="73" spans="1:91" s="7" customFormat="1" ht="16.5" customHeight="1">
      <c r="A73" s="106" t="s">
        <v>74</v>
      </c>
      <c r="B73" s="107"/>
      <c r="C73" s="108"/>
      <c r="D73" s="109" t="s">
        <v>132</v>
      </c>
      <c r="E73" s="109"/>
      <c r="F73" s="109"/>
      <c r="G73" s="109"/>
      <c r="H73" s="109"/>
      <c r="I73" s="110"/>
      <c r="J73" s="109" t="s">
        <v>133</v>
      </c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11">
        <f>'SO-81 - Vykopy pro IS nad...'!J30</f>
        <v>154197.05</v>
      </c>
      <c r="AH73" s="110"/>
      <c r="AI73" s="110"/>
      <c r="AJ73" s="110"/>
      <c r="AK73" s="110"/>
      <c r="AL73" s="110"/>
      <c r="AM73" s="110"/>
      <c r="AN73" s="111">
        <f>SUM(AG73,AT73)</f>
        <v>186578.43</v>
      </c>
      <c r="AO73" s="110"/>
      <c r="AP73" s="110"/>
      <c r="AQ73" s="112" t="s">
        <v>77</v>
      </c>
      <c r="AR73" s="113"/>
      <c r="AS73" s="114">
        <v>0</v>
      </c>
      <c r="AT73" s="115">
        <f>ROUND(SUM(AV73:AW73),2)</f>
        <v>32381.38</v>
      </c>
      <c r="AU73" s="116">
        <f>'SO-81 - Vykopy pro IS nad...'!P87</f>
        <v>151.24661700000001</v>
      </c>
      <c r="AV73" s="115">
        <f>'SO-81 - Vykopy pro IS nad...'!J33</f>
        <v>32381.38</v>
      </c>
      <c r="AW73" s="115">
        <f>'SO-81 - Vykopy pro IS nad...'!J34</f>
        <v>0</v>
      </c>
      <c r="AX73" s="115">
        <f>'SO-81 - Vykopy pro IS nad...'!J35</f>
        <v>0</v>
      </c>
      <c r="AY73" s="115">
        <f>'SO-81 - Vykopy pro IS nad...'!J36</f>
        <v>0</v>
      </c>
      <c r="AZ73" s="115">
        <f>'SO-81 - Vykopy pro IS nad...'!F33</f>
        <v>154197.05</v>
      </c>
      <c r="BA73" s="115">
        <f>'SO-81 - Vykopy pro IS nad...'!F34</f>
        <v>0</v>
      </c>
      <c r="BB73" s="115">
        <f>'SO-81 - Vykopy pro IS nad...'!F35</f>
        <v>0</v>
      </c>
      <c r="BC73" s="115">
        <f>'SO-81 - Vykopy pro IS nad...'!F36</f>
        <v>0</v>
      </c>
      <c r="BD73" s="117">
        <f>'SO-81 - Vykopy pro IS nad...'!F37</f>
        <v>0</v>
      </c>
      <c r="BE73" s="7"/>
      <c r="BT73" s="118" t="s">
        <v>78</v>
      </c>
      <c r="BV73" s="118" t="s">
        <v>72</v>
      </c>
      <c r="BW73" s="118" t="s">
        <v>134</v>
      </c>
      <c r="BX73" s="118" t="s">
        <v>5</v>
      </c>
      <c r="CL73" s="118" t="s">
        <v>17</v>
      </c>
      <c r="CM73" s="118" t="s">
        <v>80</v>
      </c>
    </row>
    <row r="74" spans="1:91" s="7" customFormat="1" ht="16.5" customHeight="1">
      <c r="A74" s="106" t="s">
        <v>74</v>
      </c>
      <c r="B74" s="107"/>
      <c r="C74" s="108"/>
      <c r="D74" s="109" t="s">
        <v>135</v>
      </c>
      <c r="E74" s="109"/>
      <c r="F74" s="109"/>
      <c r="G74" s="109"/>
      <c r="H74" s="109"/>
      <c r="I74" s="110"/>
      <c r="J74" s="109" t="s">
        <v>136</v>
      </c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11">
        <f>'VRN - Vedlejší rozpočtové...'!J30</f>
        <v>370000</v>
      </c>
      <c r="AH74" s="110"/>
      <c r="AI74" s="110"/>
      <c r="AJ74" s="110"/>
      <c r="AK74" s="110"/>
      <c r="AL74" s="110"/>
      <c r="AM74" s="110"/>
      <c r="AN74" s="111">
        <f>SUM(AG74,AT74)</f>
        <v>447700</v>
      </c>
      <c r="AO74" s="110"/>
      <c r="AP74" s="110"/>
      <c r="AQ74" s="112" t="s">
        <v>77</v>
      </c>
      <c r="AR74" s="113"/>
      <c r="AS74" s="129">
        <v>0</v>
      </c>
      <c r="AT74" s="130">
        <f>ROUND(SUM(AV74:AW74),2)</f>
        <v>77700</v>
      </c>
      <c r="AU74" s="131">
        <f>'VRN - Vedlejší rozpočtové...'!P82</f>
        <v>0</v>
      </c>
      <c r="AV74" s="130">
        <f>'VRN - Vedlejší rozpočtové...'!J33</f>
        <v>77700</v>
      </c>
      <c r="AW74" s="130">
        <f>'VRN - Vedlejší rozpočtové...'!J34</f>
        <v>0</v>
      </c>
      <c r="AX74" s="130">
        <f>'VRN - Vedlejší rozpočtové...'!J35</f>
        <v>0</v>
      </c>
      <c r="AY74" s="130">
        <f>'VRN - Vedlejší rozpočtové...'!J36</f>
        <v>0</v>
      </c>
      <c r="AZ74" s="130">
        <f>'VRN - Vedlejší rozpočtové...'!F33</f>
        <v>370000</v>
      </c>
      <c r="BA74" s="130">
        <f>'VRN - Vedlejší rozpočtové...'!F34</f>
        <v>0</v>
      </c>
      <c r="BB74" s="130">
        <f>'VRN - Vedlejší rozpočtové...'!F35</f>
        <v>0</v>
      </c>
      <c r="BC74" s="130">
        <f>'VRN - Vedlejší rozpočtové...'!F36</f>
        <v>0</v>
      </c>
      <c r="BD74" s="132">
        <f>'VRN - Vedlejší rozpočtové...'!F37</f>
        <v>0</v>
      </c>
      <c r="BE74" s="7"/>
      <c r="BT74" s="118" t="s">
        <v>78</v>
      </c>
      <c r="BV74" s="118" t="s">
        <v>72</v>
      </c>
      <c r="BW74" s="118" t="s">
        <v>137</v>
      </c>
      <c r="BX74" s="118" t="s">
        <v>5</v>
      </c>
      <c r="CL74" s="118" t="s">
        <v>17</v>
      </c>
      <c r="CM74" s="118" t="s">
        <v>80</v>
      </c>
    </row>
    <row r="75" spans="1:57" s="2" customFormat="1" ht="30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40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s="2" customFormat="1" ht="6.95" customHeight="1">
      <c r="A76" s="34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40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</sheetData>
  <sheetProtection password="CC35" sheet="1" objects="1" scenarios="1" formatColumns="0" formatRows="0"/>
  <mergeCells count="116">
    <mergeCell ref="C52:G52"/>
    <mergeCell ref="D57:H57"/>
    <mergeCell ref="D55:H55"/>
    <mergeCell ref="D59:H59"/>
    <mergeCell ref="D62:H62"/>
    <mergeCell ref="D58:H58"/>
    <mergeCell ref="D63:H63"/>
    <mergeCell ref="D64:H64"/>
    <mergeCell ref="D56:H56"/>
    <mergeCell ref="E61:I61"/>
    <mergeCell ref="E60:I60"/>
    <mergeCell ref="I52:AF52"/>
    <mergeCell ref="J56:AF56"/>
    <mergeCell ref="J63:AF63"/>
    <mergeCell ref="J59:AF59"/>
    <mergeCell ref="J58:AF58"/>
    <mergeCell ref="J57:AF57"/>
    <mergeCell ref="J62:AF62"/>
    <mergeCell ref="J64:AF64"/>
    <mergeCell ref="J55:AF55"/>
    <mergeCell ref="K61:AF61"/>
    <mergeCell ref="K60:AF60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D70:H70"/>
    <mergeCell ref="J70:AF70"/>
    <mergeCell ref="D71:H71"/>
    <mergeCell ref="J71:AF71"/>
    <mergeCell ref="D72:H72"/>
    <mergeCell ref="J72:AF72"/>
    <mergeCell ref="D73:H73"/>
    <mergeCell ref="J73:AF73"/>
    <mergeCell ref="D74:H74"/>
    <mergeCell ref="J74:AF74"/>
    <mergeCell ref="AG54:AM54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W31:AE31"/>
    <mergeCell ref="AK31:AO31"/>
    <mergeCell ref="L31:P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63:AM63"/>
    <mergeCell ref="AG62:AM62"/>
    <mergeCell ref="AG61:AM61"/>
    <mergeCell ref="AG52:AM52"/>
    <mergeCell ref="AG59:AM59"/>
    <mergeCell ref="AG60:AM60"/>
    <mergeCell ref="AG56:AM56"/>
    <mergeCell ref="AG55:AM55"/>
    <mergeCell ref="AG64:AM64"/>
    <mergeCell ref="AG57:AM57"/>
    <mergeCell ref="AG58:AM58"/>
    <mergeCell ref="AM47:AN47"/>
    <mergeCell ref="AM49:AP49"/>
    <mergeCell ref="AM50:AP50"/>
    <mergeCell ref="AN56:AP56"/>
    <mergeCell ref="AN64:AP64"/>
    <mergeCell ref="AN57:AP57"/>
    <mergeCell ref="AN63:AP63"/>
    <mergeCell ref="AN62:AP62"/>
    <mergeCell ref="AN52:AP52"/>
    <mergeCell ref="AN55:AP55"/>
    <mergeCell ref="AN58:AP58"/>
    <mergeCell ref="AN61:AP61"/>
    <mergeCell ref="AN60:AP60"/>
    <mergeCell ref="AN59:AP59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N74:AP74"/>
    <mergeCell ref="AG74:AM74"/>
    <mergeCell ref="AN54:AP54"/>
  </mergeCells>
  <hyperlinks>
    <hyperlink ref="A55" location="'SO-01 - Náves Holohlavy -...'!C2" display="/"/>
    <hyperlink ref="A56" location="'SO-02 - Parkování před MŠ...'!C2" display="/"/>
    <hyperlink ref="A57" location="'SO-04 - Terasy'!C2" display="/"/>
    <hyperlink ref="A58" location="'SO-05 - Sadové úpravy'!C2" display="/"/>
    <hyperlink ref="A60" location="'08-1 - Venkovní trasy str...'!C2" display="/"/>
    <hyperlink ref="A61" location="'08-9 - Kamerový systém - ...'!C2" display="/"/>
    <hyperlink ref="A62" location="'SO-11 - Úprava dešťové ka...'!C2" display="/"/>
    <hyperlink ref="A63" location="'SO-12 - Veřejné osvětlení'!C2" display="/"/>
    <hyperlink ref="A64" location="'SO-13 - Změna trasy telek...'!C2" display="/"/>
    <hyperlink ref="A65" location="'SO-14 - Příprava pro slab...'!C2" display="/"/>
    <hyperlink ref="A66" location="'SO-15 - Úprava stávajícíh...'!C2" display="/"/>
    <hyperlink ref="A67" location="'SO-17 - Ochrana stávající...'!C2" display="/"/>
    <hyperlink ref="A68" location="'SO-21 - Přeložka plynovod...'!C2" display="/"/>
    <hyperlink ref="A69" location="'SO-22 - Úprava kanalizačn...'!C2" display="/"/>
    <hyperlink ref="A70" location="'SO-23 - Úprava stávajícíh...'!C2" display="/"/>
    <hyperlink ref="A71" location="'SO-33 - Veřejné osvětlení...'!C2" display="/"/>
    <hyperlink ref="A72" location="'SO-36 - Dokončení mlatové...'!C2" display="/"/>
    <hyperlink ref="A73" location="'SO-81 - Vykopy pro IS nad...'!C2" display="/"/>
    <hyperlink ref="A74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  <c r="AZ2" s="133" t="s">
        <v>3240</v>
      </c>
      <c r="BA2" s="133" t="s">
        <v>3241</v>
      </c>
      <c r="BB2" s="133" t="s">
        <v>184</v>
      </c>
      <c r="BC2" s="133" t="s">
        <v>402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3242</v>
      </c>
      <c r="BA3" s="133" t="s">
        <v>3243</v>
      </c>
      <c r="BB3" s="133" t="s">
        <v>184</v>
      </c>
      <c r="BC3" s="133" t="s">
        <v>563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3244</v>
      </c>
      <c r="BA4" s="133" t="s">
        <v>3245</v>
      </c>
      <c r="BB4" s="133" t="s">
        <v>736</v>
      </c>
      <c r="BC4" s="133" t="s">
        <v>3246</v>
      </c>
      <c r="BD4" s="133" t="s">
        <v>80</v>
      </c>
    </row>
    <row r="5" spans="2:56" s="1" customFormat="1" ht="6.95" customHeight="1">
      <c r="B5" s="22"/>
      <c r="L5" s="22"/>
      <c r="AZ5" s="133" t="s">
        <v>3247</v>
      </c>
      <c r="BA5" s="133" t="s">
        <v>3248</v>
      </c>
      <c r="BB5" s="133" t="s">
        <v>144</v>
      </c>
      <c r="BC5" s="133" t="s">
        <v>3249</v>
      </c>
      <c r="BD5" s="133" t="s">
        <v>80</v>
      </c>
    </row>
    <row r="6" spans="2:12" s="1" customFormat="1" ht="12" customHeight="1">
      <c r="B6" s="22"/>
      <c r="D6" s="138" t="s">
        <v>14</v>
      </c>
      <c r="L6" s="22"/>
    </row>
    <row r="7" spans="2:12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</row>
    <row r="8" spans="1:31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40"/>
      <c r="C9" s="34"/>
      <c r="D9" s="34"/>
      <c r="E9" s="141" t="s">
        <v>3250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ROUND(J87,2)</f>
        <v>39061.75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ROUND((SUM(BE87:BE151)),2)</f>
        <v>39061.75</v>
      </c>
      <c r="G33" s="34"/>
      <c r="H33" s="34"/>
      <c r="I33" s="153">
        <v>0.21</v>
      </c>
      <c r="J33" s="152">
        <f>ROUND(((SUM(BE87:BE151))*I33),2)</f>
        <v>8202.97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ROUND((SUM(BF87:BF151)),2)</f>
        <v>0</v>
      </c>
      <c r="G34" s="34"/>
      <c r="H34" s="34"/>
      <c r="I34" s="153">
        <v>0.15</v>
      </c>
      <c r="J34" s="152">
        <f>ROUND(((SUM(BF87:BF151))*I34),2)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ROUND((SUM(BG87:BG151)),2)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ROUND((SUM(BH87:BH151)),2)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ROUND((SUM(BI87:BI151)),2)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47264.72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SO-13 - Změna trasy telekomunikační přípojky pro parc. č. st.39/1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J87</f>
        <v>39061.75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J88</f>
        <v>24966.07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J89</f>
        <v>20878.64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848</v>
      </c>
      <c r="E62" s="178"/>
      <c r="F62" s="178"/>
      <c r="G62" s="178"/>
      <c r="H62" s="178"/>
      <c r="I62" s="178"/>
      <c r="J62" s="179">
        <f>J115</f>
        <v>2284.8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6"/>
      <c r="C63" s="120"/>
      <c r="D63" s="177" t="s">
        <v>849</v>
      </c>
      <c r="E63" s="178"/>
      <c r="F63" s="178"/>
      <c r="G63" s="178"/>
      <c r="H63" s="178"/>
      <c r="I63" s="178"/>
      <c r="J63" s="179">
        <f>J119</f>
        <v>1802.6299999999999</v>
      </c>
      <c r="K63" s="120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70"/>
      <c r="C64" s="171"/>
      <c r="D64" s="172" t="s">
        <v>850</v>
      </c>
      <c r="E64" s="173"/>
      <c r="F64" s="173"/>
      <c r="G64" s="173"/>
      <c r="H64" s="173"/>
      <c r="I64" s="173"/>
      <c r="J64" s="174">
        <f>J129</f>
        <v>6611.28</v>
      </c>
      <c r="K64" s="171"/>
      <c r="L64" s="17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6"/>
      <c r="C65" s="120"/>
      <c r="D65" s="177" t="s">
        <v>3001</v>
      </c>
      <c r="E65" s="178"/>
      <c r="F65" s="178"/>
      <c r="G65" s="178"/>
      <c r="H65" s="178"/>
      <c r="I65" s="178"/>
      <c r="J65" s="179">
        <f>J130</f>
        <v>6611.28</v>
      </c>
      <c r="K65" s="120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0"/>
      <c r="C66" s="171"/>
      <c r="D66" s="172" t="s">
        <v>1370</v>
      </c>
      <c r="E66" s="173"/>
      <c r="F66" s="173"/>
      <c r="G66" s="173"/>
      <c r="H66" s="173"/>
      <c r="I66" s="173"/>
      <c r="J66" s="174">
        <f>J145</f>
        <v>7484.4</v>
      </c>
      <c r="K66" s="171"/>
      <c r="L66" s="17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6"/>
      <c r="C67" s="120"/>
      <c r="D67" s="177" t="s">
        <v>1371</v>
      </c>
      <c r="E67" s="178"/>
      <c r="F67" s="178"/>
      <c r="G67" s="178"/>
      <c r="H67" s="178"/>
      <c r="I67" s="178"/>
      <c r="J67" s="179">
        <f>J146</f>
        <v>7484.4</v>
      </c>
      <c r="K67" s="120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40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140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14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5" t="s">
        <v>227</v>
      </c>
      <c r="D74" s="36"/>
      <c r="E74" s="36"/>
      <c r="F74" s="36"/>
      <c r="G74" s="36"/>
      <c r="H74" s="36"/>
      <c r="I74" s="36"/>
      <c r="J74" s="36"/>
      <c r="K74" s="36"/>
      <c r="L74" s="14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31" t="s">
        <v>14</v>
      </c>
      <c r="D76" s="36"/>
      <c r="E76" s="36"/>
      <c r="F76" s="36"/>
      <c r="G76" s="36"/>
      <c r="H76" s="36"/>
      <c r="I76" s="36"/>
      <c r="J76" s="36"/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165" t="str">
        <f>E7</f>
        <v>Náves Holohlavy</v>
      </c>
      <c r="F77" s="31"/>
      <c r="G77" s="31"/>
      <c r="H77" s="31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31" t="s">
        <v>159</v>
      </c>
      <c r="D78" s="36"/>
      <c r="E78" s="36"/>
      <c r="F78" s="36"/>
      <c r="G78" s="36"/>
      <c r="H78" s="36"/>
      <c r="I78" s="36"/>
      <c r="J78" s="36"/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64" t="str">
        <f>E9</f>
        <v>SO-13 - Změna trasy telekomunikační přípojky pro parc. č. st.39/1</v>
      </c>
      <c r="F79" s="36"/>
      <c r="G79" s="36"/>
      <c r="H79" s="36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31" t="s">
        <v>19</v>
      </c>
      <c r="D81" s="36"/>
      <c r="E81" s="36"/>
      <c r="F81" s="28" t="str">
        <f>F12</f>
        <v>Holohlavy</v>
      </c>
      <c r="G81" s="36"/>
      <c r="H81" s="36"/>
      <c r="I81" s="31" t="s">
        <v>21</v>
      </c>
      <c r="J81" s="67" t="str">
        <f>IF(J12="","",J12)</f>
        <v>18. 1. 2022</v>
      </c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31" t="s">
        <v>23</v>
      </c>
      <c r="D83" s="36"/>
      <c r="E83" s="36"/>
      <c r="F83" s="28" t="str">
        <f>E15</f>
        <v>Obec Holohlavy</v>
      </c>
      <c r="G83" s="36"/>
      <c r="H83" s="36"/>
      <c r="I83" s="31" t="s">
        <v>30</v>
      </c>
      <c r="J83" s="32" t="str">
        <f>E21</f>
        <v>Zalubem s.r.o.</v>
      </c>
      <c r="K83" s="36"/>
      <c r="L83" s="14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15" customHeight="1">
      <c r="A84" s="34"/>
      <c r="B84" s="35"/>
      <c r="C84" s="31" t="s">
        <v>27</v>
      </c>
      <c r="D84" s="36"/>
      <c r="E84" s="36"/>
      <c r="F84" s="28" t="str">
        <f>IF(E18="","",E18)</f>
        <v>BAGRUNC s.r.o.</v>
      </c>
      <c r="G84" s="36"/>
      <c r="H84" s="36"/>
      <c r="I84" s="31" t="s">
        <v>33</v>
      </c>
      <c r="J84" s="32" t="str">
        <f>E24</f>
        <v>Zalubem s.r.o.</v>
      </c>
      <c r="K84" s="36"/>
      <c r="L84" s="14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4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81"/>
      <c r="B86" s="182"/>
      <c r="C86" s="183" t="s">
        <v>228</v>
      </c>
      <c r="D86" s="184" t="s">
        <v>55</v>
      </c>
      <c r="E86" s="184" t="s">
        <v>51</v>
      </c>
      <c r="F86" s="184" t="s">
        <v>52</v>
      </c>
      <c r="G86" s="184" t="s">
        <v>229</v>
      </c>
      <c r="H86" s="184" t="s">
        <v>230</v>
      </c>
      <c r="I86" s="184" t="s">
        <v>231</v>
      </c>
      <c r="J86" s="184" t="s">
        <v>218</v>
      </c>
      <c r="K86" s="185" t="s">
        <v>232</v>
      </c>
      <c r="L86" s="186"/>
      <c r="M86" s="87" t="s">
        <v>17</v>
      </c>
      <c r="N86" s="88" t="s">
        <v>40</v>
      </c>
      <c r="O86" s="88" t="s">
        <v>233</v>
      </c>
      <c r="P86" s="88" t="s">
        <v>234</v>
      </c>
      <c r="Q86" s="88" t="s">
        <v>235</v>
      </c>
      <c r="R86" s="88" t="s">
        <v>236</v>
      </c>
      <c r="S86" s="88" t="s">
        <v>237</v>
      </c>
      <c r="T86" s="89" t="s">
        <v>238</v>
      </c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</row>
    <row r="87" spans="1:63" s="2" customFormat="1" ht="22.8" customHeight="1">
      <c r="A87" s="34"/>
      <c r="B87" s="35"/>
      <c r="C87" s="94" t="s">
        <v>239</v>
      </c>
      <c r="D87" s="36"/>
      <c r="E87" s="36"/>
      <c r="F87" s="36"/>
      <c r="G87" s="36"/>
      <c r="H87" s="36"/>
      <c r="I87" s="36"/>
      <c r="J87" s="187">
        <f>BK87</f>
        <v>39061.75</v>
      </c>
      <c r="K87" s="36"/>
      <c r="L87" s="40"/>
      <c r="M87" s="90"/>
      <c r="N87" s="188"/>
      <c r="O87" s="91"/>
      <c r="P87" s="189">
        <f>P88+P129+P145</f>
        <v>21.94112</v>
      </c>
      <c r="Q87" s="91"/>
      <c r="R87" s="189">
        <f>R88+R129+R145</f>
        <v>32.528323199999996</v>
      </c>
      <c r="S87" s="91"/>
      <c r="T87" s="190">
        <f>T88+T129+T145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69</v>
      </c>
      <c r="AU87" s="19" t="s">
        <v>219</v>
      </c>
      <c r="BK87" s="191">
        <f>BK88+BK129+BK145</f>
        <v>39061.75</v>
      </c>
    </row>
    <row r="88" spans="1:63" s="12" customFormat="1" ht="25.9" customHeight="1">
      <c r="A88" s="12"/>
      <c r="B88" s="192"/>
      <c r="C88" s="193"/>
      <c r="D88" s="194" t="s">
        <v>69</v>
      </c>
      <c r="E88" s="195" t="s">
        <v>240</v>
      </c>
      <c r="F88" s="195" t="s">
        <v>241</v>
      </c>
      <c r="G88" s="193"/>
      <c r="H88" s="193"/>
      <c r="I88" s="193"/>
      <c r="J88" s="196">
        <f>BK88</f>
        <v>24966.07</v>
      </c>
      <c r="K88" s="193"/>
      <c r="L88" s="197"/>
      <c r="M88" s="198"/>
      <c r="N88" s="199"/>
      <c r="O88" s="199"/>
      <c r="P88" s="200">
        <f>P89+P115+P119</f>
        <v>21.77112</v>
      </c>
      <c r="Q88" s="199"/>
      <c r="R88" s="200">
        <f>R89+R115+R119</f>
        <v>32.48682719999999</v>
      </c>
      <c r="S88" s="199"/>
      <c r="T88" s="201">
        <f>T89+T115+T119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78</v>
      </c>
      <c r="AT88" s="203" t="s">
        <v>69</v>
      </c>
      <c r="AU88" s="203" t="s">
        <v>70</v>
      </c>
      <c r="AY88" s="202" t="s">
        <v>242</v>
      </c>
      <c r="BK88" s="204">
        <f>BK89+BK115+BK119</f>
        <v>24966.07</v>
      </c>
    </row>
    <row r="89" spans="1:63" s="12" customFormat="1" ht="22.8" customHeight="1">
      <c r="A89" s="12"/>
      <c r="B89" s="192"/>
      <c r="C89" s="193"/>
      <c r="D89" s="194" t="s">
        <v>69</v>
      </c>
      <c r="E89" s="205" t="s">
        <v>78</v>
      </c>
      <c r="F89" s="205" t="s">
        <v>243</v>
      </c>
      <c r="G89" s="193"/>
      <c r="H89" s="193"/>
      <c r="I89" s="193"/>
      <c r="J89" s="206">
        <f>BK89</f>
        <v>20878.64</v>
      </c>
      <c r="K89" s="193"/>
      <c r="L89" s="197"/>
      <c r="M89" s="198"/>
      <c r="N89" s="199"/>
      <c r="O89" s="199"/>
      <c r="P89" s="200">
        <f>SUM(P90:P114)</f>
        <v>16.24392</v>
      </c>
      <c r="Q89" s="199"/>
      <c r="R89" s="200">
        <f>SUM(R90:R114)</f>
        <v>29.040461999999998</v>
      </c>
      <c r="S89" s="199"/>
      <c r="T89" s="201">
        <f>SUM(T90:T114)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78</v>
      </c>
      <c r="AT89" s="203" t="s">
        <v>69</v>
      </c>
      <c r="AU89" s="203" t="s">
        <v>78</v>
      </c>
      <c r="AY89" s="202" t="s">
        <v>242</v>
      </c>
      <c r="BK89" s="204">
        <f>SUM(BK90:BK114)</f>
        <v>20878.64</v>
      </c>
    </row>
    <row r="90" spans="1:65" s="2" customFormat="1" ht="24.15" customHeight="1">
      <c r="A90" s="34"/>
      <c r="B90" s="35"/>
      <c r="C90" s="207" t="s">
        <v>78</v>
      </c>
      <c r="D90" s="207" t="s">
        <v>244</v>
      </c>
      <c r="E90" s="208" t="s">
        <v>385</v>
      </c>
      <c r="F90" s="209" t="s">
        <v>386</v>
      </c>
      <c r="G90" s="210" t="s">
        <v>144</v>
      </c>
      <c r="H90" s="211">
        <v>21.12</v>
      </c>
      <c r="I90" s="212">
        <v>225.66</v>
      </c>
      <c r="J90" s="212">
        <f>ROUND(I90*H90,2)</f>
        <v>4765.94</v>
      </c>
      <c r="K90" s="209" t="s">
        <v>247</v>
      </c>
      <c r="L90" s="40"/>
      <c r="M90" s="213" t="s">
        <v>17</v>
      </c>
      <c r="N90" s="214" t="s">
        <v>41</v>
      </c>
      <c r="O90" s="215">
        <v>0.337</v>
      </c>
      <c r="P90" s="215">
        <f>O90*H90</f>
        <v>7.117440000000001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217" t="s">
        <v>248</v>
      </c>
      <c r="AT90" s="217" t="s">
        <v>244</v>
      </c>
      <c r="AU90" s="217" t="s">
        <v>80</v>
      </c>
      <c r="AY90" s="19" t="s">
        <v>242</v>
      </c>
      <c r="BE90" s="218">
        <f>IF(N90="základní",J90,0)</f>
        <v>4765.94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78</v>
      </c>
      <c r="BK90" s="218">
        <f>ROUND(I90*H90,2)</f>
        <v>4765.94</v>
      </c>
      <c r="BL90" s="19" t="s">
        <v>248</v>
      </c>
      <c r="BM90" s="217" t="s">
        <v>3251</v>
      </c>
    </row>
    <row r="91" spans="1:47" s="2" customFormat="1" ht="12">
      <c r="A91" s="34"/>
      <c r="B91" s="35"/>
      <c r="C91" s="36"/>
      <c r="D91" s="219" t="s">
        <v>250</v>
      </c>
      <c r="E91" s="36"/>
      <c r="F91" s="220" t="s">
        <v>388</v>
      </c>
      <c r="G91" s="36"/>
      <c r="H91" s="36"/>
      <c r="I91" s="36"/>
      <c r="J91" s="36"/>
      <c r="K91" s="36"/>
      <c r="L91" s="40"/>
      <c r="M91" s="221"/>
      <c r="N91" s="222"/>
      <c r="O91" s="79"/>
      <c r="P91" s="79"/>
      <c r="Q91" s="79"/>
      <c r="R91" s="79"/>
      <c r="S91" s="79"/>
      <c r="T91" s="80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250</v>
      </c>
      <c r="AU91" s="19" t="s">
        <v>80</v>
      </c>
    </row>
    <row r="92" spans="1:51" s="13" customFormat="1" ht="12">
      <c r="A92" s="13"/>
      <c r="B92" s="225"/>
      <c r="C92" s="226"/>
      <c r="D92" s="223" t="s">
        <v>254</v>
      </c>
      <c r="E92" s="227" t="s">
        <v>17</v>
      </c>
      <c r="F92" s="228" t="s">
        <v>3252</v>
      </c>
      <c r="G92" s="226"/>
      <c r="H92" s="229">
        <v>10.56</v>
      </c>
      <c r="I92" s="226"/>
      <c r="J92" s="226"/>
      <c r="K92" s="226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254</v>
      </c>
      <c r="AU92" s="234" t="s">
        <v>80</v>
      </c>
      <c r="AV92" s="13" t="s">
        <v>80</v>
      </c>
      <c r="AW92" s="13" t="s">
        <v>32</v>
      </c>
      <c r="AX92" s="13" t="s">
        <v>70</v>
      </c>
      <c r="AY92" s="234" t="s">
        <v>242</v>
      </c>
    </row>
    <row r="93" spans="1:51" s="13" customFormat="1" ht="12">
      <c r="A93" s="13"/>
      <c r="B93" s="225"/>
      <c r="C93" s="226"/>
      <c r="D93" s="223" t="s">
        <v>254</v>
      </c>
      <c r="E93" s="227" t="s">
        <v>17</v>
      </c>
      <c r="F93" s="228" t="s">
        <v>3253</v>
      </c>
      <c r="G93" s="226"/>
      <c r="H93" s="229">
        <v>10.56</v>
      </c>
      <c r="I93" s="226"/>
      <c r="J93" s="226"/>
      <c r="K93" s="226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254</v>
      </c>
      <c r="AU93" s="234" t="s">
        <v>80</v>
      </c>
      <c r="AV93" s="13" t="s">
        <v>80</v>
      </c>
      <c r="AW93" s="13" t="s">
        <v>32</v>
      </c>
      <c r="AX93" s="13" t="s">
        <v>70</v>
      </c>
      <c r="AY93" s="234" t="s">
        <v>242</v>
      </c>
    </row>
    <row r="94" spans="1:51" s="14" customFormat="1" ht="12">
      <c r="A94" s="14"/>
      <c r="B94" s="235"/>
      <c r="C94" s="236"/>
      <c r="D94" s="223" t="s">
        <v>254</v>
      </c>
      <c r="E94" s="237" t="s">
        <v>3254</v>
      </c>
      <c r="F94" s="238" t="s">
        <v>261</v>
      </c>
      <c r="G94" s="236"/>
      <c r="H94" s="239">
        <v>21.12</v>
      </c>
      <c r="I94" s="236"/>
      <c r="J94" s="236"/>
      <c r="K94" s="236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254</v>
      </c>
      <c r="AU94" s="244" t="s">
        <v>80</v>
      </c>
      <c r="AV94" s="14" t="s">
        <v>248</v>
      </c>
      <c r="AW94" s="14" t="s">
        <v>32</v>
      </c>
      <c r="AX94" s="14" t="s">
        <v>78</v>
      </c>
      <c r="AY94" s="244" t="s">
        <v>242</v>
      </c>
    </row>
    <row r="95" spans="1:65" s="2" customFormat="1" ht="37.8" customHeight="1">
      <c r="A95" s="34"/>
      <c r="B95" s="35"/>
      <c r="C95" s="207" t="s">
        <v>80</v>
      </c>
      <c r="D95" s="207" t="s">
        <v>244</v>
      </c>
      <c r="E95" s="208" t="s">
        <v>397</v>
      </c>
      <c r="F95" s="209" t="s">
        <v>398</v>
      </c>
      <c r="G95" s="210" t="s">
        <v>144</v>
      </c>
      <c r="H95" s="211">
        <v>10.56</v>
      </c>
      <c r="I95" s="212">
        <v>87.1</v>
      </c>
      <c r="J95" s="212">
        <f>ROUND(I95*H95,2)</f>
        <v>919.78</v>
      </c>
      <c r="K95" s="209" t="s">
        <v>247</v>
      </c>
      <c r="L95" s="40"/>
      <c r="M95" s="213" t="s">
        <v>17</v>
      </c>
      <c r="N95" s="214" t="s">
        <v>41</v>
      </c>
      <c r="O95" s="215">
        <v>0.046</v>
      </c>
      <c r="P95" s="215">
        <f>O95*H95</f>
        <v>0.48576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217" t="s">
        <v>248</v>
      </c>
      <c r="AT95" s="217" t="s">
        <v>244</v>
      </c>
      <c r="AU95" s="217" t="s">
        <v>80</v>
      </c>
      <c r="AY95" s="19" t="s">
        <v>242</v>
      </c>
      <c r="BE95" s="218">
        <f>IF(N95="základní",J95,0)</f>
        <v>919.78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78</v>
      </c>
      <c r="BK95" s="218">
        <f>ROUND(I95*H95,2)</f>
        <v>919.78</v>
      </c>
      <c r="BL95" s="19" t="s">
        <v>248</v>
      </c>
      <c r="BM95" s="217" t="s">
        <v>3255</v>
      </c>
    </row>
    <row r="96" spans="1:47" s="2" customFormat="1" ht="12">
      <c r="A96" s="34"/>
      <c r="B96" s="35"/>
      <c r="C96" s="36"/>
      <c r="D96" s="219" t="s">
        <v>250</v>
      </c>
      <c r="E96" s="36"/>
      <c r="F96" s="220" t="s">
        <v>400</v>
      </c>
      <c r="G96" s="36"/>
      <c r="H96" s="36"/>
      <c r="I96" s="36"/>
      <c r="J96" s="36"/>
      <c r="K96" s="36"/>
      <c r="L96" s="40"/>
      <c r="M96" s="221"/>
      <c r="N96" s="222"/>
      <c r="O96" s="79"/>
      <c r="P96" s="79"/>
      <c r="Q96" s="79"/>
      <c r="R96" s="79"/>
      <c r="S96" s="79"/>
      <c r="T96" s="80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250</v>
      </c>
      <c r="AU96" s="19" t="s">
        <v>80</v>
      </c>
    </row>
    <row r="97" spans="1:65" s="2" customFormat="1" ht="24.15" customHeight="1">
      <c r="A97" s="34"/>
      <c r="B97" s="35"/>
      <c r="C97" s="207" t="s">
        <v>262</v>
      </c>
      <c r="D97" s="207" t="s">
        <v>244</v>
      </c>
      <c r="E97" s="208" t="s">
        <v>905</v>
      </c>
      <c r="F97" s="209" t="s">
        <v>906</v>
      </c>
      <c r="G97" s="210" t="s">
        <v>144</v>
      </c>
      <c r="H97" s="211">
        <v>15.84</v>
      </c>
      <c r="I97" s="212">
        <v>143.58</v>
      </c>
      <c r="J97" s="212">
        <f>ROUND(I97*H97,2)</f>
        <v>2274.31</v>
      </c>
      <c r="K97" s="209" t="s">
        <v>247</v>
      </c>
      <c r="L97" s="40"/>
      <c r="M97" s="213" t="s">
        <v>17</v>
      </c>
      <c r="N97" s="214" t="s">
        <v>41</v>
      </c>
      <c r="O97" s="215">
        <v>0.328</v>
      </c>
      <c r="P97" s="215">
        <f>O97*H97</f>
        <v>5.19552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217" t="s">
        <v>248</v>
      </c>
      <c r="AT97" s="217" t="s">
        <v>244</v>
      </c>
      <c r="AU97" s="217" t="s">
        <v>80</v>
      </c>
      <c r="AY97" s="19" t="s">
        <v>242</v>
      </c>
      <c r="BE97" s="218">
        <f>IF(N97="základní",J97,0)</f>
        <v>2274.31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78</v>
      </c>
      <c r="BK97" s="218">
        <f>ROUND(I97*H97,2)</f>
        <v>2274.31</v>
      </c>
      <c r="BL97" s="19" t="s">
        <v>248</v>
      </c>
      <c r="BM97" s="217" t="s">
        <v>3256</v>
      </c>
    </row>
    <row r="98" spans="1:47" s="2" customFormat="1" ht="12">
      <c r="A98" s="34"/>
      <c r="B98" s="35"/>
      <c r="C98" s="36"/>
      <c r="D98" s="219" t="s">
        <v>250</v>
      </c>
      <c r="E98" s="36"/>
      <c r="F98" s="220" t="s">
        <v>908</v>
      </c>
      <c r="G98" s="36"/>
      <c r="H98" s="36"/>
      <c r="I98" s="36"/>
      <c r="J98" s="36"/>
      <c r="K98" s="36"/>
      <c r="L98" s="40"/>
      <c r="M98" s="221"/>
      <c r="N98" s="222"/>
      <c r="O98" s="79"/>
      <c r="P98" s="79"/>
      <c r="Q98" s="79"/>
      <c r="R98" s="79"/>
      <c r="S98" s="79"/>
      <c r="T98" s="80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250</v>
      </c>
      <c r="AU98" s="19" t="s">
        <v>80</v>
      </c>
    </row>
    <row r="99" spans="1:51" s="13" customFormat="1" ht="12">
      <c r="A99" s="13"/>
      <c r="B99" s="225"/>
      <c r="C99" s="226"/>
      <c r="D99" s="223" t="s">
        <v>254</v>
      </c>
      <c r="E99" s="227" t="s">
        <v>3247</v>
      </c>
      <c r="F99" s="228" t="s">
        <v>3257</v>
      </c>
      <c r="G99" s="226"/>
      <c r="H99" s="229">
        <v>5.28</v>
      </c>
      <c r="I99" s="226"/>
      <c r="J99" s="226"/>
      <c r="K99" s="226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254</v>
      </c>
      <c r="AU99" s="234" t="s">
        <v>80</v>
      </c>
      <c r="AV99" s="13" t="s">
        <v>80</v>
      </c>
      <c r="AW99" s="13" t="s">
        <v>32</v>
      </c>
      <c r="AX99" s="13" t="s">
        <v>70</v>
      </c>
      <c r="AY99" s="234" t="s">
        <v>242</v>
      </c>
    </row>
    <row r="100" spans="1:51" s="13" customFormat="1" ht="12">
      <c r="A100" s="13"/>
      <c r="B100" s="225"/>
      <c r="C100" s="226"/>
      <c r="D100" s="223" t="s">
        <v>254</v>
      </c>
      <c r="E100" s="227" t="s">
        <v>3258</v>
      </c>
      <c r="F100" s="228" t="s">
        <v>3259</v>
      </c>
      <c r="G100" s="226"/>
      <c r="H100" s="229">
        <v>10.56</v>
      </c>
      <c r="I100" s="226"/>
      <c r="J100" s="226"/>
      <c r="K100" s="226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254</v>
      </c>
      <c r="AU100" s="234" t="s">
        <v>80</v>
      </c>
      <c r="AV100" s="13" t="s">
        <v>80</v>
      </c>
      <c r="AW100" s="13" t="s">
        <v>32</v>
      </c>
      <c r="AX100" s="13" t="s">
        <v>70</v>
      </c>
      <c r="AY100" s="234" t="s">
        <v>242</v>
      </c>
    </row>
    <row r="101" spans="1:51" s="14" customFormat="1" ht="12">
      <c r="A101" s="14"/>
      <c r="B101" s="235"/>
      <c r="C101" s="236"/>
      <c r="D101" s="223" t="s">
        <v>254</v>
      </c>
      <c r="E101" s="237" t="s">
        <v>17</v>
      </c>
      <c r="F101" s="238" t="s">
        <v>261</v>
      </c>
      <c r="G101" s="236"/>
      <c r="H101" s="239">
        <v>15.84</v>
      </c>
      <c r="I101" s="236"/>
      <c r="J101" s="236"/>
      <c r="K101" s="236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254</v>
      </c>
      <c r="AU101" s="244" t="s">
        <v>80</v>
      </c>
      <c r="AV101" s="14" t="s">
        <v>248</v>
      </c>
      <c r="AW101" s="14" t="s">
        <v>32</v>
      </c>
      <c r="AX101" s="14" t="s">
        <v>78</v>
      </c>
      <c r="AY101" s="244" t="s">
        <v>242</v>
      </c>
    </row>
    <row r="102" spans="1:65" s="2" customFormat="1" ht="16.5" customHeight="1">
      <c r="A102" s="34"/>
      <c r="B102" s="35"/>
      <c r="C102" s="264" t="s">
        <v>248</v>
      </c>
      <c r="D102" s="264" t="s">
        <v>420</v>
      </c>
      <c r="E102" s="265" t="s">
        <v>914</v>
      </c>
      <c r="F102" s="266" t="s">
        <v>915</v>
      </c>
      <c r="G102" s="267" t="s">
        <v>736</v>
      </c>
      <c r="H102" s="268">
        <v>11.616</v>
      </c>
      <c r="I102" s="269">
        <v>283</v>
      </c>
      <c r="J102" s="269">
        <f>ROUND(I102*H102,2)</f>
        <v>3287.33</v>
      </c>
      <c r="K102" s="266" t="s">
        <v>423</v>
      </c>
      <c r="L102" s="270"/>
      <c r="M102" s="271" t="s">
        <v>17</v>
      </c>
      <c r="N102" s="272" t="s">
        <v>41</v>
      </c>
      <c r="O102" s="215">
        <v>0</v>
      </c>
      <c r="P102" s="215">
        <f>O102*H102</f>
        <v>0</v>
      </c>
      <c r="Q102" s="215">
        <v>1</v>
      </c>
      <c r="R102" s="215">
        <f>Q102*H102</f>
        <v>11.616</v>
      </c>
      <c r="S102" s="215">
        <v>0</v>
      </c>
      <c r="T102" s="216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217" t="s">
        <v>300</v>
      </c>
      <c r="AT102" s="217" t="s">
        <v>420</v>
      </c>
      <c r="AU102" s="217" t="s">
        <v>80</v>
      </c>
      <c r="AY102" s="19" t="s">
        <v>242</v>
      </c>
      <c r="BE102" s="218">
        <f>IF(N102="základní",J102,0)</f>
        <v>3287.33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78</v>
      </c>
      <c r="BK102" s="218">
        <f>ROUND(I102*H102,2)</f>
        <v>3287.33</v>
      </c>
      <c r="BL102" s="19" t="s">
        <v>248</v>
      </c>
      <c r="BM102" s="217" t="s">
        <v>3260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17</v>
      </c>
      <c r="F103" s="228" t="s">
        <v>3261</v>
      </c>
      <c r="G103" s="226"/>
      <c r="H103" s="229">
        <v>11.616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78</v>
      </c>
      <c r="AY103" s="234" t="s">
        <v>242</v>
      </c>
    </row>
    <row r="104" spans="1:65" s="2" customFormat="1" ht="37.8" customHeight="1">
      <c r="A104" s="34"/>
      <c r="B104" s="35"/>
      <c r="C104" s="207" t="s">
        <v>273</v>
      </c>
      <c r="D104" s="207" t="s">
        <v>244</v>
      </c>
      <c r="E104" s="208" t="s">
        <v>2841</v>
      </c>
      <c r="F104" s="209" t="s">
        <v>2842</v>
      </c>
      <c r="G104" s="210" t="s">
        <v>144</v>
      </c>
      <c r="H104" s="211">
        <v>7.92</v>
      </c>
      <c r="I104" s="212">
        <v>211.04</v>
      </c>
      <c r="J104" s="212">
        <f>ROUND(I104*H104,2)</f>
        <v>1671.44</v>
      </c>
      <c r="K104" s="209" t="s">
        <v>247</v>
      </c>
      <c r="L104" s="40"/>
      <c r="M104" s="213" t="s">
        <v>17</v>
      </c>
      <c r="N104" s="214" t="s">
        <v>41</v>
      </c>
      <c r="O104" s="215">
        <v>0.435</v>
      </c>
      <c r="P104" s="215">
        <f>O104*H104</f>
        <v>3.4452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248</v>
      </c>
      <c r="AT104" s="217" t="s">
        <v>244</v>
      </c>
      <c r="AU104" s="217" t="s">
        <v>80</v>
      </c>
      <c r="AY104" s="19" t="s">
        <v>242</v>
      </c>
      <c r="BE104" s="218">
        <f>IF(N104="základní",J104,0)</f>
        <v>1671.44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1671.44</v>
      </c>
      <c r="BL104" s="19" t="s">
        <v>248</v>
      </c>
      <c r="BM104" s="217" t="s">
        <v>3262</v>
      </c>
    </row>
    <row r="105" spans="1:47" s="2" customFormat="1" ht="12">
      <c r="A105" s="34"/>
      <c r="B105" s="35"/>
      <c r="C105" s="36"/>
      <c r="D105" s="219" t="s">
        <v>250</v>
      </c>
      <c r="E105" s="36"/>
      <c r="F105" s="220" t="s">
        <v>2844</v>
      </c>
      <c r="G105" s="36"/>
      <c r="H105" s="36"/>
      <c r="I105" s="36"/>
      <c r="J105" s="36"/>
      <c r="K105" s="36"/>
      <c r="L105" s="40"/>
      <c r="M105" s="221"/>
      <c r="N105" s="222"/>
      <c r="O105" s="79"/>
      <c r="P105" s="79"/>
      <c r="Q105" s="79"/>
      <c r="R105" s="79"/>
      <c r="S105" s="79"/>
      <c r="T105" s="8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250</v>
      </c>
      <c r="AU105" s="19" t="s">
        <v>80</v>
      </c>
    </row>
    <row r="106" spans="1:51" s="13" customFormat="1" ht="12">
      <c r="A106" s="13"/>
      <c r="B106" s="225"/>
      <c r="C106" s="226"/>
      <c r="D106" s="223" t="s">
        <v>254</v>
      </c>
      <c r="E106" s="227" t="s">
        <v>17</v>
      </c>
      <c r="F106" s="228" t="s">
        <v>3244</v>
      </c>
      <c r="G106" s="226"/>
      <c r="H106" s="229">
        <v>7.92</v>
      </c>
      <c r="I106" s="226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254</v>
      </c>
      <c r="AU106" s="234" t="s">
        <v>80</v>
      </c>
      <c r="AV106" s="13" t="s">
        <v>80</v>
      </c>
      <c r="AW106" s="13" t="s">
        <v>32</v>
      </c>
      <c r="AX106" s="13" t="s">
        <v>78</v>
      </c>
      <c r="AY106" s="234" t="s">
        <v>242</v>
      </c>
    </row>
    <row r="107" spans="1:65" s="2" customFormat="1" ht="16.5" customHeight="1">
      <c r="A107" s="34"/>
      <c r="B107" s="35"/>
      <c r="C107" s="264" t="s">
        <v>284</v>
      </c>
      <c r="D107" s="264" t="s">
        <v>420</v>
      </c>
      <c r="E107" s="265" t="s">
        <v>1499</v>
      </c>
      <c r="F107" s="266" t="s">
        <v>1500</v>
      </c>
      <c r="G107" s="267" t="s">
        <v>736</v>
      </c>
      <c r="H107" s="268">
        <v>17.424</v>
      </c>
      <c r="I107" s="269">
        <v>388</v>
      </c>
      <c r="J107" s="269">
        <f>ROUND(I107*H107,2)</f>
        <v>6760.51</v>
      </c>
      <c r="K107" s="266" t="s">
        <v>423</v>
      </c>
      <c r="L107" s="270"/>
      <c r="M107" s="271" t="s">
        <v>17</v>
      </c>
      <c r="N107" s="272" t="s">
        <v>41</v>
      </c>
      <c r="O107" s="215">
        <v>0</v>
      </c>
      <c r="P107" s="215">
        <f>O107*H107</f>
        <v>0</v>
      </c>
      <c r="Q107" s="215">
        <v>1</v>
      </c>
      <c r="R107" s="215">
        <f>Q107*H107</f>
        <v>17.424</v>
      </c>
      <c r="S107" s="215">
        <v>0</v>
      </c>
      <c r="T107" s="21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217" t="s">
        <v>300</v>
      </c>
      <c r="AT107" s="217" t="s">
        <v>420</v>
      </c>
      <c r="AU107" s="217" t="s">
        <v>80</v>
      </c>
      <c r="AY107" s="19" t="s">
        <v>242</v>
      </c>
      <c r="BE107" s="218">
        <f>IF(N107="základní",J107,0)</f>
        <v>6760.51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6760.51</v>
      </c>
      <c r="BL107" s="19" t="s">
        <v>248</v>
      </c>
      <c r="BM107" s="217" t="s">
        <v>3263</v>
      </c>
    </row>
    <row r="108" spans="1:51" s="13" customFormat="1" ht="12">
      <c r="A108" s="13"/>
      <c r="B108" s="225"/>
      <c r="C108" s="226"/>
      <c r="D108" s="223" t="s">
        <v>254</v>
      </c>
      <c r="E108" s="227" t="s">
        <v>3244</v>
      </c>
      <c r="F108" s="228" t="s">
        <v>3264</v>
      </c>
      <c r="G108" s="226"/>
      <c r="H108" s="229">
        <v>7.92</v>
      </c>
      <c r="I108" s="226"/>
      <c r="J108" s="226"/>
      <c r="K108" s="226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254</v>
      </c>
      <c r="AU108" s="234" t="s">
        <v>80</v>
      </c>
      <c r="AV108" s="13" t="s">
        <v>80</v>
      </c>
      <c r="AW108" s="13" t="s">
        <v>32</v>
      </c>
      <c r="AX108" s="13" t="s">
        <v>70</v>
      </c>
      <c r="AY108" s="234" t="s">
        <v>242</v>
      </c>
    </row>
    <row r="109" spans="1:51" s="13" customFormat="1" ht="12">
      <c r="A109" s="13"/>
      <c r="B109" s="225"/>
      <c r="C109" s="226"/>
      <c r="D109" s="223" t="s">
        <v>254</v>
      </c>
      <c r="E109" s="227" t="s">
        <v>17</v>
      </c>
      <c r="F109" s="228" t="s">
        <v>3265</v>
      </c>
      <c r="G109" s="226"/>
      <c r="H109" s="229">
        <v>17.424</v>
      </c>
      <c r="I109" s="226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254</v>
      </c>
      <c r="AU109" s="234" t="s">
        <v>80</v>
      </c>
      <c r="AV109" s="13" t="s">
        <v>80</v>
      </c>
      <c r="AW109" s="13" t="s">
        <v>32</v>
      </c>
      <c r="AX109" s="13" t="s">
        <v>78</v>
      </c>
      <c r="AY109" s="234" t="s">
        <v>242</v>
      </c>
    </row>
    <row r="110" spans="1:65" s="2" customFormat="1" ht="16.5" customHeight="1">
      <c r="A110" s="34"/>
      <c r="B110" s="35"/>
      <c r="C110" s="207" t="s">
        <v>293</v>
      </c>
      <c r="D110" s="207" t="s">
        <v>244</v>
      </c>
      <c r="E110" s="208" t="s">
        <v>1506</v>
      </c>
      <c r="F110" s="209" t="s">
        <v>1507</v>
      </c>
      <c r="G110" s="210" t="s">
        <v>184</v>
      </c>
      <c r="H110" s="211">
        <v>22</v>
      </c>
      <c r="I110" s="212">
        <v>50</v>
      </c>
      <c r="J110" s="212">
        <f>ROUND(I110*H110,2)</f>
        <v>1100</v>
      </c>
      <c r="K110" s="209" t="s">
        <v>17</v>
      </c>
      <c r="L110" s="40"/>
      <c r="M110" s="213" t="s">
        <v>17</v>
      </c>
      <c r="N110" s="214" t="s">
        <v>41</v>
      </c>
      <c r="O110" s="215">
        <v>0</v>
      </c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217" t="s">
        <v>248</v>
      </c>
      <c r="AT110" s="217" t="s">
        <v>244</v>
      </c>
      <c r="AU110" s="217" t="s">
        <v>80</v>
      </c>
      <c r="AY110" s="19" t="s">
        <v>242</v>
      </c>
      <c r="BE110" s="218">
        <f>IF(N110="základní",J110,0)</f>
        <v>1100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78</v>
      </c>
      <c r="BK110" s="218">
        <f>ROUND(I110*H110,2)</f>
        <v>1100</v>
      </c>
      <c r="BL110" s="19" t="s">
        <v>248</v>
      </c>
      <c r="BM110" s="217" t="s">
        <v>3266</v>
      </c>
    </row>
    <row r="111" spans="1:51" s="13" customFormat="1" ht="12">
      <c r="A111" s="13"/>
      <c r="B111" s="225"/>
      <c r="C111" s="226"/>
      <c r="D111" s="223" t="s">
        <v>254</v>
      </c>
      <c r="E111" s="227" t="s">
        <v>17</v>
      </c>
      <c r="F111" s="228" t="s">
        <v>3240</v>
      </c>
      <c r="G111" s="226"/>
      <c r="H111" s="229">
        <v>22</v>
      </c>
      <c r="I111" s="226"/>
      <c r="J111" s="226"/>
      <c r="K111" s="226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254</v>
      </c>
      <c r="AU111" s="234" t="s">
        <v>80</v>
      </c>
      <c r="AV111" s="13" t="s">
        <v>80</v>
      </c>
      <c r="AW111" s="13" t="s">
        <v>32</v>
      </c>
      <c r="AX111" s="13" t="s">
        <v>78</v>
      </c>
      <c r="AY111" s="234" t="s">
        <v>242</v>
      </c>
    </row>
    <row r="112" spans="1:65" s="2" customFormat="1" ht="16.5" customHeight="1">
      <c r="A112" s="34"/>
      <c r="B112" s="35"/>
      <c r="C112" s="264" t="s">
        <v>300</v>
      </c>
      <c r="D112" s="264" t="s">
        <v>420</v>
      </c>
      <c r="E112" s="265" t="s">
        <v>1510</v>
      </c>
      <c r="F112" s="266" t="s">
        <v>1511</v>
      </c>
      <c r="G112" s="267" t="s">
        <v>184</v>
      </c>
      <c r="H112" s="268">
        <v>23.1</v>
      </c>
      <c r="I112" s="269">
        <v>4.3</v>
      </c>
      <c r="J112" s="269">
        <f>ROUND(I112*H112,2)</f>
        <v>99.33</v>
      </c>
      <c r="K112" s="266" t="s">
        <v>423</v>
      </c>
      <c r="L112" s="270"/>
      <c r="M112" s="271" t="s">
        <v>17</v>
      </c>
      <c r="N112" s="272" t="s">
        <v>41</v>
      </c>
      <c r="O112" s="215">
        <v>0</v>
      </c>
      <c r="P112" s="215">
        <f>O112*H112</f>
        <v>0</v>
      </c>
      <c r="Q112" s="215">
        <v>2E-05</v>
      </c>
      <c r="R112" s="215">
        <f>Q112*H112</f>
        <v>0.00046200000000000006</v>
      </c>
      <c r="S112" s="215">
        <v>0</v>
      </c>
      <c r="T112" s="216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217" t="s">
        <v>300</v>
      </c>
      <c r="AT112" s="217" t="s">
        <v>420</v>
      </c>
      <c r="AU112" s="217" t="s">
        <v>80</v>
      </c>
      <c r="AY112" s="19" t="s">
        <v>242</v>
      </c>
      <c r="BE112" s="218">
        <f>IF(N112="základní",J112,0)</f>
        <v>99.33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78</v>
      </c>
      <c r="BK112" s="218">
        <f>ROUND(I112*H112,2)</f>
        <v>99.33</v>
      </c>
      <c r="BL112" s="19" t="s">
        <v>248</v>
      </c>
      <c r="BM112" s="217" t="s">
        <v>3267</v>
      </c>
    </row>
    <row r="113" spans="1:51" s="13" customFormat="1" ht="12">
      <c r="A113" s="13"/>
      <c r="B113" s="225"/>
      <c r="C113" s="226"/>
      <c r="D113" s="223" t="s">
        <v>254</v>
      </c>
      <c r="E113" s="227" t="s">
        <v>17</v>
      </c>
      <c r="F113" s="228" t="s">
        <v>3240</v>
      </c>
      <c r="G113" s="226"/>
      <c r="H113" s="229">
        <v>22</v>
      </c>
      <c r="I113" s="226"/>
      <c r="J113" s="226"/>
      <c r="K113" s="226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254</v>
      </c>
      <c r="AU113" s="234" t="s">
        <v>80</v>
      </c>
      <c r="AV113" s="13" t="s">
        <v>80</v>
      </c>
      <c r="AW113" s="13" t="s">
        <v>32</v>
      </c>
      <c r="AX113" s="13" t="s">
        <v>70</v>
      </c>
      <c r="AY113" s="234" t="s">
        <v>242</v>
      </c>
    </row>
    <row r="114" spans="1:51" s="13" customFormat="1" ht="12">
      <c r="A114" s="13"/>
      <c r="B114" s="225"/>
      <c r="C114" s="226"/>
      <c r="D114" s="223" t="s">
        <v>254</v>
      </c>
      <c r="E114" s="227" t="s">
        <v>17</v>
      </c>
      <c r="F114" s="228" t="s">
        <v>3268</v>
      </c>
      <c r="G114" s="226"/>
      <c r="H114" s="229">
        <v>23.1</v>
      </c>
      <c r="I114" s="226"/>
      <c r="J114" s="226"/>
      <c r="K114" s="226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254</v>
      </c>
      <c r="AU114" s="234" t="s">
        <v>80</v>
      </c>
      <c r="AV114" s="13" t="s">
        <v>80</v>
      </c>
      <c r="AW114" s="13" t="s">
        <v>32</v>
      </c>
      <c r="AX114" s="13" t="s">
        <v>78</v>
      </c>
      <c r="AY114" s="234" t="s">
        <v>242</v>
      </c>
    </row>
    <row r="115" spans="1:63" s="12" customFormat="1" ht="22.8" customHeight="1">
      <c r="A115" s="12"/>
      <c r="B115" s="192"/>
      <c r="C115" s="193"/>
      <c r="D115" s="194" t="s">
        <v>69</v>
      </c>
      <c r="E115" s="205" t="s">
        <v>248</v>
      </c>
      <c r="F115" s="205" t="s">
        <v>1015</v>
      </c>
      <c r="G115" s="193"/>
      <c r="H115" s="193"/>
      <c r="I115" s="193"/>
      <c r="J115" s="206">
        <f>BK115</f>
        <v>2284.8</v>
      </c>
      <c r="K115" s="193"/>
      <c r="L115" s="197"/>
      <c r="M115" s="198"/>
      <c r="N115" s="199"/>
      <c r="O115" s="199"/>
      <c r="P115" s="200">
        <f>SUM(P116:P118)</f>
        <v>2.9832</v>
      </c>
      <c r="Q115" s="199"/>
      <c r="R115" s="200">
        <f>SUM(R116:R118)</f>
        <v>3.3277552</v>
      </c>
      <c r="S115" s="199"/>
      <c r="T115" s="201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2" t="s">
        <v>78</v>
      </c>
      <c r="AT115" s="203" t="s">
        <v>69</v>
      </c>
      <c r="AU115" s="203" t="s">
        <v>78</v>
      </c>
      <c r="AY115" s="202" t="s">
        <v>242</v>
      </c>
      <c r="BK115" s="204">
        <f>SUM(BK116:BK118)</f>
        <v>2284.8</v>
      </c>
    </row>
    <row r="116" spans="1:65" s="2" customFormat="1" ht="21.75" customHeight="1">
      <c r="A116" s="34"/>
      <c r="B116" s="35"/>
      <c r="C116" s="207" t="s">
        <v>308</v>
      </c>
      <c r="D116" s="207" t="s">
        <v>244</v>
      </c>
      <c r="E116" s="208" t="s">
        <v>1719</v>
      </c>
      <c r="F116" s="209" t="s">
        <v>1720</v>
      </c>
      <c r="G116" s="210" t="s">
        <v>144</v>
      </c>
      <c r="H116" s="211">
        <v>1.76</v>
      </c>
      <c r="I116" s="212">
        <v>1298.18</v>
      </c>
      <c r="J116" s="212">
        <f>ROUND(I116*H116,2)</f>
        <v>2284.8</v>
      </c>
      <c r="K116" s="209" t="s">
        <v>247</v>
      </c>
      <c r="L116" s="40"/>
      <c r="M116" s="213" t="s">
        <v>17</v>
      </c>
      <c r="N116" s="214" t="s">
        <v>41</v>
      </c>
      <c r="O116" s="215">
        <v>1.695</v>
      </c>
      <c r="P116" s="215">
        <f>O116*H116</f>
        <v>2.9832</v>
      </c>
      <c r="Q116" s="215">
        <v>1.89077</v>
      </c>
      <c r="R116" s="215">
        <f>Q116*H116</f>
        <v>3.3277552</v>
      </c>
      <c r="S116" s="215">
        <v>0</v>
      </c>
      <c r="T116" s="216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217" t="s">
        <v>248</v>
      </c>
      <c r="AT116" s="217" t="s">
        <v>244</v>
      </c>
      <c r="AU116" s="217" t="s">
        <v>80</v>
      </c>
      <c r="AY116" s="19" t="s">
        <v>242</v>
      </c>
      <c r="BE116" s="218">
        <f>IF(N116="základní",J116,0)</f>
        <v>2284.8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78</v>
      </c>
      <c r="BK116" s="218">
        <f>ROUND(I116*H116,2)</f>
        <v>2284.8</v>
      </c>
      <c r="BL116" s="19" t="s">
        <v>248</v>
      </c>
      <c r="BM116" s="217" t="s">
        <v>3269</v>
      </c>
    </row>
    <row r="117" spans="1:47" s="2" customFormat="1" ht="12">
      <c r="A117" s="34"/>
      <c r="B117" s="35"/>
      <c r="C117" s="36"/>
      <c r="D117" s="219" t="s">
        <v>250</v>
      </c>
      <c r="E117" s="36"/>
      <c r="F117" s="220" t="s">
        <v>1722</v>
      </c>
      <c r="G117" s="36"/>
      <c r="H117" s="36"/>
      <c r="I117" s="36"/>
      <c r="J117" s="36"/>
      <c r="K117" s="36"/>
      <c r="L117" s="40"/>
      <c r="M117" s="221"/>
      <c r="N117" s="222"/>
      <c r="O117" s="79"/>
      <c r="P117" s="79"/>
      <c r="Q117" s="79"/>
      <c r="R117" s="79"/>
      <c r="S117" s="79"/>
      <c r="T117" s="80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250</v>
      </c>
      <c r="AU117" s="19" t="s">
        <v>80</v>
      </c>
    </row>
    <row r="118" spans="1:51" s="13" customFormat="1" ht="12">
      <c r="A118" s="13"/>
      <c r="B118" s="225"/>
      <c r="C118" s="226"/>
      <c r="D118" s="223" t="s">
        <v>254</v>
      </c>
      <c r="E118" s="227" t="s">
        <v>17</v>
      </c>
      <c r="F118" s="228" t="s">
        <v>3270</v>
      </c>
      <c r="G118" s="226"/>
      <c r="H118" s="229">
        <v>1.76</v>
      </c>
      <c r="I118" s="226"/>
      <c r="J118" s="226"/>
      <c r="K118" s="226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254</v>
      </c>
      <c r="AU118" s="234" t="s">
        <v>80</v>
      </c>
      <c r="AV118" s="13" t="s">
        <v>80</v>
      </c>
      <c r="AW118" s="13" t="s">
        <v>32</v>
      </c>
      <c r="AX118" s="13" t="s">
        <v>78</v>
      </c>
      <c r="AY118" s="234" t="s">
        <v>242</v>
      </c>
    </row>
    <row r="119" spans="1:63" s="12" customFormat="1" ht="22.8" customHeight="1">
      <c r="A119" s="12"/>
      <c r="B119" s="192"/>
      <c r="C119" s="193"/>
      <c r="D119" s="194" t="s">
        <v>69</v>
      </c>
      <c r="E119" s="205" t="s">
        <v>284</v>
      </c>
      <c r="F119" s="205" t="s">
        <v>1053</v>
      </c>
      <c r="G119" s="193"/>
      <c r="H119" s="193"/>
      <c r="I119" s="193"/>
      <c r="J119" s="206">
        <f>BK119</f>
        <v>1802.6299999999999</v>
      </c>
      <c r="K119" s="193"/>
      <c r="L119" s="197"/>
      <c r="M119" s="198"/>
      <c r="N119" s="199"/>
      <c r="O119" s="199"/>
      <c r="P119" s="200">
        <f>SUM(P120:P128)</f>
        <v>2.544</v>
      </c>
      <c r="Q119" s="199"/>
      <c r="R119" s="200">
        <f>SUM(R120:R128)</f>
        <v>0.11861</v>
      </c>
      <c r="S119" s="199"/>
      <c r="T119" s="201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2" t="s">
        <v>78</v>
      </c>
      <c r="AT119" s="203" t="s">
        <v>69</v>
      </c>
      <c r="AU119" s="203" t="s">
        <v>78</v>
      </c>
      <c r="AY119" s="202" t="s">
        <v>242</v>
      </c>
      <c r="BK119" s="204">
        <f>SUM(BK120:BK128)</f>
        <v>1802.6299999999999</v>
      </c>
    </row>
    <row r="120" spans="1:65" s="2" customFormat="1" ht="16.5" customHeight="1">
      <c r="A120" s="34"/>
      <c r="B120" s="35"/>
      <c r="C120" s="207" t="s">
        <v>314</v>
      </c>
      <c r="D120" s="207" t="s">
        <v>244</v>
      </c>
      <c r="E120" s="208" t="s">
        <v>2668</v>
      </c>
      <c r="F120" s="209" t="s">
        <v>2669</v>
      </c>
      <c r="G120" s="210" t="s">
        <v>140</v>
      </c>
      <c r="H120" s="211">
        <v>1</v>
      </c>
      <c r="I120" s="212">
        <v>428.32</v>
      </c>
      <c r="J120" s="212">
        <f>ROUND(I120*H120,2)</f>
        <v>428.32</v>
      </c>
      <c r="K120" s="209" t="s">
        <v>247</v>
      </c>
      <c r="L120" s="40"/>
      <c r="M120" s="213" t="s">
        <v>17</v>
      </c>
      <c r="N120" s="214" t="s">
        <v>41</v>
      </c>
      <c r="O120" s="215">
        <v>0.624</v>
      </c>
      <c r="P120" s="215">
        <f>O120*H120</f>
        <v>0.624</v>
      </c>
      <c r="Q120" s="215">
        <v>0.04</v>
      </c>
      <c r="R120" s="215">
        <f>Q120*H120</f>
        <v>0.04</v>
      </c>
      <c r="S120" s="215">
        <v>0</v>
      </c>
      <c r="T120" s="216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7" t="s">
        <v>248</v>
      </c>
      <c r="AT120" s="217" t="s">
        <v>244</v>
      </c>
      <c r="AU120" s="217" t="s">
        <v>80</v>
      </c>
      <c r="AY120" s="19" t="s">
        <v>242</v>
      </c>
      <c r="BE120" s="218">
        <f>IF(N120="základní",J120,0)</f>
        <v>428.32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78</v>
      </c>
      <c r="BK120" s="218">
        <f>ROUND(I120*H120,2)</f>
        <v>428.32</v>
      </c>
      <c r="BL120" s="19" t="s">
        <v>248</v>
      </c>
      <c r="BM120" s="217" t="s">
        <v>3271</v>
      </c>
    </row>
    <row r="121" spans="1:47" s="2" customFormat="1" ht="12">
      <c r="A121" s="34"/>
      <c r="B121" s="35"/>
      <c r="C121" s="36"/>
      <c r="D121" s="219" t="s">
        <v>250</v>
      </c>
      <c r="E121" s="36"/>
      <c r="F121" s="220" t="s">
        <v>2671</v>
      </c>
      <c r="G121" s="36"/>
      <c r="H121" s="36"/>
      <c r="I121" s="36"/>
      <c r="J121" s="36"/>
      <c r="K121" s="36"/>
      <c r="L121" s="40"/>
      <c r="M121" s="221"/>
      <c r="N121" s="222"/>
      <c r="O121" s="79"/>
      <c r="P121" s="79"/>
      <c r="Q121" s="79"/>
      <c r="R121" s="79"/>
      <c r="S121" s="79"/>
      <c r="T121" s="80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250</v>
      </c>
      <c r="AU121" s="19" t="s">
        <v>80</v>
      </c>
    </row>
    <row r="122" spans="1:51" s="13" customFormat="1" ht="12">
      <c r="A122" s="13"/>
      <c r="B122" s="225"/>
      <c r="C122" s="226"/>
      <c r="D122" s="223" t="s">
        <v>254</v>
      </c>
      <c r="E122" s="227" t="s">
        <v>17</v>
      </c>
      <c r="F122" s="228" t="s">
        <v>78</v>
      </c>
      <c r="G122" s="226"/>
      <c r="H122" s="229">
        <v>1</v>
      </c>
      <c r="I122" s="226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254</v>
      </c>
      <c r="AU122" s="234" t="s">
        <v>80</v>
      </c>
      <c r="AV122" s="13" t="s">
        <v>80</v>
      </c>
      <c r="AW122" s="13" t="s">
        <v>32</v>
      </c>
      <c r="AX122" s="13" t="s">
        <v>78</v>
      </c>
      <c r="AY122" s="234" t="s">
        <v>242</v>
      </c>
    </row>
    <row r="123" spans="1:65" s="2" customFormat="1" ht="16.5" customHeight="1">
      <c r="A123" s="34"/>
      <c r="B123" s="35"/>
      <c r="C123" s="207" t="s">
        <v>320</v>
      </c>
      <c r="D123" s="207" t="s">
        <v>244</v>
      </c>
      <c r="E123" s="208" t="s">
        <v>3272</v>
      </c>
      <c r="F123" s="209" t="s">
        <v>3273</v>
      </c>
      <c r="G123" s="210" t="s">
        <v>140</v>
      </c>
      <c r="H123" s="211">
        <v>1</v>
      </c>
      <c r="I123" s="212">
        <v>933.65</v>
      </c>
      <c r="J123" s="212">
        <f>ROUND(I123*H123,2)</f>
        <v>933.65</v>
      </c>
      <c r="K123" s="209" t="s">
        <v>247</v>
      </c>
      <c r="L123" s="40"/>
      <c r="M123" s="213" t="s">
        <v>17</v>
      </c>
      <c r="N123" s="214" t="s">
        <v>41</v>
      </c>
      <c r="O123" s="215">
        <v>1.332</v>
      </c>
      <c r="P123" s="215">
        <f>O123*H123</f>
        <v>1.332</v>
      </c>
      <c r="Q123" s="215">
        <v>0.04063</v>
      </c>
      <c r="R123" s="215">
        <f>Q123*H123</f>
        <v>0.04063</v>
      </c>
      <c r="S123" s="215">
        <v>0</v>
      </c>
      <c r="T123" s="21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7" t="s">
        <v>248</v>
      </c>
      <c r="AT123" s="217" t="s">
        <v>244</v>
      </c>
      <c r="AU123" s="217" t="s">
        <v>80</v>
      </c>
      <c r="AY123" s="19" t="s">
        <v>242</v>
      </c>
      <c r="BE123" s="218">
        <f>IF(N123="základní",J123,0)</f>
        <v>933.65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78</v>
      </c>
      <c r="BK123" s="218">
        <f>ROUND(I123*H123,2)</f>
        <v>933.65</v>
      </c>
      <c r="BL123" s="19" t="s">
        <v>248</v>
      </c>
      <c r="BM123" s="217" t="s">
        <v>3274</v>
      </c>
    </row>
    <row r="124" spans="1:47" s="2" customFormat="1" ht="12">
      <c r="A124" s="34"/>
      <c r="B124" s="35"/>
      <c r="C124" s="36"/>
      <c r="D124" s="219" t="s">
        <v>250</v>
      </c>
      <c r="E124" s="36"/>
      <c r="F124" s="220" t="s">
        <v>3275</v>
      </c>
      <c r="G124" s="36"/>
      <c r="H124" s="36"/>
      <c r="I124" s="36"/>
      <c r="J124" s="36"/>
      <c r="K124" s="36"/>
      <c r="L124" s="40"/>
      <c r="M124" s="221"/>
      <c r="N124" s="222"/>
      <c r="O124" s="79"/>
      <c r="P124" s="79"/>
      <c r="Q124" s="79"/>
      <c r="R124" s="79"/>
      <c r="S124" s="79"/>
      <c r="T124" s="80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250</v>
      </c>
      <c r="AU124" s="19" t="s">
        <v>80</v>
      </c>
    </row>
    <row r="125" spans="1:51" s="13" customFormat="1" ht="12">
      <c r="A125" s="13"/>
      <c r="B125" s="225"/>
      <c r="C125" s="226"/>
      <c r="D125" s="223" t="s">
        <v>254</v>
      </c>
      <c r="E125" s="227" t="s">
        <v>17</v>
      </c>
      <c r="F125" s="228" t="s">
        <v>78</v>
      </c>
      <c r="G125" s="226"/>
      <c r="H125" s="229">
        <v>1</v>
      </c>
      <c r="I125" s="226"/>
      <c r="J125" s="226"/>
      <c r="K125" s="226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254</v>
      </c>
      <c r="AU125" s="234" t="s">
        <v>80</v>
      </c>
      <c r="AV125" s="13" t="s">
        <v>80</v>
      </c>
      <c r="AW125" s="13" t="s">
        <v>32</v>
      </c>
      <c r="AX125" s="13" t="s">
        <v>78</v>
      </c>
      <c r="AY125" s="234" t="s">
        <v>242</v>
      </c>
    </row>
    <row r="126" spans="1:65" s="2" customFormat="1" ht="24.15" customHeight="1">
      <c r="A126" s="34"/>
      <c r="B126" s="35"/>
      <c r="C126" s="207" t="s">
        <v>326</v>
      </c>
      <c r="D126" s="207" t="s">
        <v>244</v>
      </c>
      <c r="E126" s="208" t="s">
        <v>2673</v>
      </c>
      <c r="F126" s="209" t="s">
        <v>2674</v>
      </c>
      <c r="G126" s="210" t="s">
        <v>140</v>
      </c>
      <c r="H126" s="211">
        <v>1</v>
      </c>
      <c r="I126" s="212">
        <v>440.66</v>
      </c>
      <c r="J126" s="212">
        <f>ROUND(I126*H126,2)</f>
        <v>440.66</v>
      </c>
      <c r="K126" s="209" t="s">
        <v>247</v>
      </c>
      <c r="L126" s="40"/>
      <c r="M126" s="213" t="s">
        <v>17</v>
      </c>
      <c r="N126" s="214" t="s">
        <v>41</v>
      </c>
      <c r="O126" s="215">
        <v>0.588</v>
      </c>
      <c r="P126" s="215">
        <f>O126*H126</f>
        <v>0.588</v>
      </c>
      <c r="Q126" s="215">
        <v>0.03798</v>
      </c>
      <c r="R126" s="215">
        <f>Q126*H126</f>
        <v>0.03798</v>
      </c>
      <c r="S126" s="215">
        <v>0</v>
      </c>
      <c r="T126" s="21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7" t="s">
        <v>248</v>
      </c>
      <c r="AT126" s="217" t="s">
        <v>244</v>
      </c>
      <c r="AU126" s="217" t="s">
        <v>80</v>
      </c>
      <c r="AY126" s="19" t="s">
        <v>242</v>
      </c>
      <c r="BE126" s="218">
        <f>IF(N126="základní",J126,0)</f>
        <v>440.66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78</v>
      </c>
      <c r="BK126" s="218">
        <f>ROUND(I126*H126,2)</f>
        <v>440.66</v>
      </c>
      <c r="BL126" s="19" t="s">
        <v>248</v>
      </c>
      <c r="BM126" s="217" t="s">
        <v>3276</v>
      </c>
    </row>
    <row r="127" spans="1:47" s="2" customFormat="1" ht="12">
      <c r="A127" s="34"/>
      <c r="B127" s="35"/>
      <c r="C127" s="36"/>
      <c r="D127" s="219" t="s">
        <v>250</v>
      </c>
      <c r="E127" s="36"/>
      <c r="F127" s="220" t="s">
        <v>2676</v>
      </c>
      <c r="G127" s="36"/>
      <c r="H127" s="36"/>
      <c r="I127" s="36"/>
      <c r="J127" s="36"/>
      <c r="K127" s="36"/>
      <c r="L127" s="40"/>
      <c r="M127" s="221"/>
      <c r="N127" s="222"/>
      <c r="O127" s="79"/>
      <c r="P127" s="79"/>
      <c r="Q127" s="79"/>
      <c r="R127" s="79"/>
      <c r="S127" s="79"/>
      <c r="T127" s="80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250</v>
      </c>
      <c r="AU127" s="19" t="s">
        <v>80</v>
      </c>
    </row>
    <row r="128" spans="1:51" s="13" customFormat="1" ht="12">
      <c r="A128" s="13"/>
      <c r="B128" s="225"/>
      <c r="C128" s="226"/>
      <c r="D128" s="223" t="s">
        <v>254</v>
      </c>
      <c r="E128" s="227" t="s">
        <v>17</v>
      </c>
      <c r="F128" s="228" t="s">
        <v>78</v>
      </c>
      <c r="G128" s="226"/>
      <c r="H128" s="229">
        <v>1</v>
      </c>
      <c r="I128" s="226"/>
      <c r="J128" s="226"/>
      <c r="K128" s="226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254</v>
      </c>
      <c r="AU128" s="234" t="s">
        <v>80</v>
      </c>
      <c r="AV128" s="13" t="s">
        <v>80</v>
      </c>
      <c r="AW128" s="13" t="s">
        <v>32</v>
      </c>
      <c r="AX128" s="13" t="s">
        <v>78</v>
      </c>
      <c r="AY128" s="234" t="s">
        <v>242</v>
      </c>
    </row>
    <row r="129" spans="1:63" s="12" customFormat="1" ht="25.9" customHeight="1">
      <c r="A129" s="12"/>
      <c r="B129" s="192"/>
      <c r="C129" s="193"/>
      <c r="D129" s="194" t="s">
        <v>69</v>
      </c>
      <c r="E129" s="195" t="s">
        <v>1181</v>
      </c>
      <c r="F129" s="195" t="s">
        <v>1182</v>
      </c>
      <c r="G129" s="193"/>
      <c r="H129" s="193"/>
      <c r="I129" s="193"/>
      <c r="J129" s="196">
        <f>BK129</f>
        <v>6611.28</v>
      </c>
      <c r="K129" s="193"/>
      <c r="L129" s="197"/>
      <c r="M129" s="198"/>
      <c r="N129" s="199"/>
      <c r="O129" s="199"/>
      <c r="P129" s="200">
        <f>P130</f>
        <v>0.17</v>
      </c>
      <c r="Q129" s="199"/>
      <c r="R129" s="200">
        <f>R130</f>
        <v>0.0081</v>
      </c>
      <c r="S129" s="199"/>
      <c r="T129" s="20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2" t="s">
        <v>80</v>
      </c>
      <c r="AT129" s="203" t="s">
        <v>69</v>
      </c>
      <c r="AU129" s="203" t="s">
        <v>70</v>
      </c>
      <c r="AY129" s="202" t="s">
        <v>242</v>
      </c>
      <c r="BK129" s="204">
        <f>BK130</f>
        <v>6611.28</v>
      </c>
    </row>
    <row r="130" spans="1:63" s="12" customFormat="1" ht="22.8" customHeight="1">
      <c r="A130" s="12"/>
      <c r="B130" s="192"/>
      <c r="C130" s="193"/>
      <c r="D130" s="194" t="s">
        <v>69</v>
      </c>
      <c r="E130" s="205" t="s">
        <v>3165</v>
      </c>
      <c r="F130" s="205" t="s">
        <v>3166</v>
      </c>
      <c r="G130" s="193"/>
      <c r="H130" s="193"/>
      <c r="I130" s="193"/>
      <c r="J130" s="206">
        <f>BK130</f>
        <v>6611.28</v>
      </c>
      <c r="K130" s="193"/>
      <c r="L130" s="197"/>
      <c r="M130" s="198"/>
      <c r="N130" s="199"/>
      <c r="O130" s="199"/>
      <c r="P130" s="200">
        <f>SUM(P131:P144)</f>
        <v>0.17</v>
      </c>
      <c r="Q130" s="199"/>
      <c r="R130" s="200">
        <f>SUM(R131:R144)</f>
        <v>0.0081</v>
      </c>
      <c r="S130" s="199"/>
      <c r="T130" s="201">
        <f>SUM(T131:T144)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2" t="s">
        <v>80</v>
      </c>
      <c r="AT130" s="203" t="s">
        <v>69</v>
      </c>
      <c r="AU130" s="203" t="s">
        <v>78</v>
      </c>
      <c r="AY130" s="202" t="s">
        <v>242</v>
      </c>
      <c r="BK130" s="204">
        <f>SUM(BK131:BK144)</f>
        <v>6611.28</v>
      </c>
    </row>
    <row r="131" spans="1:65" s="2" customFormat="1" ht="16.5" customHeight="1">
      <c r="A131" s="34"/>
      <c r="B131" s="35"/>
      <c r="C131" s="207" t="s">
        <v>332</v>
      </c>
      <c r="D131" s="207" t="s">
        <v>244</v>
      </c>
      <c r="E131" s="208" t="s">
        <v>3277</v>
      </c>
      <c r="F131" s="209" t="s">
        <v>3278</v>
      </c>
      <c r="G131" s="210" t="s">
        <v>184</v>
      </c>
      <c r="H131" s="211">
        <v>24.2</v>
      </c>
      <c r="I131" s="212">
        <v>100</v>
      </c>
      <c r="J131" s="212">
        <f>ROUND(I131*H131,2)</f>
        <v>2420</v>
      </c>
      <c r="K131" s="209" t="s">
        <v>17</v>
      </c>
      <c r="L131" s="40"/>
      <c r="M131" s="213" t="s">
        <v>17</v>
      </c>
      <c r="N131" s="214" t="s">
        <v>41</v>
      </c>
      <c r="O131" s="215">
        <v>0</v>
      </c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7" t="s">
        <v>363</v>
      </c>
      <c r="AT131" s="217" t="s">
        <v>244</v>
      </c>
      <c r="AU131" s="217" t="s">
        <v>80</v>
      </c>
      <c r="AY131" s="19" t="s">
        <v>242</v>
      </c>
      <c r="BE131" s="218">
        <f>IF(N131="základní",J131,0)</f>
        <v>2420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78</v>
      </c>
      <c r="BK131" s="218">
        <f>ROUND(I131*H131,2)</f>
        <v>2420</v>
      </c>
      <c r="BL131" s="19" t="s">
        <v>363</v>
      </c>
      <c r="BM131" s="217" t="s">
        <v>3279</v>
      </c>
    </row>
    <row r="132" spans="1:51" s="13" customFormat="1" ht="12">
      <c r="A132" s="13"/>
      <c r="B132" s="225"/>
      <c r="C132" s="226"/>
      <c r="D132" s="223" t="s">
        <v>254</v>
      </c>
      <c r="E132" s="227" t="s">
        <v>3240</v>
      </c>
      <c r="F132" s="228" t="s">
        <v>402</v>
      </c>
      <c r="G132" s="226"/>
      <c r="H132" s="229">
        <v>22</v>
      </c>
      <c r="I132" s="226"/>
      <c r="J132" s="226"/>
      <c r="K132" s="226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254</v>
      </c>
      <c r="AU132" s="234" t="s">
        <v>80</v>
      </c>
      <c r="AV132" s="13" t="s">
        <v>80</v>
      </c>
      <c r="AW132" s="13" t="s">
        <v>32</v>
      </c>
      <c r="AX132" s="13" t="s">
        <v>70</v>
      </c>
      <c r="AY132" s="234" t="s">
        <v>242</v>
      </c>
    </row>
    <row r="133" spans="1:51" s="13" customFormat="1" ht="12">
      <c r="A133" s="13"/>
      <c r="B133" s="225"/>
      <c r="C133" s="226"/>
      <c r="D133" s="223" t="s">
        <v>254</v>
      </c>
      <c r="E133" s="227" t="s">
        <v>17</v>
      </c>
      <c r="F133" s="228" t="s">
        <v>3280</v>
      </c>
      <c r="G133" s="226"/>
      <c r="H133" s="229">
        <v>24.2</v>
      </c>
      <c r="I133" s="226"/>
      <c r="J133" s="226"/>
      <c r="K133" s="226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254</v>
      </c>
      <c r="AU133" s="234" t="s">
        <v>80</v>
      </c>
      <c r="AV133" s="13" t="s">
        <v>80</v>
      </c>
      <c r="AW133" s="13" t="s">
        <v>32</v>
      </c>
      <c r="AX133" s="13" t="s">
        <v>78</v>
      </c>
      <c r="AY133" s="234" t="s">
        <v>242</v>
      </c>
    </row>
    <row r="134" spans="1:65" s="2" customFormat="1" ht="16.5" customHeight="1">
      <c r="A134" s="34"/>
      <c r="B134" s="35"/>
      <c r="C134" s="207" t="s">
        <v>344</v>
      </c>
      <c r="D134" s="207" t="s">
        <v>244</v>
      </c>
      <c r="E134" s="208" t="s">
        <v>3281</v>
      </c>
      <c r="F134" s="209" t="s">
        <v>3282</v>
      </c>
      <c r="G134" s="210" t="s">
        <v>581</v>
      </c>
      <c r="H134" s="211">
        <v>1</v>
      </c>
      <c r="I134" s="212">
        <v>89.08</v>
      </c>
      <c r="J134" s="212">
        <f>ROUND(I134*H134,2)</f>
        <v>89.08</v>
      </c>
      <c r="K134" s="209" t="s">
        <v>247</v>
      </c>
      <c r="L134" s="40"/>
      <c r="M134" s="213" t="s">
        <v>17</v>
      </c>
      <c r="N134" s="214" t="s">
        <v>41</v>
      </c>
      <c r="O134" s="215">
        <v>0.17</v>
      </c>
      <c r="P134" s="215">
        <f>O134*H134</f>
        <v>0.17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7" t="s">
        <v>363</v>
      </c>
      <c r="AT134" s="217" t="s">
        <v>244</v>
      </c>
      <c r="AU134" s="217" t="s">
        <v>80</v>
      </c>
      <c r="AY134" s="19" t="s">
        <v>242</v>
      </c>
      <c r="BE134" s="218">
        <f>IF(N134="základní",J134,0)</f>
        <v>89.08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78</v>
      </c>
      <c r="BK134" s="218">
        <f>ROUND(I134*H134,2)</f>
        <v>89.08</v>
      </c>
      <c r="BL134" s="19" t="s">
        <v>363</v>
      </c>
      <c r="BM134" s="217" t="s">
        <v>3283</v>
      </c>
    </row>
    <row r="135" spans="1:47" s="2" customFormat="1" ht="12">
      <c r="A135" s="34"/>
      <c r="B135" s="35"/>
      <c r="C135" s="36"/>
      <c r="D135" s="219" t="s">
        <v>250</v>
      </c>
      <c r="E135" s="36"/>
      <c r="F135" s="220" t="s">
        <v>3284</v>
      </c>
      <c r="G135" s="36"/>
      <c r="H135" s="36"/>
      <c r="I135" s="36"/>
      <c r="J135" s="36"/>
      <c r="K135" s="36"/>
      <c r="L135" s="40"/>
      <c r="M135" s="221"/>
      <c r="N135" s="222"/>
      <c r="O135" s="79"/>
      <c r="P135" s="79"/>
      <c r="Q135" s="79"/>
      <c r="R135" s="79"/>
      <c r="S135" s="79"/>
      <c r="T135" s="80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250</v>
      </c>
      <c r="AU135" s="19" t="s">
        <v>80</v>
      </c>
    </row>
    <row r="136" spans="1:51" s="13" customFormat="1" ht="12">
      <c r="A136" s="13"/>
      <c r="B136" s="225"/>
      <c r="C136" s="226"/>
      <c r="D136" s="223" t="s">
        <v>254</v>
      </c>
      <c r="E136" s="227" t="s">
        <v>17</v>
      </c>
      <c r="F136" s="228" t="s">
        <v>78</v>
      </c>
      <c r="G136" s="226"/>
      <c r="H136" s="229">
        <v>1</v>
      </c>
      <c r="I136" s="226"/>
      <c r="J136" s="226"/>
      <c r="K136" s="226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254</v>
      </c>
      <c r="AU136" s="234" t="s">
        <v>80</v>
      </c>
      <c r="AV136" s="13" t="s">
        <v>80</v>
      </c>
      <c r="AW136" s="13" t="s">
        <v>32</v>
      </c>
      <c r="AX136" s="13" t="s">
        <v>78</v>
      </c>
      <c r="AY136" s="234" t="s">
        <v>242</v>
      </c>
    </row>
    <row r="137" spans="1:65" s="2" customFormat="1" ht="16.5" customHeight="1">
      <c r="A137" s="34"/>
      <c r="B137" s="35"/>
      <c r="C137" s="264" t="s">
        <v>8</v>
      </c>
      <c r="D137" s="264" t="s">
        <v>420</v>
      </c>
      <c r="E137" s="265" t="s">
        <v>3285</v>
      </c>
      <c r="F137" s="266" t="s">
        <v>3286</v>
      </c>
      <c r="G137" s="267" t="s">
        <v>581</v>
      </c>
      <c r="H137" s="268">
        <v>1</v>
      </c>
      <c r="I137" s="269">
        <v>3600</v>
      </c>
      <c r="J137" s="269">
        <f>ROUND(I137*H137,2)</f>
        <v>3600</v>
      </c>
      <c r="K137" s="266" t="s">
        <v>17</v>
      </c>
      <c r="L137" s="270"/>
      <c r="M137" s="271" t="s">
        <v>17</v>
      </c>
      <c r="N137" s="272" t="s">
        <v>41</v>
      </c>
      <c r="O137" s="215">
        <v>0</v>
      </c>
      <c r="P137" s="215">
        <f>O137*H137</f>
        <v>0</v>
      </c>
      <c r="Q137" s="215">
        <v>0.0081</v>
      </c>
      <c r="R137" s="215">
        <f>Q137*H137</f>
        <v>0.0081</v>
      </c>
      <c r="S137" s="215">
        <v>0</v>
      </c>
      <c r="T137" s="21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7" t="s">
        <v>473</v>
      </c>
      <c r="AT137" s="217" t="s">
        <v>420</v>
      </c>
      <c r="AU137" s="217" t="s">
        <v>80</v>
      </c>
      <c r="AY137" s="19" t="s">
        <v>242</v>
      </c>
      <c r="BE137" s="218">
        <f>IF(N137="základní",J137,0)</f>
        <v>3600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78</v>
      </c>
      <c r="BK137" s="218">
        <f>ROUND(I137*H137,2)</f>
        <v>3600</v>
      </c>
      <c r="BL137" s="19" t="s">
        <v>363</v>
      </c>
      <c r="BM137" s="217" t="s">
        <v>3287</v>
      </c>
    </row>
    <row r="138" spans="1:51" s="13" customFormat="1" ht="12">
      <c r="A138" s="13"/>
      <c r="B138" s="225"/>
      <c r="C138" s="226"/>
      <c r="D138" s="223" t="s">
        <v>254</v>
      </c>
      <c r="E138" s="227" t="s">
        <v>17</v>
      </c>
      <c r="F138" s="228" t="s">
        <v>78</v>
      </c>
      <c r="G138" s="226"/>
      <c r="H138" s="229">
        <v>1</v>
      </c>
      <c r="I138" s="226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254</v>
      </c>
      <c r="AU138" s="234" t="s">
        <v>80</v>
      </c>
      <c r="AV138" s="13" t="s">
        <v>80</v>
      </c>
      <c r="AW138" s="13" t="s">
        <v>32</v>
      </c>
      <c r="AX138" s="13" t="s">
        <v>78</v>
      </c>
      <c r="AY138" s="234" t="s">
        <v>242</v>
      </c>
    </row>
    <row r="139" spans="1:65" s="2" customFormat="1" ht="16.5" customHeight="1">
      <c r="A139" s="34"/>
      <c r="B139" s="35"/>
      <c r="C139" s="207" t="s">
        <v>363</v>
      </c>
      <c r="D139" s="207" t="s">
        <v>244</v>
      </c>
      <c r="E139" s="208" t="s">
        <v>3288</v>
      </c>
      <c r="F139" s="209" t="s">
        <v>3289</v>
      </c>
      <c r="G139" s="210" t="s">
        <v>581</v>
      </c>
      <c r="H139" s="211">
        <v>1</v>
      </c>
      <c r="I139" s="212">
        <v>120</v>
      </c>
      <c r="J139" s="212">
        <f>ROUND(I139*H139,2)</f>
        <v>120</v>
      </c>
      <c r="K139" s="209" t="s">
        <v>17</v>
      </c>
      <c r="L139" s="40"/>
      <c r="M139" s="213" t="s">
        <v>17</v>
      </c>
      <c r="N139" s="214" t="s">
        <v>41</v>
      </c>
      <c r="O139" s="215">
        <v>0</v>
      </c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7" t="s">
        <v>363</v>
      </c>
      <c r="AT139" s="217" t="s">
        <v>244</v>
      </c>
      <c r="AU139" s="217" t="s">
        <v>80</v>
      </c>
      <c r="AY139" s="19" t="s">
        <v>242</v>
      </c>
      <c r="BE139" s="218">
        <f>IF(N139="základní",J139,0)</f>
        <v>120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78</v>
      </c>
      <c r="BK139" s="218">
        <f>ROUND(I139*H139,2)</f>
        <v>120</v>
      </c>
      <c r="BL139" s="19" t="s">
        <v>363</v>
      </c>
      <c r="BM139" s="217" t="s">
        <v>3290</v>
      </c>
    </row>
    <row r="140" spans="1:51" s="13" customFormat="1" ht="12">
      <c r="A140" s="13"/>
      <c r="B140" s="225"/>
      <c r="C140" s="226"/>
      <c r="D140" s="223" t="s">
        <v>254</v>
      </c>
      <c r="E140" s="227" t="s">
        <v>17</v>
      </c>
      <c r="F140" s="228" t="s">
        <v>78</v>
      </c>
      <c r="G140" s="226"/>
      <c r="H140" s="229">
        <v>1</v>
      </c>
      <c r="I140" s="226"/>
      <c r="J140" s="226"/>
      <c r="K140" s="226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254</v>
      </c>
      <c r="AU140" s="234" t="s">
        <v>80</v>
      </c>
      <c r="AV140" s="13" t="s">
        <v>80</v>
      </c>
      <c r="AW140" s="13" t="s">
        <v>32</v>
      </c>
      <c r="AX140" s="13" t="s">
        <v>78</v>
      </c>
      <c r="AY140" s="234" t="s">
        <v>242</v>
      </c>
    </row>
    <row r="141" spans="1:65" s="2" customFormat="1" ht="16.5" customHeight="1">
      <c r="A141" s="34"/>
      <c r="B141" s="35"/>
      <c r="C141" s="207" t="s">
        <v>370</v>
      </c>
      <c r="D141" s="207" t="s">
        <v>244</v>
      </c>
      <c r="E141" s="208" t="s">
        <v>3291</v>
      </c>
      <c r="F141" s="209" t="s">
        <v>3292</v>
      </c>
      <c r="G141" s="210" t="s">
        <v>581</v>
      </c>
      <c r="H141" s="211">
        <v>1</v>
      </c>
      <c r="I141" s="212">
        <v>360</v>
      </c>
      <c r="J141" s="212">
        <f>ROUND(I141*H141,2)</f>
        <v>360</v>
      </c>
      <c r="K141" s="209" t="s">
        <v>17</v>
      </c>
      <c r="L141" s="40"/>
      <c r="M141" s="213" t="s">
        <v>17</v>
      </c>
      <c r="N141" s="214" t="s">
        <v>41</v>
      </c>
      <c r="O141" s="215">
        <v>0</v>
      </c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7" t="s">
        <v>363</v>
      </c>
      <c r="AT141" s="217" t="s">
        <v>244</v>
      </c>
      <c r="AU141" s="217" t="s">
        <v>80</v>
      </c>
      <c r="AY141" s="19" t="s">
        <v>242</v>
      </c>
      <c r="BE141" s="218">
        <f>IF(N141="základní",J141,0)</f>
        <v>360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78</v>
      </c>
      <c r="BK141" s="218">
        <f>ROUND(I141*H141,2)</f>
        <v>360</v>
      </c>
      <c r="BL141" s="19" t="s">
        <v>363</v>
      </c>
      <c r="BM141" s="217" t="s">
        <v>3293</v>
      </c>
    </row>
    <row r="142" spans="1:51" s="13" customFormat="1" ht="12">
      <c r="A142" s="13"/>
      <c r="B142" s="225"/>
      <c r="C142" s="226"/>
      <c r="D142" s="223" t="s">
        <v>254</v>
      </c>
      <c r="E142" s="227" t="s">
        <v>17</v>
      </c>
      <c r="F142" s="228" t="s">
        <v>78</v>
      </c>
      <c r="G142" s="226"/>
      <c r="H142" s="229">
        <v>1</v>
      </c>
      <c r="I142" s="226"/>
      <c r="J142" s="226"/>
      <c r="K142" s="226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254</v>
      </c>
      <c r="AU142" s="234" t="s">
        <v>80</v>
      </c>
      <c r="AV142" s="13" t="s">
        <v>80</v>
      </c>
      <c r="AW142" s="13" t="s">
        <v>32</v>
      </c>
      <c r="AX142" s="13" t="s">
        <v>78</v>
      </c>
      <c r="AY142" s="234" t="s">
        <v>242</v>
      </c>
    </row>
    <row r="143" spans="1:65" s="2" customFormat="1" ht="24.15" customHeight="1">
      <c r="A143" s="34"/>
      <c r="B143" s="35"/>
      <c r="C143" s="207" t="s">
        <v>377</v>
      </c>
      <c r="D143" s="207" t="s">
        <v>244</v>
      </c>
      <c r="E143" s="208" t="s">
        <v>3294</v>
      </c>
      <c r="F143" s="209" t="s">
        <v>3295</v>
      </c>
      <c r="G143" s="210" t="s">
        <v>2192</v>
      </c>
      <c r="H143" s="211">
        <v>30</v>
      </c>
      <c r="I143" s="212">
        <v>0.74</v>
      </c>
      <c r="J143" s="212">
        <f>ROUND(I143*H143,2)</f>
        <v>22.2</v>
      </c>
      <c r="K143" s="209" t="s">
        <v>247</v>
      </c>
      <c r="L143" s="40"/>
      <c r="M143" s="213" t="s">
        <v>17</v>
      </c>
      <c r="N143" s="214" t="s">
        <v>41</v>
      </c>
      <c r="O143" s="215">
        <v>0</v>
      </c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7" t="s">
        <v>363</v>
      </c>
      <c r="AT143" s="217" t="s">
        <v>244</v>
      </c>
      <c r="AU143" s="217" t="s">
        <v>80</v>
      </c>
      <c r="AY143" s="19" t="s">
        <v>242</v>
      </c>
      <c r="BE143" s="218">
        <f>IF(N143="základní",J143,0)</f>
        <v>22.2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78</v>
      </c>
      <c r="BK143" s="218">
        <f>ROUND(I143*H143,2)</f>
        <v>22.2</v>
      </c>
      <c r="BL143" s="19" t="s">
        <v>363</v>
      </c>
      <c r="BM143" s="217" t="s">
        <v>3296</v>
      </c>
    </row>
    <row r="144" spans="1:47" s="2" customFormat="1" ht="12">
      <c r="A144" s="34"/>
      <c r="B144" s="35"/>
      <c r="C144" s="36"/>
      <c r="D144" s="219" t="s">
        <v>250</v>
      </c>
      <c r="E144" s="36"/>
      <c r="F144" s="220" t="s">
        <v>3297</v>
      </c>
      <c r="G144" s="36"/>
      <c r="H144" s="36"/>
      <c r="I144" s="36"/>
      <c r="J144" s="36"/>
      <c r="K144" s="36"/>
      <c r="L144" s="40"/>
      <c r="M144" s="221"/>
      <c r="N144" s="222"/>
      <c r="O144" s="79"/>
      <c r="P144" s="79"/>
      <c r="Q144" s="79"/>
      <c r="R144" s="79"/>
      <c r="S144" s="79"/>
      <c r="T144" s="80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9" t="s">
        <v>250</v>
      </c>
      <c r="AU144" s="19" t="s">
        <v>80</v>
      </c>
    </row>
    <row r="145" spans="1:63" s="12" customFormat="1" ht="25.9" customHeight="1">
      <c r="A145" s="12"/>
      <c r="B145" s="192"/>
      <c r="C145" s="193"/>
      <c r="D145" s="194" t="s">
        <v>69</v>
      </c>
      <c r="E145" s="195" t="s">
        <v>420</v>
      </c>
      <c r="F145" s="195" t="s">
        <v>2209</v>
      </c>
      <c r="G145" s="193"/>
      <c r="H145" s="193"/>
      <c r="I145" s="193"/>
      <c r="J145" s="196">
        <f>BK145</f>
        <v>7484.4</v>
      </c>
      <c r="K145" s="193"/>
      <c r="L145" s="197"/>
      <c r="M145" s="198"/>
      <c r="N145" s="199"/>
      <c r="O145" s="199"/>
      <c r="P145" s="200">
        <f>P146</f>
        <v>0</v>
      </c>
      <c r="Q145" s="199"/>
      <c r="R145" s="200">
        <f>R146</f>
        <v>0.033395999999999995</v>
      </c>
      <c r="S145" s="199"/>
      <c r="T145" s="201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2" t="s">
        <v>262</v>
      </c>
      <c r="AT145" s="203" t="s">
        <v>69</v>
      </c>
      <c r="AU145" s="203" t="s">
        <v>70</v>
      </c>
      <c r="AY145" s="202" t="s">
        <v>242</v>
      </c>
      <c r="BK145" s="204">
        <f>BK146</f>
        <v>7484.4</v>
      </c>
    </row>
    <row r="146" spans="1:63" s="12" customFormat="1" ht="22.8" customHeight="1">
      <c r="A146" s="12"/>
      <c r="B146" s="192"/>
      <c r="C146" s="193"/>
      <c r="D146" s="194" t="s">
        <v>69</v>
      </c>
      <c r="E146" s="205" t="s">
        <v>2210</v>
      </c>
      <c r="F146" s="205" t="s">
        <v>2211</v>
      </c>
      <c r="G146" s="193"/>
      <c r="H146" s="193"/>
      <c r="I146" s="193"/>
      <c r="J146" s="206">
        <f>BK146</f>
        <v>7484.4</v>
      </c>
      <c r="K146" s="193"/>
      <c r="L146" s="197"/>
      <c r="M146" s="198"/>
      <c r="N146" s="199"/>
      <c r="O146" s="199"/>
      <c r="P146" s="200">
        <f>SUM(P147:P151)</f>
        <v>0</v>
      </c>
      <c r="Q146" s="199"/>
      <c r="R146" s="200">
        <f>SUM(R147:R151)</f>
        <v>0.033395999999999995</v>
      </c>
      <c r="S146" s="199"/>
      <c r="T146" s="201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2" t="s">
        <v>262</v>
      </c>
      <c r="AT146" s="203" t="s">
        <v>69</v>
      </c>
      <c r="AU146" s="203" t="s">
        <v>78</v>
      </c>
      <c r="AY146" s="202" t="s">
        <v>242</v>
      </c>
      <c r="BK146" s="204">
        <f>SUM(BK147:BK151)</f>
        <v>7484.4</v>
      </c>
    </row>
    <row r="147" spans="1:65" s="2" customFormat="1" ht="16.5" customHeight="1">
      <c r="A147" s="34"/>
      <c r="B147" s="35"/>
      <c r="C147" s="207" t="s">
        <v>384</v>
      </c>
      <c r="D147" s="207" t="s">
        <v>244</v>
      </c>
      <c r="E147" s="208" t="s">
        <v>2769</v>
      </c>
      <c r="F147" s="209" t="s">
        <v>2214</v>
      </c>
      <c r="G147" s="210" t="s">
        <v>184</v>
      </c>
      <c r="H147" s="211">
        <v>44</v>
      </c>
      <c r="I147" s="212">
        <v>70</v>
      </c>
      <c r="J147" s="212">
        <f>ROUND(I147*H147,2)</f>
        <v>3080</v>
      </c>
      <c r="K147" s="209" t="s">
        <v>17</v>
      </c>
      <c r="L147" s="40"/>
      <c r="M147" s="213" t="s">
        <v>17</v>
      </c>
      <c r="N147" s="214" t="s">
        <v>41</v>
      </c>
      <c r="O147" s="215">
        <v>0</v>
      </c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7" t="s">
        <v>672</v>
      </c>
      <c r="AT147" s="217" t="s">
        <v>244</v>
      </c>
      <c r="AU147" s="217" t="s">
        <v>80</v>
      </c>
      <c r="AY147" s="19" t="s">
        <v>242</v>
      </c>
      <c r="BE147" s="218">
        <f>IF(N147="základní",J147,0)</f>
        <v>3080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78</v>
      </c>
      <c r="BK147" s="218">
        <f>ROUND(I147*H147,2)</f>
        <v>3080</v>
      </c>
      <c r="BL147" s="19" t="s">
        <v>672</v>
      </c>
      <c r="BM147" s="217" t="s">
        <v>3298</v>
      </c>
    </row>
    <row r="148" spans="1:51" s="13" customFormat="1" ht="12">
      <c r="A148" s="13"/>
      <c r="B148" s="225"/>
      <c r="C148" s="226"/>
      <c r="D148" s="223" t="s">
        <v>254</v>
      </c>
      <c r="E148" s="227" t="s">
        <v>17</v>
      </c>
      <c r="F148" s="228" t="s">
        <v>3242</v>
      </c>
      <c r="G148" s="226"/>
      <c r="H148" s="229">
        <v>44</v>
      </c>
      <c r="I148" s="226"/>
      <c r="J148" s="226"/>
      <c r="K148" s="226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254</v>
      </c>
      <c r="AU148" s="234" t="s">
        <v>80</v>
      </c>
      <c r="AV148" s="13" t="s">
        <v>80</v>
      </c>
      <c r="AW148" s="13" t="s">
        <v>32</v>
      </c>
      <c r="AX148" s="13" t="s">
        <v>78</v>
      </c>
      <c r="AY148" s="234" t="s">
        <v>242</v>
      </c>
    </row>
    <row r="149" spans="1:65" s="2" customFormat="1" ht="16.5" customHeight="1">
      <c r="A149" s="34"/>
      <c r="B149" s="35"/>
      <c r="C149" s="264" t="s">
        <v>391</v>
      </c>
      <c r="D149" s="264" t="s">
        <v>420</v>
      </c>
      <c r="E149" s="265" t="s">
        <v>3225</v>
      </c>
      <c r="F149" s="266" t="s">
        <v>3226</v>
      </c>
      <c r="G149" s="267" t="s">
        <v>184</v>
      </c>
      <c r="H149" s="268">
        <v>48.4</v>
      </c>
      <c r="I149" s="269">
        <v>91</v>
      </c>
      <c r="J149" s="269">
        <f>ROUND(I149*H149,2)</f>
        <v>4404.4</v>
      </c>
      <c r="K149" s="266" t="s">
        <v>423</v>
      </c>
      <c r="L149" s="270"/>
      <c r="M149" s="271" t="s">
        <v>17</v>
      </c>
      <c r="N149" s="272" t="s">
        <v>41</v>
      </c>
      <c r="O149" s="215">
        <v>0</v>
      </c>
      <c r="P149" s="215">
        <f>O149*H149</f>
        <v>0</v>
      </c>
      <c r="Q149" s="215">
        <v>0.00069</v>
      </c>
      <c r="R149" s="215">
        <f>Q149*H149</f>
        <v>0.033395999999999995</v>
      </c>
      <c r="S149" s="215">
        <v>0</v>
      </c>
      <c r="T149" s="21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7" t="s">
        <v>1926</v>
      </c>
      <c r="AT149" s="217" t="s">
        <v>420</v>
      </c>
      <c r="AU149" s="217" t="s">
        <v>80</v>
      </c>
      <c r="AY149" s="19" t="s">
        <v>242</v>
      </c>
      <c r="BE149" s="218">
        <f>IF(N149="základní",J149,0)</f>
        <v>4404.4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78</v>
      </c>
      <c r="BK149" s="218">
        <f>ROUND(I149*H149,2)</f>
        <v>4404.4</v>
      </c>
      <c r="BL149" s="19" t="s">
        <v>1926</v>
      </c>
      <c r="BM149" s="217" t="s">
        <v>3299</v>
      </c>
    </row>
    <row r="150" spans="1:51" s="13" customFormat="1" ht="12">
      <c r="A150" s="13"/>
      <c r="B150" s="225"/>
      <c r="C150" s="226"/>
      <c r="D150" s="223" t="s">
        <v>254</v>
      </c>
      <c r="E150" s="227" t="s">
        <v>3242</v>
      </c>
      <c r="F150" s="228" t="s">
        <v>3300</v>
      </c>
      <c r="G150" s="226"/>
      <c r="H150" s="229">
        <v>44</v>
      </c>
      <c r="I150" s="226"/>
      <c r="J150" s="226"/>
      <c r="K150" s="226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254</v>
      </c>
      <c r="AU150" s="234" t="s">
        <v>80</v>
      </c>
      <c r="AV150" s="13" t="s">
        <v>80</v>
      </c>
      <c r="AW150" s="13" t="s">
        <v>32</v>
      </c>
      <c r="AX150" s="13" t="s">
        <v>70</v>
      </c>
      <c r="AY150" s="234" t="s">
        <v>242</v>
      </c>
    </row>
    <row r="151" spans="1:51" s="13" customFormat="1" ht="12">
      <c r="A151" s="13"/>
      <c r="B151" s="225"/>
      <c r="C151" s="226"/>
      <c r="D151" s="223" t="s">
        <v>254</v>
      </c>
      <c r="E151" s="227" t="s">
        <v>17</v>
      </c>
      <c r="F151" s="228" t="s">
        <v>3301</v>
      </c>
      <c r="G151" s="226"/>
      <c r="H151" s="229">
        <v>48.4</v>
      </c>
      <c r="I151" s="226"/>
      <c r="J151" s="226"/>
      <c r="K151" s="226"/>
      <c r="L151" s="230"/>
      <c r="M151" s="277"/>
      <c r="N151" s="278"/>
      <c r="O151" s="278"/>
      <c r="P151" s="278"/>
      <c r="Q151" s="278"/>
      <c r="R151" s="278"/>
      <c r="S151" s="278"/>
      <c r="T151" s="27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254</v>
      </c>
      <c r="AU151" s="234" t="s">
        <v>80</v>
      </c>
      <c r="AV151" s="13" t="s">
        <v>80</v>
      </c>
      <c r="AW151" s="13" t="s">
        <v>32</v>
      </c>
      <c r="AX151" s="13" t="s">
        <v>78</v>
      </c>
      <c r="AY151" s="234" t="s">
        <v>242</v>
      </c>
    </row>
    <row r="152" spans="1:31" s="2" customFormat="1" ht="6.95" customHeight="1">
      <c r="A152" s="34"/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40"/>
      <c r="M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</sheetData>
  <sheetProtection password="CC35" sheet="1" objects="1" scenarios="1" formatColumns="0" formatRows="0" autoFilter="0"/>
  <autoFilter ref="C86:K15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1_02/132151104"/>
    <hyperlink ref="F96" r:id="rId2" display="https://podminky.urs.cz/item/CS_URS_2021_02/162351104"/>
    <hyperlink ref="F98" r:id="rId3" display="https://podminky.urs.cz/item/CS_URS_2021_02/174151101"/>
    <hyperlink ref="F105" r:id="rId4" display="https://podminky.urs.cz/item/CS_URS_2021_02/175151101"/>
    <hyperlink ref="F117" r:id="rId5" display="https://podminky.urs.cz/item/CS_URS_2021_02/451572111"/>
    <hyperlink ref="F121" r:id="rId6" display="https://podminky.urs.cz/item/CS_URS_2021_02/612135101"/>
    <hyperlink ref="F124" r:id="rId7" display="https://podminky.urs.cz/item/CS_URS_2021_02/612315122"/>
    <hyperlink ref="F127" r:id="rId8" display="https://podminky.urs.cz/item/CS_URS_2021_02/622325109"/>
    <hyperlink ref="F135" r:id="rId9" display="https://podminky.urs.cz/item/CS_URS_2021_02/742122001"/>
    <hyperlink ref="F144" r:id="rId10" display="https://podminky.urs.cz/item/CS_URS_2021_02/998742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  <c r="AZ2" s="133" t="s">
        <v>3302</v>
      </c>
      <c r="BA2" s="133" t="s">
        <v>3303</v>
      </c>
      <c r="BB2" s="133" t="s">
        <v>184</v>
      </c>
      <c r="BC2" s="133" t="s">
        <v>402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3304</v>
      </c>
      <c r="BA3" s="133" t="s">
        <v>3305</v>
      </c>
      <c r="BB3" s="133" t="s">
        <v>144</v>
      </c>
      <c r="BC3" s="133" t="s">
        <v>3306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3307</v>
      </c>
      <c r="BA4" s="133" t="s">
        <v>3308</v>
      </c>
      <c r="BB4" s="133" t="s">
        <v>144</v>
      </c>
      <c r="BC4" s="133" t="s">
        <v>3309</v>
      </c>
      <c r="BD4" s="133" t="s">
        <v>80</v>
      </c>
    </row>
    <row r="5" spans="2:56" s="1" customFormat="1" ht="6.95" customHeight="1">
      <c r="B5" s="22"/>
      <c r="L5" s="22"/>
      <c r="AZ5" s="133" t="s">
        <v>3310</v>
      </c>
      <c r="BA5" s="133" t="s">
        <v>3311</v>
      </c>
      <c r="BB5" s="133" t="s">
        <v>144</v>
      </c>
      <c r="BC5" s="133" t="s">
        <v>155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3312</v>
      </c>
      <c r="BA6" s="133" t="s">
        <v>3313</v>
      </c>
      <c r="BB6" s="133" t="s">
        <v>17</v>
      </c>
      <c r="BC6" s="133" t="s">
        <v>3314</v>
      </c>
      <c r="BD6" s="133" t="s">
        <v>80</v>
      </c>
    </row>
    <row r="7" spans="2:12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</row>
    <row r="8" spans="1:31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40"/>
      <c r="C9" s="34"/>
      <c r="D9" s="34"/>
      <c r="E9" s="141" t="s">
        <v>3315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ROUND(J89,2)</f>
        <v>109146.14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ROUND((SUM(BE89:BE213)),2)</f>
        <v>109146.14</v>
      </c>
      <c r="G33" s="34"/>
      <c r="H33" s="34"/>
      <c r="I33" s="153">
        <v>0.21</v>
      </c>
      <c r="J33" s="152">
        <f>ROUND(((SUM(BE89:BE213))*I33),2)</f>
        <v>22920.69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ROUND((SUM(BF89:BF213)),2)</f>
        <v>0</v>
      </c>
      <c r="G34" s="34"/>
      <c r="H34" s="34"/>
      <c r="I34" s="153">
        <v>0.15</v>
      </c>
      <c r="J34" s="152">
        <f>ROUND(((SUM(BF89:BF213))*I34),2)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ROUND((SUM(BG89:BG213)),2)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ROUND((SUM(BH89:BH213)),2)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ROUND((SUM(BI89:BI213)),2)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132066.83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SO-14 - Příprava pro slaboproudé vedení přes prostor Návsi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J89</f>
        <v>109146.14000000001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J90</f>
        <v>100883.42000000001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J91</f>
        <v>40880.560000000005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846</v>
      </c>
      <c r="E62" s="178"/>
      <c r="F62" s="178"/>
      <c r="G62" s="178"/>
      <c r="H62" s="178"/>
      <c r="I62" s="178"/>
      <c r="J62" s="179">
        <f>J130</f>
        <v>25911.89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6"/>
      <c r="C63" s="120"/>
      <c r="D63" s="177" t="s">
        <v>848</v>
      </c>
      <c r="E63" s="178"/>
      <c r="F63" s="178"/>
      <c r="G63" s="178"/>
      <c r="H63" s="178"/>
      <c r="I63" s="178"/>
      <c r="J63" s="179">
        <f>J151</f>
        <v>2399.04</v>
      </c>
      <c r="K63" s="120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6"/>
      <c r="C64" s="120"/>
      <c r="D64" s="177" t="s">
        <v>849</v>
      </c>
      <c r="E64" s="178"/>
      <c r="F64" s="178"/>
      <c r="G64" s="178"/>
      <c r="H64" s="178"/>
      <c r="I64" s="178"/>
      <c r="J64" s="179">
        <f>J155</f>
        <v>1261.09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6"/>
      <c r="C65" s="120"/>
      <c r="D65" s="177" t="s">
        <v>3316</v>
      </c>
      <c r="E65" s="178"/>
      <c r="F65" s="178"/>
      <c r="G65" s="178"/>
      <c r="H65" s="178"/>
      <c r="I65" s="178"/>
      <c r="J65" s="179">
        <f>J165</f>
        <v>14593.66</v>
      </c>
      <c r="K65" s="120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6"/>
      <c r="C66" s="120"/>
      <c r="D66" s="177" t="s">
        <v>224</v>
      </c>
      <c r="E66" s="178"/>
      <c r="F66" s="178"/>
      <c r="G66" s="178"/>
      <c r="H66" s="178"/>
      <c r="I66" s="178"/>
      <c r="J66" s="179">
        <f>J176</f>
        <v>2992.72</v>
      </c>
      <c r="K66" s="120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6"/>
      <c r="C67" s="120"/>
      <c r="D67" s="177" t="s">
        <v>226</v>
      </c>
      <c r="E67" s="178"/>
      <c r="F67" s="178"/>
      <c r="G67" s="178"/>
      <c r="H67" s="178"/>
      <c r="I67" s="178"/>
      <c r="J67" s="179">
        <f>J200</f>
        <v>12844.46</v>
      </c>
      <c r="K67" s="120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0"/>
      <c r="C68" s="171"/>
      <c r="D68" s="172" t="s">
        <v>1370</v>
      </c>
      <c r="E68" s="173"/>
      <c r="F68" s="173"/>
      <c r="G68" s="173"/>
      <c r="H68" s="173"/>
      <c r="I68" s="173"/>
      <c r="J68" s="174">
        <f>J203</f>
        <v>8262.72</v>
      </c>
      <c r="K68" s="171"/>
      <c r="L68" s="17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6"/>
      <c r="C69" s="120"/>
      <c r="D69" s="177" t="s">
        <v>1371</v>
      </c>
      <c r="E69" s="178"/>
      <c r="F69" s="178"/>
      <c r="G69" s="178"/>
      <c r="H69" s="178"/>
      <c r="I69" s="178"/>
      <c r="J69" s="179">
        <f>J204</f>
        <v>8262.72</v>
      </c>
      <c r="K69" s="120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4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14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5" t="s">
        <v>227</v>
      </c>
      <c r="D76" s="36"/>
      <c r="E76" s="36"/>
      <c r="F76" s="36"/>
      <c r="G76" s="36"/>
      <c r="H76" s="36"/>
      <c r="I76" s="36"/>
      <c r="J76" s="36"/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31" t="s">
        <v>14</v>
      </c>
      <c r="D78" s="36"/>
      <c r="E78" s="36"/>
      <c r="F78" s="36"/>
      <c r="G78" s="36"/>
      <c r="H78" s="36"/>
      <c r="I78" s="36"/>
      <c r="J78" s="36"/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165" t="str">
        <f>E7</f>
        <v>Náves Holohlavy</v>
      </c>
      <c r="F79" s="31"/>
      <c r="G79" s="31"/>
      <c r="H79" s="31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31" t="s">
        <v>159</v>
      </c>
      <c r="D80" s="36"/>
      <c r="E80" s="36"/>
      <c r="F80" s="36"/>
      <c r="G80" s="36"/>
      <c r="H80" s="36"/>
      <c r="I80" s="36"/>
      <c r="J80" s="36"/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64" t="str">
        <f>E9</f>
        <v>SO-14 - Příprava pro slaboproudé vedení přes prostor Návsi</v>
      </c>
      <c r="F81" s="36"/>
      <c r="G81" s="36"/>
      <c r="H81" s="36"/>
      <c r="I81" s="36"/>
      <c r="J81" s="36"/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31" t="s">
        <v>19</v>
      </c>
      <c r="D83" s="36"/>
      <c r="E83" s="36"/>
      <c r="F83" s="28" t="str">
        <f>F12</f>
        <v>Holohlavy</v>
      </c>
      <c r="G83" s="36"/>
      <c r="H83" s="36"/>
      <c r="I83" s="31" t="s">
        <v>21</v>
      </c>
      <c r="J83" s="67" t="str">
        <f>IF(J12="","",J12)</f>
        <v>18. 1. 2022</v>
      </c>
      <c r="K83" s="36"/>
      <c r="L83" s="14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4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15" customHeight="1">
      <c r="A85" s="34"/>
      <c r="B85" s="35"/>
      <c r="C85" s="31" t="s">
        <v>23</v>
      </c>
      <c r="D85" s="36"/>
      <c r="E85" s="36"/>
      <c r="F85" s="28" t="str">
        <f>E15</f>
        <v>Obec Holohlavy</v>
      </c>
      <c r="G85" s="36"/>
      <c r="H85" s="36"/>
      <c r="I85" s="31" t="s">
        <v>30</v>
      </c>
      <c r="J85" s="32" t="str">
        <f>E21</f>
        <v>Zalubem s.r.o.</v>
      </c>
      <c r="K85" s="36"/>
      <c r="L85" s="14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15" customHeight="1">
      <c r="A86" s="34"/>
      <c r="B86" s="35"/>
      <c r="C86" s="31" t="s">
        <v>27</v>
      </c>
      <c r="D86" s="36"/>
      <c r="E86" s="36"/>
      <c r="F86" s="28" t="str">
        <f>IF(E18="","",E18)</f>
        <v>BAGRUNC s.r.o.</v>
      </c>
      <c r="G86" s="36"/>
      <c r="H86" s="36"/>
      <c r="I86" s="31" t="s">
        <v>33</v>
      </c>
      <c r="J86" s="32" t="str">
        <f>E24</f>
        <v>Zalubem s.r.o.</v>
      </c>
      <c r="K86" s="36"/>
      <c r="L86" s="140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" customHeight="1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140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81"/>
      <c r="B88" s="182"/>
      <c r="C88" s="183" t="s">
        <v>228</v>
      </c>
      <c r="D88" s="184" t="s">
        <v>55</v>
      </c>
      <c r="E88" s="184" t="s">
        <v>51</v>
      </c>
      <c r="F88" s="184" t="s">
        <v>52</v>
      </c>
      <c r="G88" s="184" t="s">
        <v>229</v>
      </c>
      <c r="H88" s="184" t="s">
        <v>230</v>
      </c>
      <c r="I88" s="184" t="s">
        <v>231</v>
      </c>
      <c r="J88" s="184" t="s">
        <v>218</v>
      </c>
      <c r="K88" s="185" t="s">
        <v>232</v>
      </c>
      <c r="L88" s="186"/>
      <c r="M88" s="87" t="s">
        <v>17</v>
      </c>
      <c r="N88" s="88" t="s">
        <v>40</v>
      </c>
      <c r="O88" s="88" t="s">
        <v>233</v>
      </c>
      <c r="P88" s="88" t="s">
        <v>234</v>
      </c>
      <c r="Q88" s="88" t="s">
        <v>235</v>
      </c>
      <c r="R88" s="88" t="s">
        <v>236</v>
      </c>
      <c r="S88" s="88" t="s">
        <v>237</v>
      </c>
      <c r="T88" s="89" t="s">
        <v>238</v>
      </c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</row>
    <row r="89" spans="1:63" s="2" customFormat="1" ht="22.8" customHeight="1">
      <c r="A89" s="34"/>
      <c r="B89" s="35"/>
      <c r="C89" s="94" t="s">
        <v>239</v>
      </c>
      <c r="D89" s="36"/>
      <c r="E89" s="36"/>
      <c r="F89" s="36"/>
      <c r="G89" s="36"/>
      <c r="H89" s="36"/>
      <c r="I89" s="36"/>
      <c r="J89" s="187">
        <f>BK89</f>
        <v>109146.14000000001</v>
      </c>
      <c r="K89" s="36"/>
      <c r="L89" s="40"/>
      <c r="M89" s="90"/>
      <c r="N89" s="188"/>
      <c r="O89" s="91"/>
      <c r="P89" s="189">
        <f>P90+P203</f>
        <v>128.101816</v>
      </c>
      <c r="Q89" s="91"/>
      <c r="R89" s="189">
        <f>R90+R203</f>
        <v>45.40907427999999</v>
      </c>
      <c r="S89" s="91"/>
      <c r="T89" s="190">
        <f>T90+T203</f>
        <v>0.58015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69</v>
      </c>
      <c r="AU89" s="19" t="s">
        <v>219</v>
      </c>
      <c r="BK89" s="191">
        <f>BK90+BK203</f>
        <v>109146.14000000001</v>
      </c>
    </row>
    <row r="90" spans="1:63" s="12" customFormat="1" ht="25.9" customHeight="1">
      <c r="A90" s="12"/>
      <c r="B90" s="192"/>
      <c r="C90" s="193"/>
      <c r="D90" s="194" t="s">
        <v>69</v>
      </c>
      <c r="E90" s="195" t="s">
        <v>240</v>
      </c>
      <c r="F90" s="195" t="s">
        <v>241</v>
      </c>
      <c r="G90" s="193"/>
      <c r="H90" s="193"/>
      <c r="I90" s="193"/>
      <c r="J90" s="196">
        <f>BK90</f>
        <v>100883.42000000001</v>
      </c>
      <c r="K90" s="193"/>
      <c r="L90" s="197"/>
      <c r="M90" s="198"/>
      <c r="N90" s="199"/>
      <c r="O90" s="199"/>
      <c r="P90" s="200">
        <f>P91+P130+P151+P155+P165+P176+P200</f>
        <v>128.101816</v>
      </c>
      <c r="Q90" s="199"/>
      <c r="R90" s="200">
        <f>R91+R130+R151+R155+R165+R176+R200</f>
        <v>45.370562279999994</v>
      </c>
      <c r="S90" s="199"/>
      <c r="T90" s="201">
        <f>T91+T130+T151+T155+T165+T176+T200</f>
        <v>0.58015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78</v>
      </c>
      <c r="AT90" s="203" t="s">
        <v>69</v>
      </c>
      <c r="AU90" s="203" t="s">
        <v>70</v>
      </c>
      <c r="AY90" s="202" t="s">
        <v>242</v>
      </c>
      <c r="BK90" s="204">
        <f>BK91+BK130+BK151+BK155+BK165+BK176+BK200</f>
        <v>100883.42000000001</v>
      </c>
    </row>
    <row r="91" spans="1:63" s="12" customFormat="1" ht="22.8" customHeight="1">
      <c r="A91" s="12"/>
      <c r="B91" s="192"/>
      <c r="C91" s="193"/>
      <c r="D91" s="194" t="s">
        <v>69</v>
      </c>
      <c r="E91" s="205" t="s">
        <v>78</v>
      </c>
      <c r="F91" s="205" t="s">
        <v>243</v>
      </c>
      <c r="G91" s="193"/>
      <c r="H91" s="193"/>
      <c r="I91" s="193"/>
      <c r="J91" s="206">
        <f>BK91</f>
        <v>40880.560000000005</v>
      </c>
      <c r="K91" s="193"/>
      <c r="L91" s="197"/>
      <c r="M91" s="198"/>
      <c r="N91" s="199"/>
      <c r="O91" s="199"/>
      <c r="P91" s="200">
        <f>SUM(P92:P129)</f>
        <v>69.192802</v>
      </c>
      <c r="Q91" s="199"/>
      <c r="R91" s="200">
        <f>SUM(R92:R129)</f>
        <v>37.790684</v>
      </c>
      <c r="S91" s="199"/>
      <c r="T91" s="201">
        <f>SUM(T92:T129)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78</v>
      </c>
      <c r="AT91" s="203" t="s">
        <v>69</v>
      </c>
      <c r="AU91" s="203" t="s">
        <v>78</v>
      </c>
      <c r="AY91" s="202" t="s">
        <v>242</v>
      </c>
      <c r="BK91" s="204">
        <f>SUM(BK92:BK129)</f>
        <v>40880.560000000005</v>
      </c>
    </row>
    <row r="92" spans="1:65" s="2" customFormat="1" ht="55.5" customHeight="1">
      <c r="A92" s="34"/>
      <c r="B92" s="35"/>
      <c r="C92" s="207" t="s">
        <v>78</v>
      </c>
      <c r="D92" s="207" t="s">
        <v>244</v>
      </c>
      <c r="E92" s="208" t="s">
        <v>3317</v>
      </c>
      <c r="F92" s="209" t="s">
        <v>3318</v>
      </c>
      <c r="G92" s="210" t="s">
        <v>144</v>
      </c>
      <c r="H92" s="211">
        <v>4.5</v>
      </c>
      <c r="I92" s="212">
        <v>1276.65</v>
      </c>
      <c r="J92" s="212">
        <f>ROUND(I92*H92,2)</f>
        <v>5744.93</v>
      </c>
      <c r="K92" s="209" t="s">
        <v>247</v>
      </c>
      <c r="L92" s="40"/>
      <c r="M92" s="213" t="s">
        <v>17</v>
      </c>
      <c r="N92" s="214" t="s">
        <v>41</v>
      </c>
      <c r="O92" s="215">
        <v>3.386</v>
      </c>
      <c r="P92" s="215">
        <f>O92*H92</f>
        <v>15.237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217" t="s">
        <v>248</v>
      </c>
      <c r="AT92" s="217" t="s">
        <v>244</v>
      </c>
      <c r="AU92" s="217" t="s">
        <v>80</v>
      </c>
      <c r="AY92" s="19" t="s">
        <v>242</v>
      </c>
      <c r="BE92" s="218">
        <f>IF(N92="základní",J92,0)</f>
        <v>5744.93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78</v>
      </c>
      <c r="BK92" s="218">
        <f>ROUND(I92*H92,2)</f>
        <v>5744.93</v>
      </c>
      <c r="BL92" s="19" t="s">
        <v>248</v>
      </c>
      <c r="BM92" s="217" t="s">
        <v>3319</v>
      </c>
    </row>
    <row r="93" spans="1:47" s="2" customFormat="1" ht="12">
      <c r="A93" s="34"/>
      <c r="B93" s="35"/>
      <c r="C93" s="36"/>
      <c r="D93" s="219" t="s">
        <v>250</v>
      </c>
      <c r="E93" s="36"/>
      <c r="F93" s="220" t="s">
        <v>3320</v>
      </c>
      <c r="G93" s="36"/>
      <c r="H93" s="36"/>
      <c r="I93" s="36"/>
      <c r="J93" s="36"/>
      <c r="K93" s="36"/>
      <c r="L93" s="40"/>
      <c r="M93" s="221"/>
      <c r="N93" s="222"/>
      <c r="O93" s="79"/>
      <c r="P93" s="79"/>
      <c r="Q93" s="79"/>
      <c r="R93" s="79"/>
      <c r="S93" s="79"/>
      <c r="T93" s="80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250</v>
      </c>
      <c r="AU93" s="19" t="s">
        <v>80</v>
      </c>
    </row>
    <row r="94" spans="1:51" s="13" customFormat="1" ht="12">
      <c r="A94" s="13"/>
      <c r="B94" s="225"/>
      <c r="C94" s="226"/>
      <c r="D94" s="223" t="s">
        <v>254</v>
      </c>
      <c r="E94" s="227" t="s">
        <v>3321</v>
      </c>
      <c r="F94" s="228" t="s">
        <v>3322</v>
      </c>
      <c r="G94" s="226"/>
      <c r="H94" s="229">
        <v>4.5</v>
      </c>
      <c r="I94" s="226"/>
      <c r="J94" s="226"/>
      <c r="K94" s="226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254</v>
      </c>
      <c r="AU94" s="234" t="s">
        <v>80</v>
      </c>
      <c r="AV94" s="13" t="s">
        <v>80</v>
      </c>
      <c r="AW94" s="13" t="s">
        <v>32</v>
      </c>
      <c r="AX94" s="13" t="s">
        <v>78</v>
      </c>
      <c r="AY94" s="234" t="s">
        <v>242</v>
      </c>
    </row>
    <row r="95" spans="1:65" s="2" customFormat="1" ht="16.5" customHeight="1">
      <c r="A95" s="34"/>
      <c r="B95" s="35"/>
      <c r="C95" s="207" t="s">
        <v>80</v>
      </c>
      <c r="D95" s="207" t="s">
        <v>244</v>
      </c>
      <c r="E95" s="208" t="s">
        <v>3323</v>
      </c>
      <c r="F95" s="209" t="s">
        <v>3324</v>
      </c>
      <c r="G95" s="210" t="s">
        <v>144</v>
      </c>
      <c r="H95" s="211">
        <v>1.024</v>
      </c>
      <c r="I95" s="212">
        <v>2234.86</v>
      </c>
      <c r="J95" s="212">
        <f>ROUND(I95*H95,2)</f>
        <v>2288.5</v>
      </c>
      <c r="K95" s="209" t="s">
        <v>247</v>
      </c>
      <c r="L95" s="40"/>
      <c r="M95" s="213" t="s">
        <v>17</v>
      </c>
      <c r="N95" s="214" t="s">
        <v>41</v>
      </c>
      <c r="O95" s="215">
        <v>7.127</v>
      </c>
      <c r="P95" s="215">
        <f>O95*H95</f>
        <v>7.298048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217" t="s">
        <v>248</v>
      </c>
      <c r="AT95" s="217" t="s">
        <v>244</v>
      </c>
      <c r="AU95" s="217" t="s">
        <v>80</v>
      </c>
      <c r="AY95" s="19" t="s">
        <v>242</v>
      </c>
      <c r="BE95" s="218">
        <f>IF(N95="základní",J95,0)</f>
        <v>2288.5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78</v>
      </c>
      <c r="BK95" s="218">
        <f>ROUND(I95*H95,2)</f>
        <v>2288.5</v>
      </c>
      <c r="BL95" s="19" t="s">
        <v>248</v>
      </c>
      <c r="BM95" s="217" t="s">
        <v>3325</v>
      </c>
    </row>
    <row r="96" spans="1:47" s="2" customFormat="1" ht="12">
      <c r="A96" s="34"/>
      <c r="B96" s="35"/>
      <c r="C96" s="36"/>
      <c r="D96" s="219" t="s">
        <v>250</v>
      </c>
      <c r="E96" s="36"/>
      <c r="F96" s="220" t="s">
        <v>3326</v>
      </c>
      <c r="G96" s="36"/>
      <c r="H96" s="36"/>
      <c r="I96" s="36"/>
      <c r="J96" s="36"/>
      <c r="K96" s="36"/>
      <c r="L96" s="40"/>
      <c r="M96" s="221"/>
      <c r="N96" s="222"/>
      <c r="O96" s="79"/>
      <c r="P96" s="79"/>
      <c r="Q96" s="79"/>
      <c r="R96" s="79"/>
      <c r="S96" s="79"/>
      <c r="T96" s="80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250</v>
      </c>
      <c r="AU96" s="19" t="s">
        <v>80</v>
      </c>
    </row>
    <row r="97" spans="1:51" s="13" customFormat="1" ht="12">
      <c r="A97" s="13"/>
      <c r="B97" s="225"/>
      <c r="C97" s="226"/>
      <c r="D97" s="223" t="s">
        <v>254</v>
      </c>
      <c r="E97" s="227" t="s">
        <v>3304</v>
      </c>
      <c r="F97" s="228" t="s">
        <v>3327</v>
      </c>
      <c r="G97" s="226"/>
      <c r="H97" s="229">
        <v>1.024</v>
      </c>
      <c r="I97" s="226"/>
      <c r="J97" s="226"/>
      <c r="K97" s="226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254</v>
      </c>
      <c r="AU97" s="234" t="s">
        <v>80</v>
      </c>
      <c r="AV97" s="13" t="s">
        <v>80</v>
      </c>
      <c r="AW97" s="13" t="s">
        <v>32</v>
      </c>
      <c r="AX97" s="13" t="s">
        <v>78</v>
      </c>
      <c r="AY97" s="234" t="s">
        <v>242</v>
      </c>
    </row>
    <row r="98" spans="1:65" s="2" customFormat="1" ht="24.15" customHeight="1">
      <c r="A98" s="34"/>
      <c r="B98" s="35"/>
      <c r="C98" s="207" t="s">
        <v>262</v>
      </c>
      <c r="D98" s="207" t="s">
        <v>244</v>
      </c>
      <c r="E98" s="208" t="s">
        <v>385</v>
      </c>
      <c r="F98" s="209" t="s">
        <v>386</v>
      </c>
      <c r="G98" s="210" t="s">
        <v>144</v>
      </c>
      <c r="H98" s="211">
        <v>17.6</v>
      </c>
      <c r="I98" s="212">
        <v>225.66</v>
      </c>
      <c r="J98" s="212">
        <f>ROUND(I98*H98,2)</f>
        <v>3971.62</v>
      </c>
      <c r="K98" s="209" t="s">
        <v>247</v>
      </c>
      <c r="L98" s="40"/>
      <c r="M98" s="213" t="s">
        <v>17</v>
      </c>
      <c r="N98" s="214" t="s">
        <v>41</v>
      </c>
      <c r="O98" s="215">
        <v>0.337</v>
      </c>
      <c r="P98" s="215">
        <f>O98*H98</f>
        <v>5.9312000000000005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217" t="s">
        <v>248</v>
      </c>
      <c r="AT98" s="217" t="s">
        <v>244</v>
      </c>
      <c r="AU98" s="217" t="s">
        <v>80</v>
      </c>
      <c r="AY98" s="19" t="s">
        <v>242</v>
      </c>
      <c r="BE98" s="218">
        <f>IF(N98="základní",J98,0)</f>
        <v>3971.62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78</v>
      </c>
      <c r="BK98" s="218">
        <f>ROUND(I98*H98,2)</f>
        <v>3971.62</v>
      </c>
      <c r="BL98" s="19" t="s">
        <v>248</v>
      </c>
      <c r="BM98" s="217" t="s">
        <v>3328</v>
      </c>
    </row>
    <row r="99" spans="1:47" s="2" customFormat="1" ht="12">
      <c r="A99" s="34"/>
      <c r="B99" s="35"/>
      <c r="C99" s="36"/>
      <c r="D99" s="219" t="s">
        <v>250</v>
      </c>
      <c r="E99" s="36"/>
      <c r="F99" s="220" t="s">
        <v>388</v>
      </c>
      <c r="G99" s="36"/>
      <c r="H99" s="36"/>
      <c r="I99" s="36"/>
      <c r="J99" s="36"/>
      <c r="K99" s="36"/>
      <c r="L99" s="40"/>
      <c r="M99" s="221"/>
      <c r="N99" s="222"/>
      <c r="O99" s="79"/>
      <c r="P99" s="79"/>
      <c r="Q99" s="79"/>
      <c r="R99" s="79"/>
      <c r="S99" s="79"/>
      <c r="T99" s="80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250</v>
      </c>
      <c r="AU99" s="19" t="s">
        <v>80</v>
      </c>
    </row>
    <row r="100" spans="1:51" s="13" customFormat="1" ht="12">
      <c r="A100" s="13"/>
      <c r="B100" s="225"/>
      <c r="C100" s="226"/>
      <c r="D100" s="223" t="s">
        <v>254</v>
      </c>
      <c r="E100" s="227" t="s">
        <v>3312</v>
      </c>
      <c r="F100" s="228" t="s">
        <v>3329</v>
      </c>
      <c r="G100" s="226"/>
      <c r="H100" s="229">
        <v>17.6</v>
      </c>
      <c r="I100" s="226"/>
      <c r="J100" s="226"/>
      <c r="K100" s="226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254</v>
      </c>
      <c r="AU100" s="234" t="s">
        <v>80</v>
      </c>
      <c r="AV100" s="13" t="s">
        <v>80</v>
      </c>
      <c r="AW100" s="13" t="s">
        <v>32</v>
      </c>
      <c r="AX100" s="13" t="s">
        <v>78</v>
      </c>
      <c r="AY100" s="234" t="s">
        <v>242</v>
      </c>
    </row>
    <row r="101" spans="1:65" s="2" customFormat="1" ht="24.15" customHeight="1">
      <c r="A101" s="34"/>
      <c r="B101" s="35"/>
      <c r="C101" s="207" t="s">
        <v>248</v>
      </c>
      <c r="D101" s="207" t="s">
        <v>244</v>
      </c>
      <c r="E101" s="208" t="s">
        <v>887</v>
      </c>
      <c r="F101" s="209" t="s">
        <v>888</v>
      </c>
      <c r="G101" s="210" t="s">
        <v>144</v>
      </c>
      <c r="H101" s="211">
        <v>17.6</v>
      </c>
      <c r="I101" s="212">
        <v>552.84</v>
      </c>
      <c r="J101" s="212">
        <f>ROUND(I101*H101,2)</f>
        <v>9729.98</v>
      </c>
      <c r="K101" s="209" t="s">
        <v>247</v>
      </c>
      <c r="L101" s="40"/>
      <c r="M101" s="213" t="s">
        <v>17</v>
      </c>
      <c r="N101" s="214" t="s">
        <v>41</v>
      </c>
      <c r="O101" s="215">
        <v>1.763</v>
      </c>
      <c r="P101" s="215">
        <f>O101*H101</f>
        <v>31.0288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217" t="s">
        <v>248</v>
      </c>
      <c r="AT101" s="217" t="s">
        <v>244</v>
      </c>
      <c r="AU101" s="217" t="s">
        <v>80</v>
      </c>
      <c r="AY101" s="19" t="s">
        <v>242</v>
      </c>
      <c r="BE101" s="218">
        <f>IF(N101="základní",J101,0)</f>
        <v>9729.98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9729.98</v>
      </c>
      <c r="BL101" s="19" t="s">
        <v>248</v>
      </c>
      <c r="BM101" s="217" t="s">
        <v>3330</v>
      </c>
    </row>
    <row r="102" spans="1:47" s="2" customFormat="1" ht="12">
      <c r="A102" s="34"/>
      <c r="B102" s="35"/>
      <c r="C102" s="36"/>
      <c r="D102" s="219" t="s">
        <v>250</v>
      </c>
      <c r="E102" s="36"/>
      <c r="F102" s="220" t="s">
        <v>890</v>
      </c>
      <c r="G102" s="36"/>
      <c r="H102" s="36"/>
      <c r="I102" s="36"/>
      <c r="J102" s="36"/>
      <c r="K102" s="36"/>
      <c r="L102" s="40"/>
      <c r="M102" s="221"/>
      <c r="N102" s="222"/>
      <c r="O102" s="79"/>
      <c r="P102" s="79"/>
      <c r="Q102" s="79"/>
      <c r="R102" s="79"/>
      <c r="S102" s="79"/>
      <c r="T102" s="80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250</v>
      </c>
      <c r="AU102" s="19" t="s">
        <v>80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17</v>
      </c>
      <c r="F103" s="228" t="s">
        <v>3312</v>
      </c>
      <c r="G103" s="226"/>
      <c r="H103" s="229">
        <v>17.6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78</v>
      </c>
      <c r="AY103" s="234" t="s">
        <v>242</v>
      </c>
    </row>
    <row r="104" spans="1:65" s="2" customFormat="1" ht="37.8" customHeight="1">
      <c r="A104" s="34"/>
      <c r="B104" s="35"/>
      <c r="C104" s="207" t="s">
        <v>273</v>
      </c>
      <c r="D104" s="207" t="s">
        <v>244</v>
      </c>
      <c r="E104" s="208" t="s">
        <v>397</v>
      </c>
      <c r="F104" s="209" t="s">
        <v>398</v>
      </c>
      <c r="G104" s="210" t="s">
        <v>144</v>
      </c>
      <c r="H104" s="211">
        <v>23.124</v>
      </c>
      <c r="I104" s="212">
        <v>87.1</v>
      </c>
      <c r="J104" s="212">
        <f>ROUND(I104*H104,2)</f>
        <v>2014.1</v>
      </c>
      <c r="K104" s="209" t="s">
        <v>247</v>
      </c>
      <c r="L104" s="40"/>
      <c r="M104" s="213" t="s">
        <v>17</v>
      </c>
      <c r="N104" s="214" t="s">
        <v>41</v>
      </c>
      <c r="O104" s="215">
        <v>0.046</v>
      </c>
      <c r="P104" s="215">
        <f>O104*H104</f>
        <v>1.063704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248</v>
      </c>
      <c r="AT104" s="217" t="s">
        <v>244</v>
      </c>
      <c r="AU104" s="217" t="s">
        <v>80</v>
      </c>
      <c r="AY104" s="19" t="s">
        <v>242</v>
      </c>
      <c r="BE104" s="218">
        <f>IF(N104="základní",J104,0)</f>
        <v>2014.1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2014.1</v>
      </c>
      <c r="BL104" s="19" t="s">
        <v>248</v>
      </c>
      <c r="BM104" s="217" t="s">
        <v>3331</v>
      </c>
    </row>
    <row r="105" spans="1:47" s="2" customFormat="1" ht="12">
      <c r="A105" s="34"/>
      <c r="B105" s="35"/>
      <c r="C105" s="36"/>
      <c r="D105" s="219" t="s">
        <v>250</v>
      </c>
      <c r="E105" s="36"/>
      <c r="F105" s="220" t="s">
        <v>400</v>
      </c>
      <c r="G105" s="36"/>
      <c r="H105" s="36"/>
      <c r="I105" s="36"/>
      <c r="J105" s="36"/>
      <c r="K105" s="36"/>
      <c r="L105" s="40"/>
      <c r="M105" s="221"/>
      <c r="N105" s="222"/>
      <c r="O105" s="79"/>
      <c r="P105" s="79"/>
      <c r="Q105" s="79"/>
      <c r="R105" s="79"/>
      <c r="S105" s="79"/>
      <c r="T105" s="8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250</v>
      </c>
      <c r="AU105" s="19" t="s">
        <v>80</v>
      </c>
    </row>
    <row r="106" spans="1:51" s="13" customFormat="1" ht="12">
      <c r="A106" s="13"/>
      <c r="B106" s="225"/>
      <c r="C106" s="226"/>
      <c r="D106" s="223" t="s">
        <v>254</v>
      </c>
      <c r="E106" s="227" t="s">
        <v>17</v>
      </c>
      <c r="F106" s="228" t="s">
        <v>3332</v>
      </c>
      <c r="G106" s="226"/>
      <c r="H106" s="229">
        <v>23.124</v>
      </c>
      <c r="I106" s="226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254</v>
      </c>
      <c r="AU106" s="234" t="s">
        <v>80</v>
      </c>
      <c r="AV106" s="13" t="s">
        <v>80</v>
      </c>
      <c r="AW106" s="13" t="s">
        <v>32</v>
      </c>
      <c r="AX106" s="13" t="s">
        <v>78</v>
      </c>
      <c r="AY106" s="234" t="s">
        <v>242</v>
      </c>
    </row>
    <row r="107" spans="1:65" s="2" customFormat="1" ht="24.15" customHeight="1">
      <c r="A107" s="34"/>
      <c r="B107" s="35"/>
      <c r="C107" s="207" t="s">
        <v>284</v>
      </c>
      <c r="D107" s="207" t="s">
        <v>244</v>
      </c>
      <c r="E107" s="208" t="s">
        <v>905</v>
      </c>
      <c r="F107" s="209" t="s">
        <v>906</v>
      </c>
      <c r="G107" s="210" t="s">
        <v>144</v>
      </c>
      <c r="H107" s="211">
        <v>9.76</v>
      </c>
      <c r="I107" s="212">
        <v>143.58</v>
      </c>
      <c r="J107" s="212">
        <f>ROUND(I107*H107,2)</f>
        <v>1401.34</v>
      </c>
      <c r="K107" s="209" t="s">
        <v>247</v>
      </c>
      <c r="L107" s="40"/>
      <c r="M107" s="213" t="s">
        <v>17</v>
      </c>
      <c r="N107" s="214" t="s">
        <v>41</v>
      </c>
      <c r="O107" s="215">
        <v>0.328</v>
      </c>
      <c r="P107" s="215">
        <f>O107*H107</f>
        <v>3.20128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217" t="s">
        <v>248</v>
      </c>
      <c r="AT107" s="217" t="s">
        <v>244</v>
      </c>
      <c r="AU107" s="217" t="s">
        <v>80</v>
      </c>
      <c r="AY107" s="19" t="s">
        <v>242</v>
      </c>
      <c r="BE107" s="218">
        <f>IF(N107="základní",J107,0)</f>
        <v>1401.34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1401.34</v>
      </c>
      <c r="BL107" s="19" t="s">
        <v>248</v>
      </c>
      <c r="BM107" s="217" t="s">
        <v>3333</v>
      </c>
    </row>
    <row r="108" spans="1:47" s="2" customFormat="1" ht="12">
      <c r="A108" s="34"/>
      <c r="B108" s="35"/>
      <c r="C108" s="36"/>
      <c r="D108" s="219" t="s">
        <v>250</v>
      </c>
      <c r="E108" s="36"/>
      <c r="F108" s="220" t="s">
        <v>908</v>
      </c>
      <c r="G108" s="36"/>
      <c r="H108" s="36"/>
      <c r="I108" s="36"/>
      <c r="J108" s="36"/>
      <c r="K108" s="36"/>
      <c r="L108" s="40"/>
      <c r="M108" s="221"/>
      <c r="N108" s="222"/>
      <c r="O108" s="79"/>
      <c r="P108" s="79"/>
      <c r="Q108" s="79"/>
      <c r="R108" s="79"/>
      <c r="S108" s="79"/>
      <c r="T108" s="8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250</v>
      </c>
      <c r="AU108" s="19" t="s">
        <v>80</v>
      </c>
    </row>
    <row r="109" spans="1:51" s="13" customFormat="1" ht="12">
      <c r="A109" s="13"/>
      <c r="B109" s="225"/>
      <c r="C109" s="226"/>
      <c r="D109" s="223" t="s">
        <v>254</v>
      </c>
      <c r="E109" s="227" t="s">
        <v>17</v>
      </c>
      <c r="F109" s="228" t="s">
        <v>3334</v>
      </c>
      <c r="G109" s="226"/>
      <c r="H109" s="229">
        <v>0.96</v>
      </c>
      <c r="I109" s="226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254</v>
      </c>
      <c r="AU109" s="234" t="s">
        <v>80</v>
      </c>
      <c r="AV109" s="13" t="s">
        <v>80</v>
      </c>
      <c r="AW109" s="13" t="s">
        <v>32</v>
      </c>
      <c r="AX109" s="13" t="s">
        <v>70</v>
      </c>
      <c r="AY109" s="234" t="s">
        <v>242</v>
      </c>
    </row>
    <row r="110" spans="1:51" s="13" customFormat="1" ht="12">
      <c r="A110" s="13"/>
      <c r="B110" s="225"/>
      <c r="C110" s="226"/>
      <c r="D110" s="223" t="s">
        <v>254</v>
      </c>
      <c r="E110" s="227" t="s">
        <v>17</v>
      </c>
      <c r="F110" s="228" t="s">
        <v>3335</v>
      </c>
      <c r="G110" s="226"/>
      <c r="H110" s="229">
        <v>8.8</v>
      </c>
      <c r="I110" s="226"/>
      <c r="J110" s="226"/>
      <c r="K110" s="226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254</v>
      </c>
      <c r="AU110" s="234" t="s">
        <v>80</v>
      </c>
      <c r="AV110" s="13" t="s">
        <v>80</v>
      </c>
      <c r="AW110" s="13" t="s">
        <v>32</v>
      </c>
      <c r="AX110" s="13" t="s">
        <v>70</v>
      </c>
      <c r="AY110" s="234" t="s">
        <v>242</v>
      </c>
    </row>
    <row r="111" spans="1:51" s="14" customFormat="1" ht="12">
      <c r="A111" s="14"/>
      <c r="B111" s="235"/>
      <c r="C111" s="236"/>
      <c r="D111" s="223" t="s">
        <v>254</v>
      </c>
      <c r="E111" s="237" t="s">
        <v>3310</v>
      </c>
      <c r="F111" s="238" t="s">
        <v>261</v>
      </c>
      <c r="G111" s="236"/>
      <c r="H111" s="239">
        <v>9.760000000000002</v>
      </c>
      <c r="I111" s="236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254</v>
      </c>
      <c r="AU111" s="244" t="s">
        <v>80</v>
      </c>
      <c r="AV111" s="14" t="s">
        <v>248</v>
      </c>
      <c r="AW111" s="14" t="s">
        <v>32</v>
      </c>
      <c r="AX111" s="14" t="s">
        <v>78</v>
      </c>
      <c r="AY111" s="244" t="s">
        <v>242</v>
      </c>
    </row>
    <row r="112" spans="1:65" s="2" customFormat="1" ht="16.5" customHeight="1">
      <c r="A112" s="34"/>
      <c r="B112" s="35"/>
      <c r="C112" s="264" t="s">
        <v>293</v>
      </c>
      <c r="D112" s="264" t="s">
        <v>420</v>
      </c>
      <c r="E112" s="265" t="s">
        <v>914</v>
      </c>
      <c r="F112" s="266" t="s">
        <v>915</v>
      </c>
      <c r="G112" s="267" t="s">
        <v>736</v>
      </c>
      <c r="H112" s="268">
        <v>21.472</v>
      </c>
      <c r="I112" s="269">
        <v>283</v>
      </c>
      <c r="J112" s="269">
        <f>ROUND(I112*H112,2)</f>
        <v>6076.58</v>
      </c>
      <c r="K112" s="266" t="s">
        <v>423</v>
      </c>
      <c r="L112" s="270"/>
      <c r="M112" s="271" t="s">
        <v>17</v>
      </c>
      <c r="N112" s="272" t="s">
        <v>41</v>
      </c>
      <c r="O112" s="215">
        <v>0</v>
      </c>
      <c r="P112" s="215">
        <f>O112*H112</f>
        <v>0</v>
      </c>
      <c r="Q112" s="215">
        <v>1</v>
      </c>
      <c r="R112" s="215">
        <f>Q112*H112</f>
        <v>21.472</v>
      </c>
      <c r="S112" s="215">
        <v>0</v>
      </c>
      <c r="T112" s="216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217" t="s">
        <v>300</v>
      </c>
      <c r="AT112" s="217" t="s">
        <v>420</v>
      </c>
      <c r="AU112" s="217" t="s">
        <v>80</v>
      </c>
      <c r="AY112" s="19" t="s">
        <v>242</v>
      </c>
      <c r="BE112" s="218">
        <f>IF(N112="základní",J112,0)</f>
        <v>6076.58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78</v>
      </c>
      <c r="BK112" s="218">
        <f>ROUND(I112*H112,2)</f>
        <v>6076.58</v>
      </c>
      <c r="BL112" s="19" t="s">
        <v>248</v>
      </c>
      <c r="BM112" s="217" t="s">
        <v>3336</v>
      </c>
    </row>
    <row r="113" spans="1:51" s="13" customFormat="1" ht="12">
      <c r="A113" s="13"/>
      <c r="B113" s="225"/>
      <c r="C113" s="226"/>
      <c r="D113" s="223" t="s">
        <v>254</v>
      </c>
      <c r="E113" s="227" t="s">
        <v>17</v>
      </c>
      <c r="F113" s="228" t="s">
        <v>3337</v>
      </c>
      <c r="G113" s="226"/>
      <c r="H113" s="229">
        <v>21.472</v>
      </c>
      <c r="I113" s="226"/>
      <c r="J113" s="226"/>
      <c r="K113" s="226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254</v>
      </c>
      <c r="AU113" s="234" t="s">
        <v>80</v>
      </c>
      <c r="AV113" s="13" t="s">
        <v>80</v>
      </c>
      <c r="AW113" s="13" t="s">
        <v>32</v>
      </c>
      <c r="AX113" s="13" t="s">
        <v>78</v>
      </c>
      <c r="AY113" s="234" t="s">
        <v>242</v>
      </c>
    </row>
    <row r="114" spans="1:65" s="2" customFormat="1" ht="37.8" customHeight="1">
      <c r="A114" s="34"/>
      <c r="B114" s="35"/>
      <c r="C114" s="207" t="s">
        <v>300</v>
      </c>
      <c r="D114" s="207" t="s">
        <v>244</v>
      </c>
      <c r="E114" s="208" t="s">
        <v>2841</v>
      </c>
      <c r="F114" s="209" t="s">
        <v>2842</v>
      </c>
      <c r="G114" s="210" t="s">
        <v>144</v>
      </c>
      <c r="H114" s="211">
        <v>7.392</v>
      </c>
      <c r="I114" s="212">
        <v>211.04</v>
      </c>
      <c r="J114" s="212">
        <f>ROUND(I114*H114,2)</f>
        <v>1560.01</v>
      </c>
      <c r="K114" s="209" t="s">
        <v>247</v>
      </c>
      <c r="L114" s="40"/>
      <c r="M114" s="213" t="s">
        <v>17</v>
      </c>
      <c r="N114" s="214" t="s">
        <v>41</v>
      </c>
      <c r="O114" s="215">
        <v>0.435</v>
      </c>
      <c r="P114" s="215">
        <f>O114*H114</f>
        <v>3.21552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217" t="s">
        <v>248</v>
      </c>
      <c r="AT114" s="217" t="s">
        <v>244</v>
      </c>
      <c r="AU114" s="217" t="s">
        <v>80</v>
      </c>
      <c r="AY114" s="19" t="s">
        <v>242</v>
      </c>
      <c r="BE114" s="218">
        <f>IF(N114="základní",J114,0)</f>
        <v>1560.01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78</v>
      </c>
      <c r="BK114" s="218">
        <f>ROUND(I114*H114,2)</f>
        <v>1560.01</v>
      </c>
      <c r="BL114" s="19" t="s">
        <v>248</v>
      </c>
      <c r="BM114" s="217" t="s">
        <v>3338</v>
      </c>
    </row>
    <row r="115" spans="1:47" s="2" customFormat="1" ht="12">
      <c r="A115" s="34"/>
      <c r="B115" s="35"/>
      <c r="C115" s="36"/>
      <c r="D115" s="219" t="s">
        <v>250</v>
      </c>
      <c r="E115" s="36"/>
      <c r="F115" s="220" t="s">
        <v>2844</v>
      </c>
      <c r="G115" s="36"/>
      <c r="H115" s="36"/>
      <c r="I115" s="36"/>
      <c r="J115" s="36"/>
      <c r="K115" s="36"/>
      <c r="L115" s="40"/>
      <c r="M115" s="221"/>
      <c r="N115" s="222"/>
      <c r="O115" s="79"/>
      <c r="P115" s="79"/>
      <c r="Q115" s="79"/>
      <c r="R115" s="79"/>
      <c r="S115" s="79"/>
      <c r="T115" s="80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250</v>
      </c>
      <c r="AU115" s="19" t="s">
        <v>80</v>
      </c>
    </row>
    <row r="116" spans="1:51" s="13" customFormat="1" ht="12">
      <c r="A116" s="13"/>
      <c r="B116" s="225"/>
      <c r="C116" s="226"/>
      <c r="D116" s="223" t="s">
        <v>254</v>
      </c>
      <c r="E116" s="227" t="s">
        <v>3307</v>
      </c>
      <c r="F116" s="228" t="s">
        <v>3339</v>
      </c>
      <c r="G116" s="226"/>
      <c r="H116" s="229">
        <v>7.392</v>
      </c>
      <c r="I116" s="226"/>
      <c r="J116" s="226"/>
      <c r="K116" s="226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254</v>
      </c>
      <c r="AU116" s="234" t="s">
        <v>80</v>
      </c>
      <c r="AV116" s="13" t="s">
        <v>80</v>
      </c>
      <c r="AW116" s="13" t="s">
        <v>32</v>
      </c>
      <c r="AX116" s="13" t="s">
        <v>78</v>
      </c>
      <c r="AY116" s="234" t="s">
        <v>242</v>
      </c>
    </row>
    <row r="117" spans="1:65" s="2" customFormat="1" ht="16.5" customHeight="1">
      <c r="A117" s="34"/>
      <c r="B117" s="35"/>
      <c r="C117" s="264" t="s">
        <v>308</v>
      </c>
      <c r="D117" s="264" t="s">
        <v>420</v>
      </c>
      <c r="E117" s="265" t="s">
        <v>1499</v>
      </c>
      <c r="F117" s="266" t="s">
        <v>1500</v>
      </c>
      <c r="G117" s="267" t="s">
        <v>736</v>
      </c>
      <c r="H117" s="268">
        <v>16.262</v>
      </c>
      <c r="I117" s="269">
        <v>388</v>
      </c>
      <c r="J117" s="269">
        <f>ROUND(I117*H117,2)</f>
        <v>6309.66</v>
      </c>
      <c r="K117" s="266" t="s">
        <v>423</v>
      </c>
      <c r="L117" s="270"/>
      <c r="M117" s="271" t="s">
        <v>17</v>
      </c>
      <c r="N117" s="272" t="s">
        <v>41</v>
      </c>
      <c r="O117" s="215">
        <v>0</v>
      </c>
      <c r="P117" s="215">
        <f>O117*H117</f>
        <v>0</v>
      </c>
      <c r="Q117" s="215">
        <v>1</v>
      </c>
      <c r="R117" s="215">
        <f>Q117*H117</f>
        <v>16.262</v>
      </c>
      <c r="S117" s="215">
        <v>0</v>
      </c>
      <c r="T117" s="216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217" t="s">
        <v>300</v>
      </c>
      <c r="AT117" s="217" t="s">
        <v>420</v>
      </c>
      <c r="AU117" s="217" t="s">
        <v>80</v>
      </c>
      <c r="AY117" s="19" t="s">
        <v>242</v>
      </c>
      <c r="BE117" s="218">
        <f>IF(N117="základní",J117,0)</f>
        <v>6309.66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78</v>
      </c>
      <c r="BK117" s="218">
        <f>ROUND(I117*H117,2)</f>
        <v>6309.66</v>
      </c>
      <c r="BL117" s="19" t="s">
        <v>248</v>
      </c>
      <c r="BM117" s="217" t="s">
        <v>3340</v>
      </c>
    </row>
    <row r="118" spans="1:51" s="13" customFormat="1" ht="12">
      <c r="A118" s="13"/>
      <c r="B118" s="225"/>
      <c r="C118" s="226"/>
      <c r="D118" s="223" t="s">
        <v>254</v>
      </c>
      <c r="E118" s="227" t="s">
        <v>17</v>
      </c>
      <c r="F118" s="228" t="s">
        <v>3341</v>
      </c>
      <c r="G118" s="226"/>
      <c r="H118" s="229">
        <v>16.262</v>
      </c>
      <c r="I118" s="226"/>
      <c r="J118" s="226"/>
      <c r="K118" s="226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254</v>
      </c>
      <c r="AU118" s="234" t="s">
        <v>80</v>
      </c>
      <c r="AV118" s="13" t="s">
        <v>80</v>
      </c>
      <c r="AW118" s="13" t="s">
        <v>32</v>
      </c>
      <c r="AX118" s="13" t="s">
        <v>78</v>
      </c>
      <c r="AY118" s="234" t="s">
        <v>242</v>
      </c>
    </row>
    <row r="119" spans="1:65" s="2" customFormat="1" ht="16.5" customHeight="1">
      <c r="A119" s="34"/>
      <c r="B119" s="35"/>
      <c r="C119" s="207" t="s">
        <v>314</v>
      </c>
      <c r="D119" s="207" t="s">
        <v>244</v>
      </c>
      <c r="E119" s="208" t="s">
        <v>1506</v>
      </c>
      <c r="F119" s="209" t="s">
        <v>1507</v>
      </c>
      <c r="G119" s="210" t="s">
        <v>184</v>
      </c>
      <c r="H119" s="211">
        <v>22</v>
      </c>
      <c r="I119" s="212">
        <v>25</v>
      </c>
      <c r="J119" s="212">
        <f>ROUND(I119*H119,2)</f>
        <v>550</v>
      </c>
      <c r="K119" s="209" t="s">
        <v>17</v>
      </c>
      <c r="L119" s="40"/>
      <c r="M119" s="213" t="s">
        <v>17</v>
      </c>
      <c r="N119" s="214" t="s">
        <v>41</v>
      </c>
      <c r="O119" s="215">
        <v>0</v>
      </c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17" t="s">
        <v>248</v>
      </c>
      <c r="AT119" s="217" t="s">
        <v>244</v>
      </c>
      <c r="AU119" s="217" t="s">
        <v>80</v>
      </c>
      <c r="AY119" s="19" t="s">
        <v>242</v>
      </c>
      <c r="BE119" s="218">
        <f>IF(N119="základní",J119,0)</f>
        <v>550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78</v>
      </c>
      <c r="BK119" s="218">
        <f>ROUND(I119*H119,2)</f>
        <v>550</v>
      </c>
      <c r="BL119" s="19" t="s">
        <v>248</v>
      </c>
      <c r="BM119" s="217" t="s">
        <v>3342</v>
      </c>
    </row>
    <row r="120" spans="1:51" s="13" customFormat="1" ht="12">
      <c r="A120" s="13"/>
      <c r="B120" s="225"/>
      <c r="C120" s="226"/>
      <c r="D120" s="223" t="s">
        <v>254</v>
      </c>
      <c r="E120" s="227" t="s">
        <v>17</v>
      </c>
      <c r="F120" s="228" t="s">
        <v>3302</v>
      </c>
      <c r="G120" s="226"/>
      <c r="H120" s="229">
        <v>22</v>
      </c>
      <c r="I120" s="226"/>
      <c r="J120" s="226"/>
      <c r="K120" s="226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254</v>
      </c>
      <c r="AU120" s="234" t="s">
        <v>80</v>
      </c>
      <c r="AV120" s="13" t="s">
        <v>80</v>
      </c>
      <c r="AW120" s="13" t="s">
        <v>32</v>
      </c>
      <c r="AX120" s="13" t="s">
        <v>78</v>
      </c>
      <c r="AY120" s="234" t="s">
        <v>242</v>
      </c>
    </row>
    <row r="121" spans="1:65" s="2" customFormat="1" ht="16.5" customHeight="1">
      <c r="A121" s="34"/>
      <c r="B121" s="35"/>
      <c r="C121" s="264" t="s">
        <v>320</v>
      </c>
      <c r="D121" s="264" t="s">
        <v>420</v>
      </c>
      <c r="E121" s="265" t="s">
        <v>1510</v>
      </c>
      <c r="F121" s="266" t="s">
        <v>1511</v>
      </c>
      <c r="G121" s="267" t="s">
        <v>184</v>
      </c>
      <c r="H121" s="268">
        <v>24.2</v>
      </c>
      <c r="I121" s="269">
        <v>4.3</v>
      </c>
      <c r="J121" s="269">
        <f>ROUND(I121*H121,2)</f>
        <v>104.06</v>
      </c>
      <c r="K121" s="266" t="s">
        <v>423</v>
      </c>
      <c r="L121" s="270"/>
      <c r="M121" s="271" t="s">
        <v>17</v>
      </c>
      <c r="N121" s="272" t="s">
        <v>41</v>
      </c>
      <c r="O121" s="215">
        <v>0</v>
      </c>
      <c r="P121" s="215">
        <f>O121*H121</f>
        <v>0</v>
      </c>
      <c r="Q121" s="215">
        <v>2E-05</v>
      </c>
      <c r="R121" s="215">
        <f>Q121*H121</f>
        <v>0.000484</v>
      </c>
      <c r="S121" s="215">
        <v>0</v>
      </c>
      <c r="T121" s="21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7" t="s">
        <v>300</v>
      </c>
      <c r="AT121" s="217" t="s">
        <v>420</v>
      </c>
      <c r="AU121" s="217" t="s">
        <v>80</v>
      </c>
      <c r="AY121" s="19" t="s">
        <v>242</v>
      </c>
      <c r="BE121" s="218">
        <f>IF(N121="základní",J121,0)</f>
        <v>104.06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78</v>
      </c>
      <c r="BK121" s="218">
        <f>ROUND(I121*H121,2)</f>
        <v>104.06</v>
      </c>
      <c r="BL121" s="19" t="s">
        <v>248</v>
      </c>
      <c r="BM121" s="217" t="s">
        <v>3343</v>
      </c>
    </row>
    <row r="122" spans="1:51" s="13" customFormat="1" ht="12">
      <c r="A122" s="13"/>
      <c r="B122" s="225"/>
      <c r="C122" s="226"/>
      <c r="D122" s="223" t="s">
        <v>254</v>
      </c>
      <c r="E122" s="227" t="s">
        <v>17</v>
      </c>
      <c r="F122" s="228" t="s">
        <v>3302</v>
      </c>
      <c r="G122" s="226"/>
      <c r="H122" s="229">
        <v>22</v>
      </c>
      <c r="I122" s="226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254</v>
      </c>
      <c r="AU122" s="234" t="s">
        <v>80</v>
      </c>
      <c r="AV122" s="13" t="s">
        <v>80</v>
      </c>
      <c r="AW122" s="13" t="s">
        <v>32</v>
      </c>
      <c r="AX122" s="13" t="s">
        <v>70</v>
      </c>
      <c r="AY122" s="234" t="s">
        <v>242</v>
      </c>
    </row>
    <row r="123" spans="1:51" s="13" customFormat="1" ht="12">
      <c r="A123" s="13"/>
      <c r="B123" s="225"/>
      <c r="C123" s="226"/>
      <c r="D123" s="223" t="s">
        <v>254</v>
      </c>
      <c r="E123" s="227" t="s">
        <v>17</v>
      </c>
      <c r="F123" s="228" t="s">
        <v>3280</v>
      </c>
      <c r="G123" s="226"/>
      <c r="H123" s="229">
        <v>24.2</v>
      </c>
      <c r="I123" s="226"/>
      <c r="J123" s="226"/>
      <c r="K123" s="226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254</v>
      </c>
      <c r="AU123" s="234" t="s">
        <v>80</v>
      </c>
      <c r="AV123" s="13" t="s">
        <v>80</v>
      </c>
      <c r="AW123" s="13" t="s">
        <v>32</v>
      </c>
      <c r="AX123" s="13" t="s">
        <v>78</v>
      </c>
      <c r="AY123" s="234" t="s">
        <v>242</v>
      </c>
    </row>
    <row r="124" spans="1:65" s="2" customFormat="1" ht="21.75" customHeight="1">
      <c r="A124" s="34"/>
      <c r="B124" s="35"/>
      <c r="C124" s="207" t="s">
        <v>326</v>
      </c>
      <c r="D124" s="207" t="s">
        <v>244</v>
      </c>
      <c r="E124" s="208" t="s">
        <v>3344</v>
      </c>
      <c r="F124" s="209" t="s">
        <v>3345</v>
      </c>
      <c r="G124" s="210" t="s">
        <v>140</v>
      </c>
      <c r="H124" s="211">
        <v>12.25</v>
      </c>
      <c r="I124" s="212">
        <v>64.93</v>
      </c>
      <c r="J124" s="212">
        <f>ROUND(I124*H124,2)</f>
        <v>795.39</v>
      </c>
      <c r="K124" s="209" t="s">
        <v>247</v>
      </c>
      <c r="L124" s="40"/>
      <c r="M124" s="213" t="s">
        <v>17</v>
      </c>
      <c r="N124" s="214" t="s">
        <v>41</v>
      </c>
      <c r="O124" s="215">
        <v>0.181</v>
      </c>
      <c r="P124" s="215">
        <f>O124*H124</f>
        <v>2.21725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7" t="s">
        <v>248</v>
      </c>
      <c r="AT124" s="217" t="s">
        <v>244</v>
      </c>
      <c r="AU124" s="217" t="s">
        <v>80</v>
      </c>
      <c r="AY124" s="19" t="s">
        <v>242</v>
      </c>
      <c r="BE124" s="218">
        <f>IF(N124="základní",J124,0)</f>
        <v>795.39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78</v>
      </c>
      <c r="BK124" s="218">
        <f>ROUND(I124*H124,2)</f>
        <v>795.39</v>
      </c>
      <c r="BL124" s="19" t="s">
        <v>248</v>
      </c>
      <c r="BM124" s="217" t="s">
        <v>3346</v>
      </c>
    </row>
    <row r="125" spans="1:47" s="2" customFormat="1" ht="12">
      <c r="A125" s="34"/>
      <c r="B125" s="35"/>
      <c r="C125" s="36"/>
      <c r="D125" s="219" t="s">
        <v>250</v>
      </c>
      <c r="E125" s="36"/>
      <c r="F125" s="220" t="s">
        <v>3347</v>
      </c>
      <c r="G125" s="36"/>
      <c r="H125" s="36"/>
      <c r="I125" s="36"/>
      <c r="J125" s="36"/>
      <c r="K125" s="36"/>
      <c r="L125" s="40"/>
      <c r="M125" s="221"/>
      <c r="N125" s="222"/>
      <c r="O125" s="79"/>
      <c r="P125" s="79"/>
      <c r="Q125" s="79"/>
      <c r="R125" s="79"/>
      <c r="S125" s="79"/>
      <c r="T125" s="80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250</v>
      </c>
      <c r="AU125" s="19" t="s">
        <v>80</v>
      </c>
    </row>
    <row r="126" spans="1:51" s="13" customFormat="1" ht="12">
      <c r="A126" s="13"/>
      <c r="B126" s="225"/>
      <c r="C126" s="226"/>
      <c r="D126" s="223" t="s">
        <v>254</v>
      </c>
      <c r="E126" s="227" t="s">
        <v>17</v>
      </c>
      <c r="F126" s="228" t="s">
        <v>3348</v>
      </c>
      <c r="G126" s="226"/>
      <c r="H126" s="229">
        <v>12.25</v>
      </c>
      <c r="I126" s="226"/>
      <c r="J126" s="226"/>
      <c r="K126" s="226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254</v>
      </c>
      <c r="AU126" s="234" t="s">
        <v>80</v>
      </c>
      <c r="AV126" s="13" t="s">
        <v>80</v>
      </c>
      <c r="AW126" s="13" t="s">
        <v>32</v>
      </c>
      <c r="AX126" s="13" t="s">
        <v>78</v>
      </c>
      <c r="AY126" s="234" t="s">
        <v>242</v>
      </c>
    </row>
    <row r="127" spans="1:65" s="2" customFormat="1" ht="16.5" customHeight="1">
      <c r="A127" s="34"/>
      <c r="B127" s="35"/>
      <c r="C127" s="264" t="s">
        <v>332</v>
      </c>
      <c r="D127" s="264" t="s">
        <v>420</v>
      </c>
      <c r="E127" s="265" t="s">
        <v>2487</v>
      </c>
      <c r="F127" s="266" t="s">
        <v>2488</v>
      </c>
      <c r="G127" s="267" t="s">
        <v>144</v>
      </c>
      <c r="H127" s="268">
        <v>0.281</v>
      </c>
      <c r="I127" s="269">
        <v>1190</v>
      </c>
      <c r="J127" s="269">
        <f>ROUND(I127*H127,2)</f>
        <v>334.39</v>
      </c>
      <c r="K127" s="266" t="s">
        <v>423</v>
      </c>
      <c r="L127" s="270"/>
      <c r="M127" s="271" t="s">
        <v>17</v>
      </c>
      <c r="N127" s="272" t="s">
        <v>41</v>
      </c>
      <c r="O127" s="215">
        <v>0</v>
      </c>
      <c r="P127" s="215">
        <f>O127*H127</f>
        <v>0</v>
      </c>
      <c r="Q127" s="215">
        <v>0.2</v>
      </c>
      <c r="R127" s="215">
        <f>Q127*H127</f>
        <v>0.05620000000000001</v>
      </c>
      <c r="S127" s="215">
        <v>0</v>
      </c>
      <c r="T127" s="21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7" t="s">
        <v>300</v>
      </c>
      <c r="AT127" s="217" t="s">
        <v>420</v>
      </c>
      <c r="AU127" s="217" t="s">
        <v>80</v>
      </c>
      <c r="AY127" s="19" t="s">
        <v>242</v>
      </c>
      <c r="BE127" s="218">
        <f>IF(N127="základní",J127,0)</f>
        <v>334.39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78</v>
      </c>
      <c r="BK127" s="218">
        <f>ROUND(I127*H127,2)</f>
        <v>334.39</v>
      </c>
      <c r="BL127" s="19" t="s">
        <v>248</v>
      </c>
      <c r="BM127" s="217" t="s">
        <v>3349</v>
      </c>
    </row>
    <row r="128" spans="1:51" s="13" customFormat="1" ht="12">
      <c r="A128" s="13"/>
      <c r="B128" s="225"/>
      <c r="C128" s="226"/>
      <c r="D128" s="223" t="s">
        <v>254</v>
      </c>
      <c r="E128" s="227" t="s">
        <v>17</v>
      </c>
      <c r="F128" s="228" t="s">
        <v>3350</v>
      </c>
      <c r="G128" s="226"/>
      <c r="H128" s="229">
        <v>1.838</v>
      </c>
      <c r="I128" s="226"/>
      <c r="J128" s="226"/>
      <c r="K128" s="226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254</v>
      </c>
      <c r="AU128" s="234" t="s">
        <v>80</v>
      </c>
      <c r="AV128" s="13" t="s">
        <v>80</v>
      </c>
      <c r="AW128" s="13" t="s">
        <v>32</v>
      </c>
      <c r="AX128" s="13" t="s">
        <v>70</v>
      </c>
      <c r="AY128" s="234" t="s">
        <v>242</v>
      </c>
    </row>
    <row r="129" spans="1:51" s="13" customFormat="1" ht="12">
      <c r="A129" s="13"/>
      <c r="B129" s="225"/>
      <c r="C129" s="226"/>
      <c r="D129" s="223" t="s">
        <v>254</v>
      </c>
      <c r="E129" s="227" t="s">
        <v>17</v>
      </c>
      <c r="F129" s="228" t="s">
        <v>3351</v>
      </c>
      <c r="G129" s="226"/>
      <c r="H129" s="229">
        <v>0.281</v>
      </c>
      <c r="I129" s="226"/>
      <c r="J129" s="226"/>
      <c r="K129" s="226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254</v>
      </c>
      <c r="AU129" s="234" t="s">
        <v>80</v>
      </c>
      <c r="AV129" s="13" t="s">
        <v>80</v>
      </c>
      <c r="AW129" s="13" t="s">
        <v>32</v>
      </c>
      <c r="AX129" s="13" t="s">
        <v>78</v>
      </c>
      <c r="AY129" s="234" t="s">
        <v>242</v>
      </c>
    </row>
    <row r="130" spans="1:63" s="12" customFormat="1" ht="22.8" customHeight="1">
      <c r="A130" s="12"/>
      <c r="B130" s="192"/>
      <c r="C130" s="193"/>
      <c r="D130" s="194" t="s">
        <v>69</v>
      </c>
      <c r="E130" s="205" t="s">
        <v>80</v>
      </c>
      <c r="F130" s="205" t="s">
        <v>929</v>
      </c>
      <c r="G130" s="193"/>
      <c r="H130" s="193"/>
      <c r="I130" s="193"/>
      <c r="J130" s="206">
        <f>BK130</f>
        <v>25911.89</v>
      </c>
      <c r="K130" s="193"/>
      <c r="L130" s="197"/>
      <c r="M130" s="198"/>
      <c r="N130" s="199"/>
      <c r="O130" s="199"/>
      <c r="P130" s="200">
        <f>SUM(P131:P150)</f>
        <v>8.927200000000001</v>
      </c>
      <c r="Q130" s="199"/>
      <c r="R130" s="200">
        <f>SUM(R131:R150)</f>
        <v>3.77645988</v>
      </c>
      <c r="S130" s="199"/>
      <c r="T130" s="201">
        <f>SUM(T131:T150)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2" t="s">
        <v>78</v>
      </c>
      <c r="AT130" s="203" t="s">
        <v>69</v>
      </c>
      <c r="AU130" s="203" t="s">
        <v>78</v>
      </c>
      <c r="AY130" s="202" t="s">
        <v>242</v>
      </c>
      <c r="BK130" s="204">
        <f>SUM(BK131:BK150)</f>
        <v>25911.89</v>
      </c>
    </row>
    <row r="131" spans="1:65" s="2" customFormat="1" ht="24.15" customHeight="1">
      <c r="A131" s="34"/>
      <c r="B131" s="35"/>
      <c r="C131" s="207" t="s">
        <v>344</v>
      </c>
      <c r="D131" s="207" t="s">
        <v>244</v>
      </c>
      <c r="E131" s="208" t="s">
        <v>3352</v>
      </c>
      <c r="F131" s="209" t="s">
        <v>3353</v>
      </c>
      <c r="G131" s="210" t="s">
        <v>184</v>
      </c>
      <c r="H131" s="211">
        <v>2</v>
      </c>
      <c r="I131" s="212">
        <v>2009.02</v>
      </c>
      <c r="J131" s="212">
        <f>ROUND(I131*H131,2)</f>
        <v>4018.04</v>
      </c>
      <c r="K131" s="209" t="s">
        <v>247</v>
      </c>
      <c r="L131" s="40"/>
      <c r="M131" s="213" t="s">
        <v>17</v>
      </c>
      <c r="N131" s="214" t="s">
        <v>41</v>
      </c>
      <c r="O131" s="215">
        <v>2.43</v>
      </c>
      <c r="P131" s="215">
        <f>O131*H131</f>
        <v>4.86</v>
      </c>
      <c r="Q131" s="215">
        <v>0.027378</v>
      </c>
      <c r="R131" s="215">
        <f>Q131*H131</f>
        <v>0.054756</v>
      </c>
      <c r="S131" s="215">
        <v>0</v>
      </c>
      <c r="T131" s="21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7" t="s">
        <v>248</v>
      </c>
      <c r="AT131" s="217" t="s">
        <v>244</v>
      </c>
      <c r="AU131" s="217" t="s">
        <v>80</v>
      </c>
      <c r="AY131" s="19" t="s">
        <v>242</v>
      </c>
      <c r="BE131" s="218">
        <f>IF(N131="základní",J131,0)</f>
        <v>4018.04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78</v>
      </c>
      <c r="BK131" s="218">
        <f>ROUND(I131*H131,2)</f>
        <v>4018.04</v>
      </c>
      <c r="BL131" s="19" t="s">
        <v>248</v>
      </c>
      <c r="BM131" s="217" t="s">
        <v>3354</v>
      </c>
    </row>
    <row r="132" spans="1:47" s="2" customFormat="1" ht="12">
      <c r="A132" s="34"/>
      <c r="B132" s="35"/>
      <c r="C132" s="36"/>
      <c r="D132" s="219" t="s">
        <v>250</v>
      </c>
      <c r="E132" s="36"/>
      <c r="F132" s="220" t="s">
        <v>3355</v>
      </c>
      <c r="G132" s="36"/>
      <c r="H132" s="36"/>
      <c r="I132" s="36"/>
      <c r="J132" s="36"/>
      <c r="K132" s="36"/>
      <c r="L132" s="40"/>
      <c r="M132" s="221"/>
      <c r="N132" s="222"/>
      <c r="O132" s="79"/>
      <c r="P132" s="79"/>
      <c r="Q132" s="79"/>
      <c r="R132" s="79"/>
      <c r="S132" s="79"/>
      <c r="T132" s="80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250</v>
      </c>
      <c r="AU132" s="19" t="s">
        <v>80</v>
      </c>
    </row>
    <row r="133" spans="1:51" s="13" customFormat="1" ht="12">
      <c r="A133" s="13"/>
      <c r="B133" s="225"/>
      <c r="C133" s="226"/>
      <c r="D133" s="223" t="s">
        <v>254</v>
      </c>
      <c r="E133" s="227" t="s">
        <v>17</v>
      </c>
      <c r="F133" s="228" t="s">
        <v>80</v>
      </c>
      <c r="G133" s="226"/>
      <c r="H133" s="229">
        <v>2</v>
      </c>
      <c r="I133" s="226"/>
      <c r="J133" s="226"/>
      <c r="K133" s="226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254</v>
      </c>
      <c r="AU133" s="234" t="s">
        <v>80</v>
      </c>
      <c r="AV133" s="13" t="s">
        <v>80</v>
      </c>
      <c r="AW133" s="13" t="s">
        <v>32</v>
      </c>
      <c r="AX133" s="13" t="s">
        <v>78</v>
      </c>
      <c r="AY133" s="234" t="s">
        <v>242</v>
      </c>
    </row>
    <row r="134" spans="1:65" s="2" customFormat="1" ht="16.5" customHeight="1">
      <c r="A134" s="34"/>
      <c r="B134" s="35"/>
      <c r="C134" s="264" t="s">
        <v>8</v>
      </c>
      <c r="D134" s="264" t="s">
        <v>420</v>
      </c>
      <c r="E134" s="265" t="s">
        <v>3356</v>
      </c>
      <c r="F134" s="266" t="s">
        <v>3357</v>
      </c>
      <c r="G134" s="267" t="s">
        <v>581</v>
      </c>
      <c r="H134" s="268">
        <v>2</v>
      </c>
      <c r="I134" s="269">
        <v>4500</v>
      </c>
      <c r="J134" s="269">
        <f>ROUND(I134*H134,2)</f>
        <v>9000</v>
      </c>
      <c r="K134" s="266" t="s">
        <v>17</v>
      </c>
      <c r="L134" s="270"/>
      <c r="M134" s="271" t="s">
        <v>17</v>
      </c>
      <c r="N134" s="272" t="s">
        <v>41</v>
      </c>
      <c r="O134" s="215">
        <v>0</v>
      </c>
      <c r="P134" s="215">
        <f>O134*H134</f>
        <v>0</v>
      </c>
      <c r="Q134" s="215">
        <v>1.013</v>
      </c>
      <c r="R134" s="215">
        <f>Q134*H134</f>
        <v>2.026</v>
      </c>
      <c r="S134" s="215">
        <v>0</v>
      </c>
      <c r="T134" s="21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7" t="s">
        <v>300</v>
      </c>
      <c r="AT134" s="217" t="s">
        <v>420</v>
      </c>
      <c r="AU134" s="217" t="s">
        <v>80</v>
      </c>
      <c r="AY134" s="19" t="s">
        <v>242</v>
      </c>
      <c r="BE134" s="218">
        <f>IF(N134="základní",J134,0)</f>
        <v>9000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78</v>
      </c>
      <c r="BK134" s="218">
        <f>ROUND(I134*H134,2)</f>
        <v>9000</v>
      </c>
      <c r="BL134" s="19" t="s">
        <v>248</v>
      </c>
      <c r="BM134" s="217" t="s">
        <v>3358</v>
      </c>
    </row>
    <row r="135" spans="1:51" s="13" customFormat="1" ht="12">
      <c r="A135" s="13"/>
      <c r="B135" s="225"/>
      <c r="C135" s="226"/>
      <c r="D135" s="223" t="s">
        <v>254</v>
      </c>
      <c r="E135" s="227" t="s">
        <v>17</v>
      </c>
      <c r="F135" s="228" t="s">
        <v>80</v>
      </c>
      <c r="G135" s="226"/>
      <c r="H135" s="229">
        <v>2</v>
      </c>
      <c r="I135" s="226"/>
      <c r="J135" s="226"/>
      <c r="K135" s="226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254</v>
      </c>
      <c r="AU135" s="234" t="s">
        <v>80</v>
      </c>
      <c r="AV135" s="13" t="s">
        <v>80</v>
      </c>
      <c r="AW135" s="13" t="s">
        <v>32</v>
      </c>
      <c r="AX135" s="13" t="s">
        <v>78</v>
      </c>
      <c r="AY135" s="234" t="s">
        <v>242</v>
      </c>
    </row>
    <row r="136" spans="1:65" s="2" customFormat="1" ht="16.5" customHeight="1">
      <c r="A136" s="34"/>
      <c r="B136" s="35"/>
      <c r="C136" s="207" t="s">
        <v>363</v>
      </c>
      <c r="D136" s="207" t="s">
        <v>244</v>
      </c>
      <c r="E136" s="208" t="s">
        <v>1881</v>
      </c>
      <c r="F136" s="209" t="s">
        <v>1882</v>
      </c>
      <c r="G136" s="210" t="s">
        <v>581</v>
      </c>
      <c r="H136" s="211">
        <v>1</v>
      </c>
      <c r="I136" s="212">
        <v>1185.77</v>
      </c>
      <c r="J136" s="212">
        <f>ROUND(I136*H136,2)</f>
        <v>1185.77</v>
      </c>
      <c r="K136" s="209" t="s">
        <v>247</v>
      </c>
      <c r="L136" s="40"/>
      <c r="M136" s="213" t="s">
        <v>17</v>
      </c>
      <c r="N136" s="214" t="s">
        <v>41</v>
      </c>
      <c r="O136" s="215">
        <v>2.08</v>
      </c>
      <c r="P136" s="215">
        <f>O136*H136</f>
        <v>2.08</v>
      </c>
      <c r="Q136" s="215">
        <v>0.028538</v>
      </c>
      <c r="R136" s="215">
        <f>Q136*H136</f>
        <v>0.028538</v>
      </c>
      <c r="S136" s="215">
        <v>0</v>
      </c>
      <c r="T136" s="21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7" t="s">
        <v>248</v>
      </c>
      <c r="AT136" s="217" t="s">
        <v>244</v>
      </c>
      <c r="AU136" s="217" t="s">
        <v>80</v>
      </c>
      <c r="AY136" s="19" t="s">
        <v>242</v>
      </c>
      <c r="BE136" s="218">
        <f>IF(N136="základní",J136,0)</f>
        <v>1185.77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78</v>
      </c>
      <c r="BK136" s="218">
        <f>ROUND(I136*H136,2)</f>
        <v>1185.77</v>
      </c>
      <c r="BL136" s="19" t="s">
        <v>248</v>
      </c>
      <c r="BM136" s="217" t="s">
        <v>3359</v>
      </c>
    </row>
    <row r="137" spans="1:47" s="2" customFormat="1" ht="12">
      <c r="A137" s="34"/>
      <c r="B137" s="35"/>
      <c r="C137" s="36"/>
      <c r="D137" s="219" t="s">
        <v>250</v>
      </c>
      <c r="E137" s="36"/>
      <c r="F137" s="220" t="s">
        <v>1884</v>
      </c>
      <c r="G137" s="36"/>
      <c r="H137" s="36"/>
      <c r="I137" s="36"/>
      <c r="J137" s="36"/>
      <c r="K137" s="36"/>
      <c r="L137" s="40"/>
      <c r="M137" s="221"/>
      <c r="N137" s="222"/>
      <c r="O137" s="79"/>
      <c r="P137" s="79"/>
      <c r="Q137" s="79"/>
      <c r="R137" s="79"/>
      <c r="S137" s="79"/>
      <c r="T137" s="80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250</v>
      </c>
      <c r="AU137" s="19" t="s">
        <v>80</v>
      </c>
    </row>
    <row r="138" spans="1:51" s="13" customFormat="1" ht="12">
      <c r="A138" s="13"/>
      <c r="B138" s="225"/>
      <c r="C138" s="226"/>
      <c r="D138" s="223" t="s">
        <v>254</v>
      </c>
      <c r="E138" s="227" t="s">
        <v>17</v>
      </c>
      <c r="F138" s="228" t="s">
        <v>78</v>
      </c>
      <c r="G138" s="226"/>
      <c r="H138" s="229">
        <v>1</v>
      </c>
      <c r="I138" s="226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254</v>
      </c>
      <c r="AU138" s="234" t="s">
        <v>80</v>
      </c>
      <c r="AV138" s="13" t="s">
        <v>80</v>
      </c>
      <c r="AW138" s="13" t="s">
        <v>32</v>
      </c>
      <c r="AX138" s="13" t="s">
        <v>78</v>
      </c>
      <c r="AY138" s="234" t="s">
        <v>242</v>
      </c>
    </row>
    <row r="139" spans="1:65" s="2" customFormat="1" ht="16.5" customHeight="1">
      <c r="A139" s="34"/>
      <c r="B139" s="35"/>
      <c r="C139" s="264" t="s">
        <v>370</v>
      </c>
      <c r="D139" s="264" t="s">
        <v>420</v>
      </c>
      <c r="E139" s="265" t="s">
        <v>3360</v>
      </c>
      <c r="F139" s="266" t="s">
        <v>3361</v>
      </c>
      <c r="G139" s="267" t="s">
        <v>581</v>
      </c>
      <c r="H139" s="268">
        <v>1</v>
      </c>
      <c r="I139" s="269">
        <v>2900</v>
      </c>
      <c r="J139" s="269">
        <f>ROUND(I139*H139,2)</f>
        <v>2900</v>
      </c>
      <c r="K139" s="266" t="s">
        <v>17</v>
      </c>
      <c r="L139" s="270"/>
      <c r="M139" s="271" t="s">
        <v>17</v>
      </c>
      <c r="N139" s="272" t="s">
        <v>41</v>
      </c>
      <c r="O139" s="215">
        <v>0</v>
      </c>
      <c r="P139" s="215">
        <f>O139*H139</f>
        <v>0</v>
      </c>
      <c r="Q139" s="215">
        <v>0.393</v>
      </c>
      <c r="R139" s="215">
        <f>Q139*H139</f>
        <v>0.393</v>
      </c>
      <c r="S139" s="215">
        <v>0</v>
      </c>
      <c r="T139" s="21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7" t="s">
        <v>300</v>
      </c>
      <c r="AT139" s="217" t="s">
        <v>420</v>
      </c>
      <c r="AU139" s="217" t="s">
        <v>80</v>
      </c>
      <c r="AY139" s="19" t="s">
        <v>242</v>
      </c>
      <c r="BE139" s="218">
        <f>IF(N139="základní",J139,0)</f>
        <v>2900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78</v>
      </c>
      <c r="BK139" s="218">
        <f>ROUND(I139*H139,2)</f>
        <v>2900</v>
      </c>
      <c r="BL139" s="19" t="s">
        <v>248</v>
      </c>
      <c r="BM139" s="217" t="s">
        <v>3362</v>
      </c>
    </row>
    <row r="140" spans="1:51" s="13" customFormat="1" ht="12">
      <c r="A140" s="13"/>
      <c r="B140" s="225"/>
      <c r="C140" s="226"/>
      <c r="D140" s="223" t="s">
        <v>254</v>
      </c>
      <c r="E140" s="227" t="s">
        <v>17</v>
      </c>
      <c r="F140" s="228" t="s">
        <v>78</v>
      </c>
      <c r="G140" s="226"/>
      <c r="H140" s="229">
        <v>1</v>
      </c>
      <c r="I140" s="226"/>
      <c r="J140" s="226"/>
      <c r="K140" s="226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254</v>
      </c>
      <c r="AU140" s="234" t="s">
        <v>80</v>
      </c>
      <c r="AV140" s="13" t="s">
        <v>80</v>
      </c>
      <c r="AW140" s="13" t="s">
        <v>32</v>
      </c>
      <c r="AX140" s="13" t="s">
        <v>78</v>
      </c>
      <c r="AY140" s="234" t="s">
        <v>242</v>
      </c>
    </row>
    <row r="141" spans="1:65" s="2" customFormat="1" ht="16.5" customHeight="1">
      <c r="A141" s="34"/>
      <c r="B141" s="35"/>
      <c r="C141" s="207" t="s">
        <v>377</v>
      </c>
      <c r="D141" s="207" t="s">
        <v>244</v>
      </c>
      <c r="E141" s="208" t="s">
        <v>1944</v>
      </c>
      <c r="F141" s="209" t="s">
        <v>1945</v>
      </c>
      <c r="G141" s="210" t="s">
        <v>581</v>
      </c>
      <c r="H141" s="211">
        <v>1</v>
      </c>
      <c r="I141" s="212">
        <v>1020.17</v>
      </c>
      <c r="J141" s="212">
        <f>ROUND(I141*H141,2)</f>
        <v>1020.17</v>
      </c>
      <c r="K141" s="209" t="s">
        <v>247</v>
      </c>
      <c r="L141" s="40"/>
      <c r="M141" s="213" t="s">
        <v>17</v>
      </c>
      <c r="N141" s="214" t="s">
        <v>41</v>
      </c>
      <c r="O141" s="215">
        <v>1.314</v>
      </c>
      <c r="P141" s="215">
        <f>O141*H141</f>
        <v>1.314</v>
      </c>
      <c r="Q141" s="215">
        <v>0.217338</v>
      </c>
      <c r="R141" s="215">
        <f>Q141*H141</f>
        <v>0.217338</v>
      </c>
      <c r="S141" s="215">
        <v>0</v>
      </c>
      <c r="T141" s="21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7" t="s">
        <v>248</v>
      </c>
      <c r="AT141" s="217" t="s">
        <v>244</v>
      </c>
      <c r="AU141" s="217" t="s">
        <v>80</v>
      </c>
      <c r="AY141" s="19" t="s">
        <v>242</v>
      </c>
      <c r="BE141" s="218">
        <f>IF(N141="základní",J141,0)</f>
        <v>1020.17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78</v>
      </c>
      <c r="BK141" s="218">
        <f>ROUND(I141*H141,2)</f>
        <v>1020.17</v>
      </c>
      <c r="BL141" s="19" t="s">
        <v>248</v>
      </c>
      <c r="BM141" s="217" t="s">
        <v>3363</v>
      </c>
    </row>
    <row r="142" spans="1:47" s="2" customFormat="1" ht="12">
      <c r="A142" s="34"/>
      <c r="B142" s="35"/>
      <c r="C142" s="36"/>
      <c r="D142" s="219" t="s">
        <v>250</v>
      </c>
      <c r="E142" s="36"/>
      <c r="F142" s="220" t="s">
        <v>1947</v>
      </c>
      <c r="G142" s="36"/>
      <c r="H142" s="36"/>
      <c r="I142" s="36"/>
      <c r="J142" s="36"/>
      <c r="K142" s="36"/>
      <c r="L142" s="40"/>
      <c r="M142" s="221"/>
      <c r="N142" s="222"/>
      <c r="O142" s="79"/>
      <c r="P142" s="79"/>
      <c r="Q142" s="79"/>
      <c r="R142" s="79"/>
      <c r="S142" s="79"/>
      <c r="T142" s="80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250</v>
      </c>
      <c r="AU142" s="19" t="s">
        <v>80</v>
      </c>
    </row>
    <row r="143" spans="1:51" s="13" customFormat="1" ht="12">
      <c r="A143" s="13"/>
      <c r="B143" s="225"/>
      <c r="C143" s="226"/>
      <c r="D143" s="223" t="s">
        <v>254</v>
      </c>
      <c r="E143" s="227" t="s">
        <v>17</v>
      </c>
      <c r="F143" s="228" t="s">
        <v>78</v>
      </c>
      <c r="G143" s="226"/>
      <c r="H143" s="229">
        <v>1</v>
      </c>
      <c r="I143" s="226"/>
      <c r="J143" s="226"/>
      <c r="K143" s="226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254</v>
      </c>
      <c r="AU143" s="234" t="s">
        <v>80</v>
      </c>
      <c r="AV143" s="13" t="s">
        <v>80</v>
      </c>
      <c r="AW143" s="13" t="s">
        <v>32</v>
      </c>
      <c r="AX143" s="13" t="s">
        <v>78</v>
      </c>
      <c r="AY143" s="234" t="s">
        <v>242</v>
      </c>
    </row>
    <row r="144" spans="1:65" s="2" customFormat="1" ht="16.5" customHeight="1">
      <c r="A144" s="34"/>
      <c r="B144" s="35"/>
      <c r="C144" s="264" t="s">
        <v>384</v>
      </c>
      <c r="D144" s="264" t="s">
        <v>420</v>
      </c>
      <c r="E144" s="265" t="s">
        <v>1949</v>
      </c>
      <c r="F144" s="266" t="s">
        <v>1950</v>
      </c>
      <c r="G144" s="267" t="s">
        <v>581</v>
      </c>
      <c r="H144" s="268">
        <v>1</v>
      </c>
      <c r="I144" s="269">
        <v>4890</v>
      </c>
      <c r="J144" s="269">
        <f>ROUND(I144*H144,2)</f>
        <v>4890</v>
      </c>
      <c r="K144" s="266" t="s">
        <v>423</v>
      </c>
      <c r="L144" s="270"/>
      <c r="M144" s="271" t="s">
        <v>17</v>
      </c>
      <c r="N144" s="272" t="s">
        <v>41</v>
      </c>
      <c r="O144" s="215">
        <v>0</v>
      </c>
      <c r="P144" s="215">
        <f>O144*H144</f>
        <v>0</v>
      </c>
      <c r="Q144" s="215">
        <v>0.06</v>
      </c>
      <c r="R144" s="215">
        <f>Q144*H144</f>
        <v>0.06</v>
      </c>
      <c r="S144" s="215">
        <v>0</v>
      </c>
      <c r="T144" s="21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7" t="s">
        <v>300</v>
      </c>
      <c r="AT144" s="217" t="s">
        <v>420</v>
      </c>
      <c r="AU144" s="217" t="s">
        <v>80</v>
      </c>
      <c r="AY144" s="19" t="s">
        <v>242</v>
      </c>
      <c r="BE144" s="218">
        <f>IF(N144="základní",J144,0)</f>
        <v>4890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78</v>
      </c>
      <c r="BK144" s="218">
        <f>ROUND(I144*H144,2)</f>
        <v>4890</v>
      </c>
      <c r="BL144" s="19" t="s">
        <v>248</v>
      </c>
      <c r="BM144" s="217" t="s">
        <v>3364</v>
      </c>
    </row>
    <row r="145" spans="1:51" s="13" customFormat="1" ht="12">
      <c r="A145" s="13"/>
      <c r="B145" s="225"/>
      <c r="C145" s="226"/>
      <c r="D145" s="223" t="s">
        <v>254</v>
      </c>
      <c r="E145" s="227" t="s">
        <v>17</v>
      </c>
      <c r="F145" s="228" t="s">
        <v>78</v>
      </c>
      <c r="G145" s="226"/>
      <c r="H145" s="229">
        <v>1</v>
      </c>
      <c r="I145" s="226"/>
      <c r="J145" s="226"/>
      <c r="K145" s="226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254</v>
      </c>
      <c r="AU145" s="234" t="s">
        <v>80</v>
      </c>
      <c r="AV145" s="13" t="s">
        <v>80</v>
      </c>
      <c r="AW145" s="13" t="s">
        <v>32</v>
      </c>
      <c r="AX145" s="13" t="s">
        <v>78</v>
      </c>
      <c r="AY145" s="234" t="s">
        <v>242</v>
      </c>
    </row>
    <row r="146" spans="1:65" s="2" customFormat="1" ht="21.75" customHeight="1">
      <c r="A146" s="34"/>
      <c r="B146" s="35"/>
      <c r="C146" s="207" t="s">
        <v>391</v>
      </c>
      <c r="D146" s="207" t="s">
        <v>244</v>
      </c>
      <c r="E146" s="208" t="s">
        <v>3365</v>
      </c>
      <c r="F146" s="209" t="s">
        <v>3366</v>
      </c>
      <c r="G146" s="210" t="s">
        <v>736</v>
      </c>
      <c r="H146" s="211">
        <v>0.024</v>
      </c>
      <c r="I146" s="212">
        <v>59200</v>
      </c>
      <c r="J146" s="212">
        <f>ROUND(I146*H146,2)</f>
        <v>1420.8</v>
      </c>
      <c r="K146" s="209" t="s">
        <v>17</v>
      </c>
      <c r="L146" s="40"/>
      <c r="M146" s="213" t="s">
        <v>17</v>
      </c>
      <c r="N146" s="214" t="s">
        <v>41</v>
      </c>
      <c r="O146" s="215">
        <v>0</v>
      </c>
      <c r="P146" s="215">
        <f>O146*H146</f>
        <v>0</v>
      </c>
      <c r="Q146" s="215">
        <v>1.05521</v>
      </c>
      <c r="R146" s="215">
        <f>Q146*H146</f>
        <v>0.02532504</v>
      </c>
      <c r="S146" s="215">
        <v>0</v>
      </c>
      <c r="T146" s="21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7" t="s">
        <v>248</v>
      </c>
      <c r="AT146" s="217" t="s">
        <v>244</v>
      </c>
      <c r="AU146" s="217" t="s">
        <v>80</v>
      </c>
      <c r="AY146" s="19" t="s">
        <v>242</v>
      </c>
      <c r="BE146" s="218">
        <f>IF(N146="základní",J146,0)</f>
        <v>1420.8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78</v>
      </c>
      <c r="BK146" s="218">
        <f>ROUND(I146*H146,2)</f>
        <v>1420.8</v>
      </c>
      <c r="BL146" s="19" t="s">
        <v>248</v>
      </c>
      <c r="BM146" s="217" t="s">
        <v>3367</v>
      </c>
    </row>
    <row r="147" spans="1:51" s="13" customFormat="1" ht="12">
      <c r="A147" s="13"/>
      <c r="B147" s="225"/>
      <c r="C147" s="226"/>
      <c r="D147" s="223" t="s">
        <v>254</v>
      </c>
      <c r="E147" s="227" t="s">
        <v>17</v>
      </c>
      <c r="F147" s="228" t="s">
        <v>3368</v>
      </c>
      <c r="G147" s="226"/>
      <c r="H147" s="229">
        <v>0.024</v>
      </c>
      <c r="I147" s="226"/>
      <c r="J147" s="226"/>
      <c r="K147" s="226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254</v>
      </c>
      <c r="AU147" s="234" t="s">
        <v>80</v>
      </c>
      <c r="AV147" s="13" t="s">
        <v>80</v>
      </c>
      <c r="AW147" s="13" t="s">
        <v>32</v>
      </c>
      <c r="AX147" s="13" t="s">
        <v>78</v>
      </c>
      <c r="AY147" s="234" t="s">
        <v>242</v>
      </c>
    </row>
    <row r="148" spans="1:65" s="2" customFormat="1" ht="16.5" customHeight="1">
      <c r="A148" s="34"/>
      <c r="B148" s="35"/>
      <c r="C148" s="207" t="s">
        <v>7</v>
      </c>
      <c r="D148" s="207" t="s">
        <v>244</v>
      </c>
      <c r="E148" s="208" t="s">
        <v>3369</v>
      </c>
      <c r="F148" s="209" t="s">
        <v>3370</v>
      </c>
      <c r="G148" s="210" t="s">
        <v>144</v>
      </c>
      <c r="H148" s="211">
        <v>0.396</v>
      </c>
      <c r="I148" s="212">
        <v>3730.08</v>
      </c>
      <c r="J148" s="212">
        <f>ROUND(I148*H148,2)</f>
        <v>1477.11</v>
      </c>
      <c r="K148" s="209" t="s">
        <v>247</v>
      </c>
      <c r="L148" s="40"/>
      <c r="M148" s="213" t="s">
        <v>17</v>
      </c>
      <c r="N148" s="214" t="s">
        <v>41</v>
      </c>
      <c r="O148" s="215">
        <v>1.7</v>
      </c>
      <c r="P148" s="215">
        <f>O148*H148</f>
        <v>0.6732</v>
      </c>
      <c r="Q148" s="215">
        <v>2.45329</v>
      </c>
      <c r="R148" s="215">
        <f>Q148*H148</f>
        <v>0.9715028400000001</v>
      </c>
      <c r="S148" s="215">
        <v>0</v>
      </c>
      <c r="T148" s="21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7" t="s">
        <v>248</v>
      </c>
      <c r="AT148" s="217" t="s">
        <v>244</v>
      </c>
      <c r="AU148" s="217" t="s">
        <v>80</v>
      </c>
      <c r="AY148" s="19" t="s">
        <v>242</v>
      </c>
      <c r="BE148" s="218">
        <f>IF(N148="základní",J148,0)</f>
        <v>1477.11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78</v>
      </c>
      <c r="BK148" s="218">
        <f>ROUND(I148*H148,2)</f>
        <v>1477.11</v>
      </c>
      <c r="BL148" s="19" t="s">
        <v>248</v>
      </c>
      <c r="BM148" s="217" t="s">
        <v>3371</v>
      </c>
    </row>
    <row r="149" spans="1:47" s="2" customFormat="1" ht="12">
      <c r="A149" s="34"/>
      <c r="B149" s="35"/>
      <c r="C149" s="36"/>
      <c r="D149" s="219" t="s">
        <v>250</v>
      </c>
      <c r="E149" s="36"/>
      <c r="F149" s="220" t="s">
        <v>3372</v>
      </c>
      <c r="G149" s="36"/>
      <c r="H149" s="36"/>
      <c r="I149" s="36"/>
      <c r="J149" s="36"/>
      <c r="K149" s="36"/>
      <c r="L149" s="40"/>
      <c r="M149" s="221"/>
      <c r="N149" s="222"/>
      <c r="O149" s="79"/>
      <c r="P149" s="79"/>
      <c r="Q149" s="79"/>
      <c r="R149" s="79"/>
      <c r="S149" s="79"/>
      <c r="T149" s="80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250</v>
      </c>
      <c r="AU149" s="19" t="s">
        <v>80</v>
      </c>
    </row>
    <row r="150" spans="1:51" s="13" customFormat="1" ht="12">
      <c r="A150" s="13"/>
      <c r="B150" s="225"/>
      <c r="C150" s="226"/>
      <c r="D150" s="223" t="s">
        <v>254</v>
      </c>
      <c r="E150" s="227" t="s">
        <v>17</v>
      </c>
      <c r="F150" s="228" t="s">
        <v>3373</v>
      </c>
      <c r="G150" s="226"/>
      <c r="H150" s="229">
        <v>0.396</v>
      </c>
      <c r="I150" s="226"/>
      <c r="J150" s="226"/>
      <c r="K150" s="226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254</v>
      </c>
      <c r="AU150" s="234" t="s">
        <v>80</v>
      </c>
      <c r="AV150" s="13" t="s">
        <v>80</v>
      </c>
      <c r="AW150" s="13" t="s">
        <v>32</v>
      </c>
      <c r="AX150" s="13" t="s">
        <v>78</v>
      </c>
      <c r="AY150" s="234" t="s">
        <v>242</v>
      </c>
    </row>
    <row r="151" spans="1:63" s="12" customFormat="1" ht="22.8" customHeight="1">
      <c r="A151" s="12"/>
      <c r="B151" s="192"/>
      <c r="C151" s="193"/>
      <c r="D151" s="194" t="s">
        <v>69</v>
      </c>
      <c r="E151" s="205" t="s">
        <v>248</v>
      </c>
      <c r="F151" s="205" t="s">
        <v>1015</v>
      </c>
      <c r="G151" s="193"/>
      <c r="H151" s="193"/>
      <c r="I151" s="193"/>
      <c r="J151" s="206">
        <f>BK151</f>
        <v>2399.04</v>
      </c>
      <c r="K151" s="193"/>
      <c r="L151" s="197"/>
      <c r="M151" s="198"/>
      <c r="N151" s="199"/>
      <c r="O151" s="199"/>
      <c r="P151" s="200">
        <f>SUM(P152:P154)</f>
        <v>3.1323600000000003</v>
      </c>
      <c r="Q151" s="199"/>
      <c r="R151" s="200">
        <f>SUM(R152:R154)</f>
        <v>3.4941429600000005</v>
      </c>
      <c r="S151" s="199"/>
      <c r="T151" s="201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2" t="s">
        <v>78</v>
      </c>
      <c r="AT151" s="203" t="s">
        <v>69</v>
      </c>
      <c r="AU151" s="203" t="s">
        <v>78</v>
      </c>
      <c r="AY151" s="202" t="s">
        <v>242</v>
      </c>
      <c r="BK151" s="204">
        <f>SUM(BK152:BK154)</f>
        <v>2399.04</v>
      </c>
    </row>
    <row r="152" spans="1:65" s="2" customFormat="1" ht="21.75" customHeight="1">
      <c r="A152" s="34"/>
      <c r="B152" s="35"/>
      <c r="C152" s="207" t="s">
        <v>402</v>
      </c>
      <c r="D152" s="207" t="s">
        <v>244</v>
      </c>
      <c r="E152" s="208" t="s">
        <v>1719</v>
      </c>
      <c r="F152" s="209" t="s">
        <v>1720</v>
      </c>
      <c r="G152" s="210" t="s">
        <v>144</v>
      </c>
      <c r="H152" s="211">
        <v>1.848</v>
      </c>
      <c r="I152" s="212">
        <v>1298.18</v>
      </c>
      <c r="J152" s="212">
        <f>ROUND(I152*H152,2)</f>
        <v>2399.04</v>
      </c>
      <c r="K152" s="209" t="s">
        <v>247</v>
      </c>
      <c r="L152" s="40"/>
      <c r="M152" s="213" t="s">
        <v>17</v>
      </c>
      <c r="N152" s="214" t="s">
        <v>41</v>
      </c>
      <c r="O152" s="215">
        <v>1.695</v>
      </c>
      <c r="P152" s="215">
        <f>O152*H152</f>
        <v>3.1323600000000003</v>
      </c>
      <c r="Q152" s="215">
        <v>1.89077</v>
      </c>
      <c r="R152" s="215">
        <f>Q152*H152</f>
        <v>3.4941429600000005</v>
      </c>
      <c r="S152" s="215">
        <v>0</v>
      </c>
      <c r="T152" s="21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7" t="s">
        <v>248</v>
      </c>
      <c r="AT152" s="217" t="s">
        <v>244</v>
      </c>
      <c r="AU152" s="217" t="s">
        <v>80</v>
      </c>
      <c r="AY152" s="19" t="s">
        <v>242</v>
      </c>
      <c r="BE152" s="218">
        <f>IF(N152="základní",J152,0)</f>
        <v>2399.04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78</v>
      </c>
      <c r="BK152" s="218">
        <f>ROUND(I152*H152,2)</f>
        <v>2399.04</v>
      </c>
      <c r="BL152" s="19" t="s">
        <v>248</v>
      </c>
      <c r="BM152" s="217" t="s">
        <v>3374</v>
      </c>
    </row>
    <row r="153" spans="1:47" s="2" customFormat="1" ht="12">
      <c r="A153" s="34"/>
      <c r="B153" s="35"/>
      <c r="C153" s="36"/>
      <c r="D153" s="219" t="s">
        <v>250</v>
      </c>
      <c r="E153" s="36"/>
      <c r="F153" s="220" t="s">
        <v>1722</v>
      </c>
      <c r="G153" s="36"/>
      <c r="H153" s="36"/>
      <c r="I153" s="36"/>
      <c r="J153" s="36"/>
      <c r="K153" s="36"/>
      <c r="L153" s="40"/>
      <c r="M153" s="221"/>
      <c r="N153" s="222"/>
      <c r="O153" s="79"/>
      <c r="P153" s="79"/>
      <c r="Q153" s="79"/>
      <c r="R153" s="79"/>
      <c r="S153" s="79"/>
      <c r="T153" s="80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250</v>
      </c>
      <c r="AU153" s="19" t="s">
        <v>80</v>
      </c>
    </row>
    <row r="154" spans="1:51" s="13" customFormat="1" ht="12">
      <c r="A154" s="13"/>
      <c r="B154" s="225"/>
      <c r="C154" s="226"/>
      <c r="D154" s="223" t="s">
        <v>254</v>
      </c>
      <c r="E154" s="227" t="s">
        <v>17</v>
      </c>
      <c r="F154" s="228" t="s">
        <v>3375</v>
      </c>
      <c r="G154" s="226"/>
      <c r="H154" s="229">
        <v>1.848</v>
      </c>
      <c r="I154" s="226"/>
      <c r="J154" s="226"/>
      <c r="K154" s="226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254</v>
      </c>
      <c r="AU154" s="234" t="s">
        <v>80</v>
      </c>
      <c r="AV154" s="13" t="s">
        <v>80</v>
      </c>
      <c r="AW154" s="13" t="s">
        <v>32</v>
      </c>
      <c r="AX154" s="13" t="s">
        <v>78</v>
      </c>
      <c r="AY154" s="234" t="s">
        <v>242</v>
      </c>
    </row>
    <row r="155" spans="1:63" s="12" customFormat="1" ht="22.8" customHeight="1">
      <c r="A155" s="12"/>
      <c r="B155" s="192"/>
      <c r="C155" s="193"/>
      <c r="D155" s="194" t="s">
        <v>69</v>
      </c>
      <c r="E155" s="205" t="s">
        <v>284</v>
      </c>
      <c r="F155" s="205" t="s">
        <v>1053</v>
      </c>
      <c r="G155" s="193"/>
      <c r="H155" s="193"/>
      <c r="I155" s="193"/>
      <c r="J155" s="206">
        <f>BK155</f>
        <v>1261.09</v>
      </c>
      <c r="K155" s="193"/>
      <c r="L155" s="197"/>
      <c r="M155" s="198"/>
      <c r="N155" s="199"/>
      <c r="O155" s="199"/>
      <c r="P155" s="200">
        <f>SUM(P156:P164)</f>
        <v>1.5964000000000003</v>
      </c>
      <c r="Q155" s="199"/>
      <c r="R155" s="200">
        <f>SUM(R156:R164)</f>
        <v>0.27689034</v>
      </c>
      <c r="S155" s="199"/>
      <c r="T155" s="201">
        <f>SUM(T156:T164)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2" t="s">
        <v>78</v>
      </c>
      <c r="AT155" s="203" t="s">
        <v>69</v>
      </c>
      <c r="AU155" s="203" t="s">
        <v>78</v>
      </c>
      <c r="AY155" s="202" t="s">
        <v>242</v>
      </c>
      <c r="BK155" s="204">
        <f>SUM(BK156:BK164)</f>
        <v>1261.09</v>
      </c>
    </row>
    <row r="156" spans="1:65" s="2" customFormat="1" ht="16.5" customHeight="1">
      <c r="A156" s="34"/>
      <c r="B156" s="35"/>
      <c r="C156" s="207" t="s">
        <v>408</v>
      </c>
      <c r="D156" s="207" t="s">
        <v>244</v>
      </c>
      <c r="E156" s="208" t="s">
        <v>2668</v>
      </c>
      <c r="F156" s="209" t="s">
        <v>2669</v>
      </c>
      <c r="G156" s="210" t="s">
        <v>140</v>
      </c>
      <c r="H156" s="211">
        <v>0.75</v>
      </c>
      <c r="I156" s="212">
        <v>428.32</v>
      </c>
      <c r="J156" s="212">
        <f>ROUND(I156*H156,2)</f>
        <v>321.24</v>
      </c>
      <c r="K156" s="209" t="s">
        <v>247</v>
      </c>
      <c r="L156" s="40"/>
      <c r="M156" s="213" t="s">
        <v>17</v>
      </c>
      <c r="N156" s="214" t="s">
        <v>41</v>
      </c>
      <c r="O156" s="215">
        <v>0.624</v>
      </c>
      <c r="P156" s="215">
        <f>O156*H156</f>
        <v>0.46799999999999997</v>
      </c>
      <c r="Q156" s="215">
        <v>0.04</v>
      </c>
      <c r="R156" s="215">
        <f>Q156*H156</f>
        <v>0.03</v>
      </c>
      <c r="S156" s="215">
        <v>0</v>
      </c>
      <c r="T156" s="21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7" t="s">
        <v>248</v>
      </c>
      <c r="AT156" s="217" t="s">
        <v>244</v>
      </c>
      <c r="AU156" s="217" t="s">
        <v>80</v>
      </c>
      <c r="AY156" s="19" t="s">
        <v>242</v>
      </c>
      <c r="BE156" s="218">
        <f>IF(N156="základní",J156,0)</f>
        <v>321.24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78</v>
      </c>
      <c r="BK156" s="218">
        <f>ROUND(I156*H156,2)</f>
        <v>321.24</v>
      </c>
      <c r="BL156" s="19" t="s">
        <v>248</v>
      </c>
      <c r="BM156" s="217" t="s">
        <v>3376</v>
      </c>
    </row>
    <row r="157" spans="1:47" s="2" customFormat="1" ht="12">
      <c r="A157" s="34"/>
      <c r="B157" s="35"/>
      <c r="C157" s="36"/>
      <c r="D157" s="219" t="s">
        <v>250</v>
      </c>
      <c r="E157" s="36"/>
      <c r="F157" s="220" t="s">
        <v>2671</v>
      </c>
      <c r="G157" s="36"/>
      <c r="H157" s="36"/>
      <c r="I157" s="36"/>
      <c r="J157" s="36"/>
      <c r="K157" s="36"/>
      <c r="L157" s="40"/>
      <c r="M157" s="221"/>
      <c r="N157" s="222"/>
      <c r="O157" s="79"/>
      <c r="P157" s="79"/>
      <c r="Q157" s="79"/>
      <c r="R157" s="79"/>
      <c r="S157" s="79"/>
      <c r="T157" s="80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250</v>
      </c>
      <c r="AU157" s="19" t="s">
        <v>80</v>
      </c>
    </row>
    <row r="158" spans="1:51" s="13" customFormat="1" ht="12">
      <c r="A158" s="13"/>
      <c r="B158" s="225"/>
      <c r="C158" s="226"/>
      <c r="D158" s="223" t="s">
        <v>254</v>
      </c>
      <c r="E158" s="227" t="s">
        <v>17</v>
      </c>
      <c r="F158" s="228" t="s">
        <v>3377</v>
      </c>
      <c r="G158" s="226"/>
      <c r="H158" s="229">
        <v>0.75</v>
      </c>
      <c r="I158" s="226"/>
      <c r="J158" s="226"/>
      <c r="K158" s="226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254</v>
      </c>
      <c r="AU158" s="234" t="s">
        <v>80</v>
      </c>
      <c r="AV158" s="13" t="s">
        <v>80</v>
      </c>
      <c r="AW158" s="13" t="s">
        <v>32</v>
      </c>
      <c r="AX158" s="13" t="s">
        <v>78</v>
      </c>
      <c r="AY158" s="234" t="s">
        <v>242</v>
      </c>
    </row>
    <row r="159" spans="1:65" s="2" customFormat="1" ht="21.75" customHeight="1">
      <c r="A159" s="34"/>
      <c r="B159" s="35"/>
      <c r="C159" s="207" t="s">
        <v>413</v>
      </c>
      <c r="D159" s="207" t="s">
        <v>244</v>
      </c>
      <c r="E159" s="208" t="s">
        <v>3378</v>
      </c>
      <c r="F159" s="209" t="s">
        <v>3379</v>
      </c>
      <c r="G159" s="210" t="s">
        <v>581</v>
      </c>
      <c r="H159" s="211">
        <v>2</v>
      </c>
      <c r="I159" s="212">
        <v>234.88</v>
      </c>
      <c r="J159" s="212">
        <f>ROUND(I159*H159,2)</f>
        <v>469.76</v>
      </c>
      <c r="K159" s="209" t="s">
        <v>247</v>
      </c>
      <c r="L159" s="40"/>
      <c r="M159" s="213" t="s">
        <v>17</v>
      </c>
      <c r="N159" s="214" t="s">
        <v>41</v>
      </c>
      <c r="O159" s="215">
        <v>0.342</v>
      </c>
      <c r="P159" s="215">
        <f>O159*H159</f>
        <v>0.684</v>
      </c>
      <c r="Q159" s="215">
        <v>0.0095</v>
      </c>
      <c r="R159" s="215">
        <f>Q159*H159</f>
        <v>0.019</v>
      </c>
      <c r="S159" s="215">
        <v>0</v>
      </c>
      <c r="T159" s="21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7" t="s">
        <v>248</v>
      </c>
      <c r="AT159" s="217" t="s">
        <v>244</v>
      </c>
      <c r="AU159" s="217" t="s">
        <v>80</v>
      </c>
      <c r="AY159" s="19" t="s">
        <v>242</v>
      </c>
      <c r="BE159" s="218">
        <f>IF(N159="základní",J159,0)</f>
        <v>469.76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78</v>
      </c>
      <c r="BK159" s="218">
        <f>ROUND(I159*H159,2)</f>
        <v>469.76</v>
      </c>
      <c r="BL159" s="19" t="s">
        <v>248</v>
      </c>
      <c r="BM159" s="217" t="s">
        <v>3380</v>
      </c>
    </row>
    <row r="160" spans="1:47" s="2" customFormat="1" ht="12">
      <c r="A160" s="34"/>
      <c r="B160" s="35"/>
      <c r="C160" s="36"/>
      <c r="D160" s="219" t="s">
        <v>250</v>
      </c>
      <c r="E160" s="36"/>
      <c r="F160" s="220" t="s">
        <v>3381</v>
      </c>
      <c r="G160" s="36"/>
      <c r="H160" s="36"/>
      <c r="I160" s="36"/>
      <c r="J160" s="36"/>
      <c r="K160" s="36"/>
      <c r="L160" s="40"/>
      <c r="M160" s="221"/>
      <c r="N160" s="222"/>
      <c r="O160" s="79"/>
      <c r="P160" s="79"/>
      <c r="Q160" s="79"/>
      <c r="R160" s="79"/>
      <c r="S160" s="79"/>
      <c r="T160" s="80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250</v>
      </c>
      <c r="AU160" s="19" t="s">
        <v>80</v>
      </c>
    </row>
    <row r="161" spans="1:51" s="13" customFormat="1" ht="12">
      <c r="A161" s="13"/>
      <c r="B161" s="225"/>
      <c r="C161" s="226"/>
      <c r="D161" s="223" t="s">
        <v>254</v>
      </c>
      <c r="E161" s="227" t="s">
        <v>17</v>
      </c>
      <c r="F161" s="228" t="s">
        <v>3382</v>
      </c>
      <c r="G161" s="226"/>
      <c r="H161" s="229">
        <v>2</v>
      </c>
      <c r="I161" s="226"/>
      <c r="J161" s="226"/>
      <c r="K161" s="226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254</v>
      </c>
      <c r="AU161" s="234" t="s">
        <v>80</v>
      </c>
      <c r="AV161" s="13" t="s">
        <v>80</v>
      </c>
      <c r="AW161" s="13" t="s">
        <v>32</v>
      </c>
      <c r="AX161" s="13" t="s">
        <v>78</v>
      </c>
      <c r="AY161" s="234" t="s">
        <v>242</v>
      </c>
    </row>
    <row r="162" spans="1:65" s="2" customFormat="1" ht="24.15" customHeight="1">
      <c r="A162" s="34"/>
      <c r="B162" s="35"/>
      <c r="C162" s="207" t="s">
        <v>419</v>
      </c>
      <c r="D162" s="207" t="s">
        <v>244</v>
      </c>
      <c r="E162" s="208" t="s">
        <v>3383</v>
      </c>
      <c r="F162" s="209" t="s">
        <v>3384</v>
      </c>
      <c r="G162" s="210" t="s">
        <v>144</v>
      </c>
      <c r="H162" s="211">
        <v>0.101</v>
      </c>
      <c r="I162" s="212">
        <v>4654.32</v>
      </c>
      <c r="J162" s="212">
        <f>ROUND(I162*H162,2)</f>
        <v>470.09</v>
      </c>
      <c r="K162" s="209" t="s">
        <v>247</v>
      </c>
      <c r="L162" s="40"/>
      <c r="M162" s="213" t="s">
        <v>17</v>
      </c>
      <c r="N162" s="214" t="s">
        <v>41</v>
      </c>
      <c r="O162" s="215">
        <v>4.4</v>
      </c>
      <c r="P162" s="215">
        <f>O162*H162</f>
        <v>0.4444000000000001</v>
      </c>
      <c r="Q162" s="215">
        <v>2.25634</v>
      </c>
      <c r="R162" s="215">
        <f>Q162*H162</f>
        <v>0.22789034</v>
      </c>
      <c r="S162" s="215">
        <v>0</v>
      </c>
      <c r="T162" s="21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7" t="s">
        <v>248</v>
      </c>
      <c r="AT162" s="217" t="s">
        <v>244</v>
      </c>
      <c r="AU162" s="217" t="s">
        <v>80</v>
      </c>
      <c r="AY162" s="19" t="s">
        <v>242</v>
      </c>
      <c r="BE162" s="218">
        <f>IF(N162="základní",J162,0)</f>
        <v>470.09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78</v>
      </c>
      <c r="BK162" s="218">
        <f>ROUND(I162*H162,2)</f>
        <v>470.09</v>
      </c>
      <c r="BL162" s="19" t="s">
        <v>248</v>
      </c>
      <c r="BM162" s="217" t="s">
        <v>3385</v>
      </c>
    </row>
    <row r="163" spans="1:47" s="2" customFormat="1" ht="12">
      <c r="A163" s="34"/>
      <c r="B163" s="35"/>
      <c r="C163" s="36"/>
      <c r="D163" s="219" t="s">
        <v>250</v>
      </c>
      <c r="E163" s="36"/>
      <c r="F163" s="220" t="s">
        <v>3386</v>
      </c>
      <c r="G163" s="36"/>
      <c r="H163" s="36"/>
      <c r="I163" s="36"/>
      <c r="J163" s="36"/>
      <c r="K163" s="36"/>
      <c r="L163" s="40"/>
      <c r="M163" s="221"/>
      <c r="N163" s="222"/>
      <c r="O163" s="79"/>
      <c r="P163" s="79"/>
      <c r="Q163" s="79"/>
      <c r="R163" s="79"/>
      <c r="S163" s="79"/>
      <c r="T163" s="80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250</v>
      </c>
      <c r="AU163" s="19" t="s">
        <v>80</v>
      </c>
    </row>
    <row r="164" spans="1:51" s="13" customFormat="1" ht="12">
      <c r="A164" s="13"/>
      <c r="B164" s="225"/>
      <c r="C164" s="226"/>
      <c r="D164" s="223" t="s">
        <v>254</v>
      </c>
      <c r="E164" s="227" t="s">
        <v>17</v>
      </c>
      <c r="F164" s="228" t="s">
        <v>3387</v>
      </c>
      <c r="G164" s="226"/>
      <c r="H164" s="229">
        <v>0.101</v>
      </c>
      <c r="I164" s="226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254</v>
      </c>
      <c r="AU164" s="234" t="s">
        <v>80</v>
      </c>
      <c r="AV164" s="13" t="s">
        <v>80</v>
      </c>
      <c r="AW164" s="13" t="s">
        <v>32</v>
      </c>
      <c r="AX164" s="13" t="s">
        <v>78</v>
      </c>
      <c r="AY164" s="234" t="s">
        <v>242</v>
      </c>
    </row>
    <row r="165" spans="1:63" s="12" customFormat="1" ht="22.8" customHeight="1">
      <c r="A165" s="12"/>
      <c r="B165" s="192"/>
      <c r="C165" s="193"/>
      <c r="D165" s="194" t="s">
        <v>69</v>
      </c>
      <c r="E165" s="205" t="s">
        <v>300</v>
      </c>
      <c r="F165" s="205" t="s">
        <v>3388</v>
      </c>
      <c r="G165" s="193"/>
      <c r="H165" s="193"/>
      <c r="I165" s="193"/>
      <c r="J165" s="206">
        <f>BK165</f>
        <v>14593.66</v>
      </c>
      <c r="K165" s="193"/>
      <c r="L165" s="197"/>
      <c r="M165" s="198"/>
      <c r="N165" s="199"/>
      <c r="O165" s="199"/>
      <c r="P165" s="200">
        <f>SUM(P166:P175)</f>
        <v>2.961</v>
      </c>
      <c r="Q165" s="199"/>
      <c r="R165" s="200">
        <f>SUM(R166:R175)</f>
        <v>0.0015435</v>
      </c>
      <c r="S165" s="199"/>
      <c r="T165" s="201">
        <f>SUM(T166:T175)</f>
        <v>0.04095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2" t="s">
        <v>78</v>
      </c>
      <c r="AT165" s="203" t="s">
        <v>69</v>
      </c>
      <c r="AU165" s="203" t="s">
        <v>78</v>
      </c>
      <c r="AY165" s="202" t="s">
        <v>242</v>
      </c>
      <c r="BK165" s="204">
        <f>SUM(BK166:BK175)</f>
        <v>14593.66</v>
      </c>
    </row>
    <row r="166" spans="1:65" s="2" customFormat="1" ht="16.5" customHeight="1">
      <c r="A166" s="34"/>
      <c r="B166" s="35"/>
      <c r="C166" s="207" t="s">
        <v>427</v>
      </c>
      <c r="D166" s="207" t="s">
        <v>244</v>
      </c>
      <c r="E166" s="208" t="s">
        <v>1770</v>
      </c>
      <c r="F166" s="209" t="s">
        <v>1771</v>
      </c>
      <c r="G166" s="210" t="s">
        <v>17</v>
      </c>
      <c r="H166" s="211">
        <v>7</v>
      </c>
      <c r="I166" s="212">
        <v>1200</v>
      </c>
      <c r="J166" s="212">
        <f>ROUND(I166*H166,2)</f>
        <v>8400</v>
      </c>
      <c r="K166" s="209" t="s">
        <v>17</v>
      </c>
      <c r="L166" s="40"/>
      <c r="M166" s="213" t="s">
        <v>17</v>
      </c>
      <c r="N166" s="214" t="s">
        <v>41</v>
      </c>
      <c r="O166" s="215">
        <v>0</v>
      </c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7" t="s">
        <v>248</v>
      </c>
      <c r="AT166" s="217" t="s">
        <v>244</v>
      </c>
      <c r="AU166" s="217" t="s">
        <v>80</v>
      </c>
      <c r="AY166" s="19" t="s">
        <v>242</v>
      </c>
      <c r="BE166" s="218">
        <f>IF(N166="základní",J166,0)</f>
        <v>8400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78</v>
      </c>
      <c r="BK166" s="218">
        <f>ROUND(I166*H166,2)</f>
        <v>8400</v>
      </c>
      <c r="BL166" s="19" t="s">
        <v>248</v>
      </c>
      <c r="BM166" s="217" t="s">
        <v>3389</v>
      </c>
    </row>
    <row r="167" spans="1:51" s="13" customFormat="1" ht="12">
      <c r="A167" s="13"/>
      <c r="B167" s="225"/>
      <c r="C167" s="226"/>
      <c r="D167" s="223" t="s">
        <v>254</v>
      </c>
      <c r="E167" s="227" t="s">
        <v>17</v>
      </c>
      <c r="F167" s="228" t="s">
        <v>293</v>
      </c>
      <c r="G167" s="226"/>
      <c r="H167" s="229">
        <v>7</v>
      </c>
      <c r="I167" s="226"/>
      <c r="J167" s="226"/>
      <c r="K167" s="226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254</v>
      </c>
      <c r="AU167" s="234" t="s">
        <v>80</v>
      </c>
      <c r="AV167" s="13" t="s">
        <v>80</v>
      </c>
      <c r="AW167" s="13" t="s">
        <v>32</v>
      </c>
      <c r="AX167" s="13" t="s">
        <v>78</v>
      </c>
      <c r="AY167" s="234" t="s">
        <v>242</v>
      </c>
    </row>
    <row r="168" spans="1:65" s="2" customFormat="1" ht="16.5" customHeight="1">
      <c r="A168" s="34"/>
      <c r="B168" s="35"/>
      <c r="C168" s="264" t="s">
        <v>433</v>
      </c>
      <c r="D168" s="264" t="s">
        <v>420</v>
      </c>
      <c r="E168" s="265" t="s">
        <v>1773</v>
      </c>
      <c r="F168" s="266" t="s">
        <v>1774</v>
      </c>
      <c r="G168" s="267" t="s">
        <v>17</v>
      </c>
      <c r="H168" s="268">
        <v>3</v>
      </c>
      <c r="I168" s="269">
        <v>560</v>
      </c>
      <c r="J168" s="269">
        <f>ROUND(I168*H168,2)</f>
        <v>1680</v>
      </c>
      <c r="K168" s="266" t="s">
        <v>17</v>
      </c>
      <c r="L168" s="270"/>
      <c r="M168" s="271" t="s">
        <v>17</v>
      </c>
      <c r="N168" s="272" t="s">
        <v>41</v>
      </c>
      <c r="O168" s="215">
        <v>0</v>
      </c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7" t="s">
        <v>300</v>
      </c>
      <c r="AT168" s="217" t="s">
        <v>420</v>
      </c>
      <c r="AU168" s="217" t="s">
        <v>80</v>
      </c>
      <c r="AY168" s="19" t="s">
        <v>242</v>
      </c>
      <c r="BE168" s="218">
        <f>IF(N168="základní",J168,0)</f>
        <v>1680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78</v>
      </c>
      <c r="BK168" s="218">
        <f>ROUND(I168*H168,2)</f>
        <v>1680</v>
      </c>
      <c r="BL168" s="19" t="s">
        <v>248</v>
      </c>
      <c r="BM168" s="217" t="s">
        <v>3390</v>
      </c>
    </row>
    <row r="169" spans="1:51" s="13" customFormat="1" ht="12">
      <c r="A169" s="13"/>
      <c r="B169" s="225"/>
      <c r="C169" s="226"/>
      <c r="D169" s="223" t="s">
        <v>254</v>
      </c>
      <c r="E169" s="227" t="s">
        <v>17</v>
      </c>
      <c r="F169" s="228" t="s">
        <v>262</v>
      </c>
      <c r="G169" s="226"/>
      <c r="H169" s="229">
        <v>3</v>
      </c>
      <c r="I169" s="226"/>
      <c r="J169" s="226"/>
      <c r="K169" s="226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254</v>
      </c>
      <c r="AU169" s="234" t="s">
        <v>80</v>
      </c>
      <c r="AV169" s="13" t="s">
        <v>80</v>
      </c>
      <c r="AW169" s="13" t="s">
        <v>32</v>
      </c>
      <c r="AX169" s="13" t="s">
        <v>78</v>
      </c>
      <c r="AY169" s="234" t="s">
        <v>242</v>
      </c>
    </row>
    <row r="170" spans="1:65" s="2" customFormat="1" ht="24.15" customHeight="1">
      <c r="A170" s="34"/>
      <c r="B170" s="35"/>
      <c r="C170" s="207" t="s">
        <v>442</v>
      </c>
      <c r="D170" s="207" t="s">
        <v>244</v>
      </c>
      <c r="E170" s="208" t="s">
        <v>3391</v>
      </c>
      <c r="F170" s="209" t="s">
        <v>3392</v>
      </c>
      <c r="G170" s="210" t="s">
        <v>184</v>
      </c>
      <c r="H170" s="211">
        <v>1.05</v>
      </c>
      <c r="I170" s="212">
        <v>3832.37</v>
      </c>
      <c r="J170" s="212">
        <f>ROUND(I170*H170,2)</f>
        <v>4023.99</v>
      </c>
      <c r="K170" s="209" t="s">
        <v>247</v>
      </c>
      <c r="L170" s="40"/>
      <c r="M170" s="213" t="s">
        <v>17</v>
      </c>
      <c r="N170" s="214" t="s">
        <v>41</v>
      </c>
      <c r="O170" s="215">
        <v>1.9</v>
      </c>
      <c r="P170" s="215">
        <f>O170*H170</f>
        <v>1.9949999999999999</v>
      </c>
      <c r="Q170" s="215">
        <v>0.00147</v>
      </c>
      <c r="R170" s="215">
        <f>Q170*H170</f>
        <v>0.0015435</v>
      </c>
      <c r="S170" s="215">
        <v>0.039</v>
      </c>
      <c r="T170" s="216">
        <f>S170*H170</f>
        <v>0.04095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7" t="s">
        <v>248</v>
      </c>
      <c r="AT170" s="217" t="s">
        <v>244</v>
      </c>
      <c r="AU170" s="217" t="s">
        <v>80</v>
      </c>
      <c r="AY170" s="19" t="s">
        <v>242</v>
      </c>
      <c r="BE170" s="218">
        <f>IF(N170="základní",J170,0)</f>
        <v>4023.99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78</v>
      </c>
      <c r="BK170" s="218">
        <f>ROUND(I170*H170,2)</f>
        <v>4023.99</v>
      </c>
      <c r="BL170" s="19" t="s">
        <v>248</v>
      </c>
      <c r="BM170" s="217" t="s">
        <v>3393</v>
      </c>
    </row>
    <row r="171" spans="1:47" s="2" customFormat="1" ht="12">
      <c r="A171" s="34"/>
      <c r="B171" s="35"/>
      <c r="C171" s="36"/>
      <c r="D171" s="219" t="s">
        <v>250</v>
      </c>
      <c r="E171" s="36"/>
      <c r="F171" s="220" t="s">
        <v>3394</v>
      </c>
      <c r="G171" s="36"/>
      <c r="H171" s="36"/>
      <c r="I171" s="36"/>
      <c r="J171" s="36"/>
      <c r="K171" s="36"/>
      <c r="L171" s="40"/>
      <c r="M171" s="221"/>
      <c r="N171" s="222"/>
      <c r="O171" s="79"/>
      <c r="P171" s="79"/>
      <c r="Q171" s="79"/>
      <c r="R171" s="79"/>
      <c r="S171" s="79"/>
      <c r="T171" s="80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250</v>
      </c>
      <c r="AU171" s="19" t="s">
        <v>80</v>
      </c>
    </row>
    <row r="172" spans="1:51" s="13" customFormat="1" ht="12">
      <c r="A172" s="13"/>
      <c r="B172" s="225"/>
      <c r="C172" s="226"/>
      <c r="D172" s="223" t="s">
        <v>254</v>
      </c>
      <c r="E172" s="227" t="s">
        <v>17</v>
      </c>
      <c r="F172" s="228" t="s">
        <v>3395</v>
      </c>
      <c r="G172" s="226"/>
      <c r="H172" s="229">
        <v>1.05</v>
      </c>
      <c r="I172" s="226"/>
      <c r="J172" s="226"/>
      <c r="K172" s="226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254</v>
      </c>
      <c r="AU172" s="234" t="s">
        <v>80</v>
      </c>
      <c r="AV172" s="13" t="s">
        <v>80</v>
      </c>
      <c r="AW172" s="13" t="s">
        <v>32</v>
      </c>
      <c r="AX172" s="13" t="s">
        <v>78</v>
      </c>
      <c r="AY172" s="234" t="s">
        <v>242</v>
      </c>
    </row>
    <row r="173" spans="1:65" s="2" customFormat="1" ht="24.15" customHeight="1">
      <c r="A173" s="34"/>
      <c r="B173" s="35"/>
      <c r="C173" s="207" t="s">
        <v>447</v>
      </c>
      <c r="D173" s="207" t="s">
        <v>244</v>
      </c>
      <c r="E173" s="208" t="s">
        <v>2036</v>
      </c>
      <c r="F173" s="209" t="s">
        <v>2037</v>
      </c>
      <c r="G173" s="210" t="s">
        <v>184</v>
      </c>
      <c r="H173" s="211">
        <v>1.05</v>
      </c>
      <c r="I173" s="212">
        <v>466.35</v>
      </c>
      <c r="J173" s="212">
        <f>ROUND(I173*H173,2)</f>
        <v>489.67</v>
      </c>
      <c r="K173" s="209" t="s">
        <v>247</v>
      </c>
      <c r="L173" s="40"/>
      <c r="M173" s="213" t="s">
        <v>17</v>
      </c>
      <c r="N173" s="214" t="s">
        <v>41</v>
      </c>
      <c r="O173" s="215">
        <v>0.92</v>
      </c>
      <c r="P173" s="215">
        <f>O173*H173</f>
        <v>0.9660000000000001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7" t="s">
        <v>248</v>
      </c>
      <c r="AT173" s="217" t="s">
        <v>244</v>
      </c>
      <c r="AU173" s="217" t="s">
        <v>80</v>
      </c>
      <c r="AY173" s="19" t="s">
        <v>242</v>
      </c>
      <c r="BE173" s="218">
        <f>IF(N173="základní",J173,0)</f>
        <v>489.67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78</v>
      </c>
      <c r="BK173" s="218">
        <f>ROUND(I173*H173,2)</f>
        <v>489.67</v>
      </c>
      <c r="BL173" s="19" t="s">
        <v>248</v>
      </c>
      <c r="BM173" s="217" t="s">
        <v>3396</v>
      </c>
    </row>
    <row r="174" spans="1:47" s="2" customFormat="1" ht="12">
      <c r="A174" s="34"/>
      <c r="B174" s="35"/>
      <c r="C174" s="36"/>
      <c r="D174" s="219" t="s">
        <v>250</v>
      </c>
      <c r="E174" s="36"/>
      <c r="F174" s="220" t="s">
        <v>2039</v>
      </c>
      <c r="G174" s="36"/>
      <c r="H174" s="36"/>
      <c r="I174" s="36"/>
      <c r="J174" s="36"/>
      <c r="K174" s="36"/>
      <c r="L174" s="40"/>
      <c r="M174" s="221"/>
      <c r="N174" s="222"/>
      <c r="O174" s="79"/>
      <c r="P174" s="79"/>
      <c r="Q174" s="79"/>
      <c r="R174" s="79"/>
      <c r="S174" s="79"/>
      <c r="T174" s="80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250</v>
      </c>
      <c r="AU174" s="19" t="s">
        <v>80</v>
      </c>
    </row>
    <row r="175" spans="1:51" s="13" customFormat="1" ht="12">
      <c r="A175" s="13"/>
      <c r="B175" s="225"/>
      <c r="C175" s="226"/>
      <c r="D175" s="223" t="s">
        <v>254</v>
      </c>
      <c r="E175" s="227" t="s">
        <v>17</v>
      </c>
      <c r="F175" s="228" t="s">
        <v>3395</v>
      </c>
      <c r="G175" s="226"/>
      <c r="H175" s="229">
        <v>1.05</v>
      </c>
      <c r="I175" s="226"/>
      <c r="J175" s="226"/>
      <c r="K175" s="226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254</v>
      </c>
      <c r="AU175" s="234" t="s">
        <v>80</v>
      </c>
      <c r="AV175" s="13" t="s">
        <v>80</v>
      </c>
      <c r="AW175" s="13" t="s">
        <v>32</v>
      </c>
      <c r="AX175" s="13" t="s">
        <v>78</v>
      </c>
      <c r="AY175" s="234" t="s">
        <v>242</v>
      </c>
    </row>
    <row r="176" spans="1:63" s="12" customFormat="1" ht="22.8" customHeight="1">
      <c r="A176" s="12"/>
      <c r="B176" s="192"/>
      <c r="C176" s="193"/>
      <c r="D176" s="194" t="s">
        <v>69</v>
      </c>
      <c r="E176" s="205" t="s">
        <v>308</v>
      </c>
      <c r="F176" s="205" t="s">
        <v>585</v>
      </c>
      <c r="G176" s="193"/>
      <c r="H176" s="193"/>
      <c r="I176" s="193"/>
      <c r="J176" s="206">
        <f>BK176</f>
        <v>2992.72</v>
      </c>
      <c r="K176" s="193"/>
      <c r="L176" s="197"/>
      <c r="M176" s="198"/>
      <c r="N176" s="199"/>
      <c r="O176" s="199"/>
      <c r="P176" s="200">
        <f>SUM(P177:P199)</f>
        <v>5.930176</v>
      </c>
      <c r="Q176" s="199"/>
      <c r="R176" s="200">
        <f>SUM(R177:R199)</f>
        <v>0.0308416</v>
      </c>
      <c r="S176" s="199"/>
      <c r="T176" s="201">
        <f>SUM(T177:T199)</f>
        <v>0.5392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2" t="s">
        <v>78</v>
      </c>
      <c r="AT176" s="203" t="s">
        <v>69</v>
      </c>
      <c r="AU176" s="203" t="s">
        <v>78</v>
      </c>
      <c r="AY176" s="202" t="s">
        <v>242</v>
      </c>
      <c r="BK176" s="204">
        <f>SUM(BK177:BK199)</f>
        <v>2992.72</v>
      </c>
    </row>
    <row r="177" spans="1:65" s="2" customFormat="1" ht="24.15" customHeight="1">
      <c r="A177" s="34"/>
      <c r="B177" s="35"/>
      <c r="C177" s="207" t="s">
        <v>452</v>
      </c>
      <c r="D177" s="207" t="s">
        <v>244</v>
      </c>
      <c r="E177" s="208" t="s">
        <v>3397</v>
      </c>
      <c r="F177" s="209" t="s">
        <v>3398</v>
      </c>
      <c r="G177" s="210" t="s">
        <v>581</v>
      </c>
      <c r="H177" s="211">
        <v>1</v>
      </c>
      <c r="I177" s="212">
        <v>219.74</v>
      </c>
      <c r="J177" s="212">
        <f>ROUND(I177*H177,2)</f>
        <v>219.74</v>
      </c>
      <c r="K177" s="209" t="s">
        <v>247</v>
      </c>
      <c r="L177" s="40"/>
      <c r="M177" s="213" t="s">
        <v>17</v>
      </c>
      <c r="N177" s="214" t="s">
        <v>41</v>
      </c>
      <c r="O177" s="215">
        <v>0.52</v>
      </c>
      <c r="P177" s="215">
        <f>O177*H177</f>
        <v>0.52</v>
      </c>
      <c r="Q177" s="215">
        <v>0.0286416</v>
      </c>
      <c r="R177" s="215">
        <f>Q177*H177</f>
        <v>0.0286416</v>
      </c>
      <c r="S177" s="215">
        <v>0</v>
      </c>
      <c r="T177" s="21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7" t="s">
        <v>248</v>
      </c>
      <c r="AT177" s="217" t="s">
        <v>244</v>
      </c>
      <c r="AU177" s="217" t="s">
        <v>80</v>
      </c>
      <c r="AY177" s="19" t="s">
        <v>242</v>
      </c>
      <c r="BE177" s="218">
        <f>IF(N177="základní",J177,0)</f>
        <v>219.74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78</v>
      </c>
      <c r="BK177" s="218">
        <f>ROUND(I177*H177,2)</f>
        <v>219.74</v>
      </c>
      <c r="BL177" s="19" t="s">
        <v>248</v>
      </c>
      <c r="BM177" s="217" t="s">
        <v>3399</v>
      </c>
    </row>
    <row r="178" spans="1:47" s="2" customFormat="1" ht="12">
      <c r="A178" s="34"/>
      <c r="B178" s="35"/>
      <c r="C178" s="36"/>
      <c r="D178" s="219" t="s">
        <v>250</v>
      </c>
      <c r="E178" s="36"/>
      <c r="F178" s="220" t="s">
        <v>3400</v>
      </c>
      <c r="G178" s="36"/>
      <c r="H178" s="36"/>
      <c r="I178" s="36"/>
      <c r="J178" s="36"/>
      <c r="K178" s="36"/>
      <c r="L178" s="40"/>
      <c r="M178" s="221"/>
      <c r="N178" s="222"/>
      <c r="O178" s="79"/>
      <c r="P178" s="79"/>
      <c r="Q178" s="79"/>
      <c r="R178" s="79"/>
      <c r="S178" s="79"/>
      <c r="T178" s="80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9" t="s">
        <v>250</v>
      </c>
      <c r="AU178" s="19" t="s">
        <v>80</v>
      </c>
    </row>
    <row r="179" spans="1:51" s="13" customFormat="1" ht="12">
      <c r="A179" s="13"/>
      <c r="B179" s="225"/>
      <c r="C179" s="226"/>
      <c r="D179" s="223" t="s">
        <v>254</v>
      </c>
      <c r="E179" s="227" t="s">
        <v>17</v>
      </c>
      <c r="F179" s="228" t="s">
        <v>78</v>
      </c>
      <c r="G179" s="226"/>
      <c r="H179" s="229">
        <v>1</v>
      </c>
      <c r="I179" s="226"/>
      <c r="J179" s="226"/>
      <c r="K179" s="226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254</v>
      </c>
      <c r="AU179" s="234" t="s">
        <v>80</v>
      </c>
      <c r="AV179" s="13" t="s">
        <v>80</v>
      </c>
      <c r="AW179" s="13" t="s">
        <v>32</v>
      </c>
      <c r="AX179" s="13" t="s">
        <v>78</v>
      </c>
      <c r="AY179" s="234" t="s">
        <v>242</v>
      </c>
    </row>
    <row r="180" spans="1:65" s="2" customFormat="1" ht="16.5" customHeight="1">
      <c r="A180" s="34"/>
      <c r="B180" s="35"/>
      <c r="C180" s="264" t="s">
        <v>465</v>
      </c>
      <c r="D180" s="264" t="s">
        <v>420</v>
      </c>
      <c r="E180" s="265" t="s">
        <v>3401</v>
      </c>
      <c r="F180" s="266" t="s">
        <v>3402</v>
      </c>
      <c r="G180" s="267" t="s">
        <v>581</v>
      </c>
      <c r="H180" s="268">
        <v>1</v>
      </c>
      <c r="I180" s="269">
        <v>800</v>
      </c>
      <c r="J180" s="269">
        <f>ROUND(I180*H180,2)</f>
        <v>800</v>
      </c>
      <c r="K180" s="266" t="s">
        <v>17</v>
      </c>
      <c r="L180" s="270"/>
      <c r="M180" s="271" t="s">
        <v>17</v>
      </c>
      <c r="N180" s="272" t="s">
        <v>41</v>
      </c>
      <c r="O180" s="215">
        <v>0</v>
      </c>
      <c r="P180" s="215">
        <f>O180*H180</f>
        <v>0</v>
      </c>
      <c r="Q180" s="215">
        <v>0.0022</v>
      </c>
      <c r="R180" s="215">
        <f>Q180*H180</f>
        <v>0.0022</v>
      </c>
      <c r="S180" s="215">
        <v>0</v>
      </c>
      <c r="T180" s="21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7" t="s">
        <v>473</v>
      </c>
      <c r="AT180" s="217" t="s">
        <v>420</v>
      </c>
      <c r="AU180" s="217" t="s">
        <v>80</v>
      </c>
      <c r="AY180" s="19" t="s">
        <v>242</v>
      </c>
      <c r="BE180" s="218">
        <f>IF(N180="základní",J180,0)</f>
        <v>800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78</v>
      </c>
      <c r="BK180" s="218">
        <f>ROUND(I180*H180,2)</f>
        <v>800</v>
      </c>
      <c r="BL180" s="19" t="s">
        <v>363</v>
      </c>
      <c r="BM180" s="217" t="s">
        <v>3403</v>
      </c>
    </row>
    <row r="181" spans="1:51" s="13" customFormat="1" ht="12">
      <c r="A181" s="13"/>
      <c r="B181" s="225"/>
      <c r="C181" s="226"/>
      <c r="D181" s="223" t="s">
        <v>254</v>
      </c>
      <c r="E181" s="227" t="s">
        <v>17</v>
      </c>
      <c r="F181" s="228" t="s">
        <v>78</v>
      </c>
      <c r="G181" s="226"/>
      <c r="H181" s="229">
        <v>1</v>
      </c>
      <c r="I181" s="226"/>
      <c r="J181" s="226"/>
      <c r="K181" s="226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254</v>
      </c>
      <c r="AU181" s="234" t="s">
        <v>80</v>
      </c>
      <c r="AV181" s="13" t="s">
        <v>80</v>
      </c>
      <c r="AW181" s="13" t="s">
        <v>32</v>
      </c>
      <c r="AX181" s="13" t="s">
        <v>78</v>
      </c>
      <c r="AY181" s="234" t="s">
        <v>242</v>
      </c>
    </row>
    <row r="182" spans="1:65" s="2" customFormat="1" ht="16.5" customHeight="1">
      <c r="A182" s="34"/>
      <c r="B182" s="35"/>
      <c r="C182" s="207" t="s">
        <v>473</v>
      </c>
      <c r="D182" s="207" t="s">
        <v>244</v>
      </c>
      <c r="E182" s="208" t="s">
        <v>3404</v>
      </c>
      <c r="F182" s="209" t="s">
        <v>3405</v>
      </c>
      <c r="G182" s="210" t="s">
        <v>144</v>
      </c>
      <c r="H182" s="211">
        <v>0.096</v>
      </c>
      <c r="I182" s="212">
        <v>4278.07</v>
      </c>
      <c r="J182" s="212">
        <f>ROUND(I182*H182,2)</f>
        <v>410.69</v>
      </c>
      <c r="K182" s="209" t="s">
        <v>247</v>
      </c>
      <c r="L182" s="40"/>
      <c r="M182" s="213" t="s">
        <v>17</v>
      </c>
      <c r="N182" s="214" t="s">
        <v>41</v>
      </c>
      <c r="O182" s="215">
        <v>11.731</v>
      </c>
      <c r="P182" s="215">
        <f>O182*H182</f>
        <v>1.126176</v>
      </c>
      <c r="Q182" s="215">
        <v>0</v>
      </c>
      <c r="R182" s="215">
        <f>Q182*H182</f>
        <v>0</v>
      </c>
      <c r="S182" s="215">
        <v>2.2</v>
      </c>
      <c r="T182" s="216">
        <f>S182*H182</f>
        <v>0.21120000000000003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7" t="s">
        <v>248</v>
      </c>
      <c r="AT182" s="217" t="s">
        <v>244</v>
      </c>
      <c r="AU182" s="217" t="s">
        <v>80</v>
      </c>
      <c r="AY182" s="19" t="s">
        <v>242</v>
      </c>
      <c r="BE182" s="218">
        <f>IF(N182="základní",J182,0)</f>
        <v>410.69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78</v>
      </c>
      <c r="BK182" s="218">
        <f>ROUND(I182*H182,2)</f>
        <v>410.69</v>
      </c>
      <c r="BL182" s="19" t="s">
        <v>248</v>
      </c>
      <c r="BM182" s="217" t="s">
        <v>3406</v>
      </c>
    </row>
    <row r="183" spans="1:47" s="2" customFormat="1" ht="12">
      <c r="A183" s="34"/>
      <c r="B183" s="35"/>
      <c r="C183" s="36"/>
      <c r="D183" s="219" t="s">
        <v>250</v>
      </c>
      <c r="E183" s="36"/>
      <c r="F183" s="220" t="s">
        <v>3407</v>
      </c>
      <c r="G183" s="36"/>
      <c r="H183" s="36"/>
      <c r="I183" s="36"/>
      <c r="J183" s="36"/>
      <c r="K183" s="36"/>
      <c r="L183" s="40"/>
      <c r="M183" s="221"/>
      <c r="N183" s="222"/>
      <c r="O183" s="79"/>
      <c r="P183" s="79"/>
      <c r="Q183" s="79"/>
      <c r="R183" s="79"/>
      <c r="S183" s="79"/>
      <c r="T183" s="80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250</v>
      </c>
      <c r="AU183" s="19" t="s">
        <v>80</v>
      </c>
    </row>
    <row r="184" spans="1:51" s="13" customFormat="1" ht="12">
      <c r="A184" s="13"/>
      <c r="B184" s="225"/>
      <c r="C184" s="226"/>
      <c r="D184" s="223" t="s">
        <v>254</v>
      </c>
      <c r="E184" s="227" t="s">
        <v>17</v>
      </c>
      <c r="F184" s="228" t="s">
        <v>3408</v>
      </c>
      <c r="G184" s="226"/>
      <c r="H184" s="229">
        <v>0.096</v>
      </c>
      <c r="I184" s="226"/>
      <c r="J184" s="226"/>
      <c r="K184" s="226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254</v>
      </c>
      <c r="AU184" s="234" t="s">
        <v>80</v>
      </c>
      <c r="AV184" s="13" t="s">
        <v>80</v>
      </c>
      <c r="AW184" s="13" t="s">
        <v>32</v>
      </c>
      <c r="AX184" s="13" t="s">
        <v>78</v>
      </c>
      <c r="AY184" s="234" t="s">
        <v>242</v>
      </c>
    </row>
    <row r="185" spans="1:65" s="2" customFormat="1" ht="24.15" customHeight="1">
      <c r="A185" s="34"/>
      <c r="B185" s="35"/>
      <c r="C185" s="207" t="s">
        <v>483</v>
      </c>
      <c r="D185" s="207" t="s">
        <v>244</v>
      </c>
      <c r="E185" s="208" t="s">
        <v>3409</v>
      </c>
      <c r="F185" s="209" t="s">
        <v>3410</v>
      </c>
      <c r="G185" s="210" t="s">
        <v>581</v>
      </c>
      <c r="H185" s="211">
        <v>1</v>
      </c>
      <c r="I185" s="212">
        <v>431.05</v>
      </c>
      <c r="J185" s="212">
        <f>ROUND(I185*H185,2)</f>
        <v>431.05</v>
      </c>
      <c r="K185" s="209" t="s">
        <v>247</v>
      </c>
      <c r="L185" s="40"/>
      <c r="M185" s="213" t="s">
        <v>17</v>
      </c>
      <c r="N185" s="214" t="s">
        <v>41</v>
      </c>
      <c r="O185" s="215">
        <v>1.182</v>
      </c>
      <c r="P185" s="215">
        <f>O185*H185</f>
        <v>1.182</v>
      </c>
      <c r="Q185" s="215">
        <v>0</v>
      </c>
      <c r="R185" s="215">
        <f>Q185*H185</f>
        <v>0</v>
      </c>
      <c r="S185" s="215">
        <v>0.097</v>
      </c>
      <c r="T185" s="216">
        <f>S185*H185</f>
        <v>0.097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7" t="s">
        <v>248</v>
      </c>
      <c r="AT185" s="217" t="s">
        <v>244</v>
      </c>
      <c r="AU185" s="217" t="s">
        <v>80</v>
      </c>
      <c r="AY185" s="19" t="s">
        <v>242</v>
      </c>
      <c r="BE185" s="218">
        <f>IF(N185="základní",J185,0)</f>
        <v>431.05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78</v>
      </c>
      <c r="BK185" s="218">
        <f>ROUND(I185*H185,2)</f>
        <v>431.05</v>
      </c>
      <c r="BL185" s="19" t="s">
        <v>248</v>
      </c>
      <c r="BM185" s="217" t="s">
        <v>3411</v>
      </c>
    </row>
    <row r="186" spans="1:47" s="2" customFormat="1" ht="12">
      <c r="A186" s="34"/>
      <c r="B186" s="35"/>
      <c r="C186" s="36"/>
      <c r="D186" s="219" t="s">
        <v>250</v>
      </c>
      <c r="E186" s="36"/>
      <c r="F186" s="220" t="s">
        <v>3412</v>
      </c>
      <c r="G186" s="36"/>
      <c r="H186" s="36"/>
      <c r="I186" s="36"/>
      <c r="J186" s="36"/>
      <c r="K186" s="36"/>
      <c r="L186" s="40"/>
      <c r="M186" s="221"/>
      <c r="N186" s="222"/>
      <c r="O186" s="79"/>
      <c r="P186" s="79"/>
      <c r="Q186" s="79"/>
      <c r="R186" s="79"/>
      <c r="S186" s="79"/>
      <c r="T186" s="80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9" t="s">
        <v>250</v>
      </c>
      <c r="AU186" s="19" t="s">
        <v>80</v>
      </c>
    </row>
    <row r="187" spans="1:51" s="13" customFormat="1" ht="12">
      <c r="A187" s="13"/>
      <c r="B187" s="225"/>
      <c r="C187" s="226"/>
      <c r="D187" s="223" t="s">
        <v>254</v>
      </c>
      <c r="E187" s="227" t="s">
        <v>17</v>
      </c>
      <c r="F187" s="228" t="s">
        <v>78</v>
      </c>
      <c r="G187" s="226"/>
      <c r="H187" s="229">
        <v>1</v>
      </c>
      <c r="I187" s="226"/>
      <c r="J187" s="226"/>
      <c r="K187" s="226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254</v>
      </c>
      <c r="AU187" s="234" t="s">
        <v>80</v>
      </c>
      <c r="AV187" s="13" t="s">
        <v>80</v>
      </c>
      <c r="AW187" s="13" t="s">
        <v>32</v>
      </c>
      <c r="AX187" s="13" t="s">
        <v>78</v>
      </c>
      <c r="AY187" s="234" t="s">
        <v>242</v>
      </c>
    </row>
    <row r="188" spans="1:65" s="2" customFormat="1" ht="16.5" customHeight="1">
      <c r="A188" s="34"/>
      <c r="B188" s="35"/>
      <c r="C188" s="207" t="s">
        <v>497</v>
      </c>
      <c r="D188" s="207" t="s">
        <v>244</v>
      </c>
      <c r="E188" s="208" t="s">
        <v>2682</v>
      </c>
      <c r="F188" s="209" t="s">
        <v>2683</v>
      </c>
      <c r="G188" s="210" t="s">
        <v>184</v>
      </c>
      <c r="H188" s="211">
        <v>1</v>
      </c>
      <c r="I188" s="212">
        <v>656.43</v>
      </c>
      <c r="J188" s="212">
        <f>ROUND(I188*H188,2)</f>
        <v>656.43</v>
      </c>
      <c r="K188" s="209" t="s">
        <v>247</v>
      </c>
      <c r="L188" s="40"/>
      <c r="M188" s="213" t="s">
        <v>17</v>
      </c>
      <c r="N188" s="214" t="s">
        <v>41</v>
      </c>
      <c r="O188" s="215">
        <v>1.8</v>
      </c>
      <c r="P188" s="215">
        <f>O188*H188</f>
        <v>1.8</v>
      </c>
      <c r="Q188" s="215">
        <v>0</v>
      </c>
      <c r="R188" s="215">
        <f>Q188*H188</f>
        <v>0</v>
      </c>
      <c r="S188" s="215">
        <v>0.105</v>
      </c>
      <c r="T188" s="216">
        <f>S188*H188</f>
        <v>0.105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7" t="s">
        <v>248</v>
      </c>
      <c r="AT188" s="217" t="s">
        <v>244</v>
      </c>
      <c r="AU188" s="217" t="s">
        <v>80</v>
      </c>
      <c r="AY188" s="19" t="s">
        <v>242</v>
      </c>
      <c r="BE188" s="218">
        <f>IF(N188="základní",J188,0)</f>
        <v>656.43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78</v>
      </c>
      <c r="BK188" s="218">
        <f>ROUND(I188*H188,2)</f>
        <v>656.43</v>
      </c>
      <c r="BL188" s="19" t="s">
        <v>248</v>
      </c>
      <c r="BM188" s="217" t="s">
        <v>3413</v>
      </c>
    </row>
    <row r="189" spans="1:47" s="2" customFormat="1" ht="12">
      <c r="A189" s="34"/>
      <c r="B189" s="35"/>
      <c r="C189" s="36"/>
      <c r="D189" s="219" t="s">
        <v>250</v>
      </c>
      <c r="E189" s="36"/>
      <c r="F189" s="220" t="s">
        <v>2685</v>
      </c>
      <c r="G189" s="36"/>
      <c r="H189" s="36"/>
      <c r="I189" s="36"/>
      <c r="J189" s="36"/>
      <c r="K189" s="36"/>
      <c r="L189" s="40"/>
      <c r="M189" s="221"/>
      <c r="N189" s="222"/>
      <c r="O189" s="79"/>
      <c r="P189" s="79"/>
      <c r="Q189" s="79"/>
      <c r="R189" s="79"/>
      <c r="S189" s="79"/>
      <c r="T189" s="80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9" t="s">
        <v>250</v>
      </c>
      <c r="AU189" s="19" t="s">
        <v>80</v>
      </c>
    </row>
    <row r="190" spans="1:51" s="13" customFormat="1" ht="12">
      <c r="A190" s="13"/>
      <c r="B190" s="225"/>
      <c r="C190" s="226"/>
      <c r="D190" s="223" t="s">
        <v>254</v>
      </c>
      <c r="E190" s="227" t="s">
        <v>17</v>
      </c>
      <c r="F190" s="228" t="s">
        <v>78</v>
      </c>
      <c r="G190" s="226"/>
      <c r="H190" s="229">
        <v>1</v>
      </c>
      <c r="I190" s="226"/>
      <c r="J190" s="226"/>
      <c r="K190" s="226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254</v>
      </c>
      <c r="AU190" s="234" t="s">
        <v>80</v>
      </c>
      <c r="AV190" s="13" t="s">
        <v>80</v>
      </c>
      <c r="AW190" s="13" t="s">
        <v>32</v>
      </c>
      <c r="AX190" s="13" t="s">
        <v>78</v>
      </c>
      <c r="AY190" s="234" t="s">
        <v>242</v>
      </c>
    </row>
    <row r="191" spans="1:65" s="2" customFormat="1" ht="24.15" customHeight="1">
      <c r="A191" s="34"/>
      <c r="B191" s="35"/>
      <c r="C191" s="207" t="s">
        <v>507</v>
      </c>
      <c r="D191" s="207" t="s">
        <v>244</v>
      </c>
      <c r="E191" s="208" t="s">
        <v>3414</v>
      </c>
      <c r="F191" s="209" t="s">
        <v>3415</v>
      </c>
      <c r="G191" s="210" t="s">
        <v>184</v>
      </c>
      <c r="H191" s="211">
        <v>1</v>
      </c>
      <c r="I191" s="212">
        <v>145.87</v>
      </c>
      <c r="J191" s="212">
        <f>ROUND(I191*H191,2)</f>
        <v>145.87</v>
      </c>
      <c r="K191" s="209" t="s">
        <v>247</v>
      </c>
      <c r="L191" s="40"/>
      <c r="M191" s="213" t="s">
        <v>17</v>
      </c>
      <c r="N191" s="214" t="s">
        <v>41</v>
      </c>
      <c r="O191" s="215">
        <v>0.4</v>
      </c>
      <c r="P191" s="215">
        <f>O191*H191</f>
        <v>0.4</v>
      </c>
      <c r="Q191" s="215">
        <v>0</v>
      </c>
      <c r="R191" s="215">
        <f>Q191*H191</f>
        <v>0</v>
      </c>
      <c r="S191" s="215">
        <v>0.025</v>
      </c>
      <c r="T191" s="216">
        <f>S191*H191</f>
        <v>0.025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7" t="s">
        <v>248</v>
      </c>
      <c r="AT191" s="217" t="s">
        <v>244</v>
      </c>
      <c r="AU191" s="217" t="s">
        <v>80</v>
      </c>
      <c r="AY191" s="19" t="s">
        <v>242</v>
      </c>
      <c r="BE191" s="218">
        <f>IF(N191="základní",J191,0)</f>
        <v>145.87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78</v>
      </c>
      <c r="BK191" s="218">
        <f>ROUND(I191*H191,2)</f>
        <v>145.87</v>
      </c>
      <c r="BL191" s="19" t="s">
        <v>248</v>
      </c>
      <c r="BM191" s="217" t="s">
        <v>3416</v>
      </c>
    </row>
    <row r="192" spans="1:47" s="2" customFormat="1" ht="12">
      <c r="A192" s="34"/>
      <c r="B192" s="35"/>
      <c r="C192" s="36"/>
      <c r="D192" s="219" t="s">
        <v>250</v>
      </c>
      <c r="E192" s="36"/>
      <c r="F192" s="220" t="s">
        <v>3417</v>
      </c>
      <c r="G192" s="36"/>
      <c r="H192" s="36"/>
      <c r="I192" s="36"/>
      <c r="J192" s="36"/>
      <c r="K192" s="36"/>
      <c r="L192" s="40"/>
      <c r="M192" s="221"/>
      <c r="N192" s="222"/>
      <c r="O192" s="79"/>
      <c r="P192" s="79"/>
      <c r="Q192" s="79"/>
      <c r="R192" s="79"/>
      <c r="S192" s="79"/>
      <c r="T192" s="80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250</v>
      </c>
      <c r="AU192" s="19" t="s">
        <v>80</v>
      </c>
    </row>
    <row r="193" spans="1:51" s="13" customFormat="1" ht="12">
      <c r="A193" s="13"/>
      <c r="B193" s="225"/>
      <c r="C193" s="226"/>
      <c r="D193" s="223" t="s">
        <v>254</v>
      </c>
      <c r="E193" s="227" t="s">
        <v>17</v>
      </c>
      <c r="F193" s="228" t="s">
        <v>78</v>
      </c>
      <c r="G193" s="226"/>
      <c r="H193" s="229">
        <v>1</v>
      </c>
      <c r="I193" s="226"/>
      <c r="J193" s="226"/>
      <c r="K193" s="226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254</v>
      </c>
      <c r="AU193" s="234" t="s">
        <v>80</v>
      </c>
      <c r="AV193" s="13" t="s">
        <v>80</v>
      </c>
      <c r="AW193" s="13" t="s">
        <v>32</v>
      </c>
      <c r="AX193" s="13" t="s">
        <v>78</v>
      </c>
      <c r="AY193" s="234" t="s">
        <v>242</v>
      </c>
    </row>
    <row r="194" spans="1:65" s="2" customFormat="1" ht="24.15" customHeight="1">
      <c r="A194" s="34"/>
      <c r="B194" s="35"/>
      <c r="C194" s="207" t="s">
        <v>515</v>
      </c>
      <c r="D194" s="207" t="s">
        <v>244</v>
      </c>
      <c r="E194" s="208" t="s">
        <v>3418</v>
      </c>
      <c r="F194" s="209" t="s">
        <v>3419</v>
      </c>
      <c r="G194" s="210" t="s">
        <v>184</v>
      </c>
      <c r="H194" s="211">
        <v>1</v>
      </c>
      <c r="I194" s="212">
        <v>296.12</v>
      </c>
      <c r="J194" s="212">
        <f>ROUND(I194*H194,2)</f>
        <v>296.12</v>
      </c>
      <c r="K194" s="209" t="s">
        <v>247</v>
      </c>
      <c r="L194" s="40"/>
      <c r="M194" s="213" t="s">
        <v>17</v>
      </c>
      <c r="N194" s="214" t="s">
        <v>41</v>
      </c>
      <c r="O194" s="215">
        <v>0.812</v>
      </c>
      <c r="P194" s="215">
        <f>O194*H194</f>
        <v>0.812</v>
      </c>
      <c r="Q194" s="215">
        <v>0</v>
      </c>
      <c r="R194" s="215">
        <f>Q194*H194</f>
        <v>0</v>
      </c>
      <c r="S194" s="215">
        <v>0.081</v>
      </c>
      <c r="T194" s="216">
        <f>S194*H194</f>
        <v>0.081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7" t="s">
        <v>248</v>
      </c>
      <c r="AT194" s="217" t="s">
        <v>244</v>
      </c>
      <c r="AU194" s="217" t="s">
        <v>80</v>
      </c>
      <c r="AY194" s="19" t="s">
        <v>242</v>
      </c>
      <c r="BE194" s="218">
        <f>IF(N194="základní",J194,0)</f>
        <v>296.12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78</v>
      </c>
      <c r="BK194" s="218">
        <f>ROUND(I194*H194,2)</f>
        <v>296.12</v>
      </c>
      <c r="BL194" s="19" t="s">
        <v>248</v>
      </c>
      <c r="BM194" s="217" t="s">
        <v>3420</v>
      </c>
    </row>
    <row r="195" spans="1:47" s="2" customFormat="1" ht="12">
      <c r="A195" s="34"/>
      <c r="B195" s="35"/>
      <c r="C195" s="36"/>
      <c r="D195" s="219" t="s">
        <v>250</v>
      </c>
      <c r="E195" s="36"/>
      <c r="F195" s="220" t="s">
        <v>3421</v>
      </c>
      <c r="G195" s="36"/>
      <c r="H195" s="36"/>
      <c r="I195" s="36"/>
      <c r="J195" s="36"/>
      <c r="K195" s="36"/>
      <c r="L195" s="40"/>
      <c r="M195" s="221"/>
      <c r="N195" s="222"/>
      <c r="O195" s="79"/>
      <c r="P195" s="79"/>
      <c r="Q195" s="79"/>
      <c r="R195" s="79"/>
      <c r="S195" s="79"/>
      <c r="T195" s="80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250</v>
      </c>
      <c r="AU195" s="19" t="s">
        <v>80</v>
      </c>
    </row>
    <row r="196" spans="1:51" s="13" customFormat="1" ht="12">
      <c r="A196" s="13"/>
      <c r="B196" s="225"/>
      <c r="C196" s="226"/>
      <c r="D196" s="223" t="s">
        <v>254</v>
      </c>
      <c r="E196" s="227" t="s">
        <v>17</v>
      </c>
      <c r="F196" s="228" t="s">
        <v>3422</v>
      </c>
      <c r="G196" s="226"/>
      <c r="H196" s="229">
        <v>1</v>
      </c>
      <c r="I196" s="226"/>
      <c r="J196" s="226"/>
      <c r="K196" s="226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254</v>
      </c>
      <c r="AU196" s="234" t="s">
        <v>80</v>
      </c>
      <c r="AV196" s="13" t="s">
        <v>80</v>
      </c>
      <c r="AW196" s="13" t="s">
        <v>32</v>
      </c>
      <c r="AX196" s="13" t="s">
        <v>78</v>
      </c>
      <c r="AY196" s="234" t="s">
        <v>242</v>
      </c>
    </row>
    <row r="197" spans="1:65" s="2" customFormat="1" ht="24.15" customHeight="1">
      <c r="A197" s="34"/>
      <c r="B197" s="35"/>
      <c r="C197" s="207" t="s">
        <v>520</v>
      </c>
      <c r="D197" s="207" t="s">
        <v>244</v>
      </c>
      <c r="E197" s="208" t="s">
        <v>3423</v>
      </c>
      <c r="F197" s="209" t="s">
        <v>3424</v>
      </c>
      <c r="G197" s="210" t="s">
        <v>184</v>
      </c>
      <c r="H197" s="211">
        <v>0.5</v>
      </c>
      <c r="I197" s="212">
        <v>65.64</v>
      </c>
      <c r="J197" s="212">
        <f>ROUND(I197*H197,2)</f>
        <v>32.82</v>
      </c>
      <c r="K197" s="209" t="s">
        <v>247</v>
      </c>
      <c r="L197" s="40"/>
      <c r="M197" s="213" t="s">
        <v>17</v>
      </c>
      <c r="N197" s="214" t="s">
        <v>41</v>
      </c>
      <c r="O197" s="215">
        <v>0.18</v>
      </c>
      <c r="P197" s="215">
        <f>O197*H197</f>
        <v>0.09</v>
      </c>
      <c r="Q197" s="215">
        <v>0</v>
      </c>
      <c r="R197" s="215">
        <f>Q197*H197</f>
        <v>0</v>
      </c>
      <c r="S197" s="215">
        <v>0.04</v>
      </c>
      <c r="T197" s="216">
        <f>S197*H197</f>
        <v>0.02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7" t="s">
        <v>248</v>
      </c>
      <c r="AT197" s="217" t="s">
        <v>244</v>
      </c>
      <c r="AU197" s="217" t="s">
        <v>80</v>
      </c>
      <c r="AY197" s="19" t="s">
        <v>242</v>
      </c>
      <c r="BE197" s="218">
        <f>IF(N197="základní",J197,0)</f>
        <v>32.82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78</v>
      </c>
      <c r="BK197" s="218">
        <f>ROUND(I197*H197,2)</f>
        <v>32.82</v>
      </c>
      <c r="BL197" s="19" t="s">
        <v>248</v>
      </c>
      <c r="BM197" s="217" t="s">
        <v>3425</v>
      </c>
    </row>
    <row r="198" spans="1:47" s="2" customFormat="1" ht="12">
      <c r="A198" s="34"/>
      <c r="B198" s="35"/>
      <c r="C198" s="36"/>
      <c r="D198" s="219" t="s">
        <v>250</v>
      </c>
      <c r="E198" s="36"/>
      <c r="F198" s="220" t="s">
        <v>3426</v>
      </c>
      <c r="G198" s="36"/>
      <c r="H198" s="36"/>
      <c r="I198" s="36"/>
      <c r="J198" s="36"/>
      <c r="K198" s="36"/>
      <c r="L198" s="40"/>
      <c r="M198" s="221"/>
      <c r="N198" s="222"/>
      <c r="O198" s="79"/>
      <c r="P198" s="79"/>
      <c r="Q198" s="79"/>
      <c r="R198" s="79"/>
      <c r="S198" s="79"/>
      <c r="T198" s="80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250</v>
      </c>
      <c r="AU198" s="19" t="s">
        <v>80</v>
      </c>
    </row>
    <row r="199" spans="1:51" s="13" customFormat="1" ht="12">
      <c r="A199" s="13"/>
      <c r="B199" s="225"/>
      <c r="C199" s="226"/>
      <c r="D199" s="223" t="s">
        <v>254</v>
      </c>
      <c r="E199" s="227" t="s">
        <v>17</v>
      </c>
      <c r="F199" s="228" t="s">
        <v>3427</v>
      </c>
      <c r="G199" s="226"/>
      <c r="H199" s="229">
        <v>0.5</v>
      </c>
      <c r="I199" s="226"/>
      <c r="J199" s="226"/>
      <c r="K199" s="226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254</v>
      </c>
      <c r="AU199" s="234" t="s">
        <v>80</v>
      </c>
      <c r="AV199" s="13" t="s">
        <v>80</v>
      </c>
      <c r="AW199" s="13" t="s">
        <v>32</v>
      </c>
      <c r="AX199" s="13" t="s">
        <v>78</v>
      </c>
      <c r="AY199" s="234" t="s">
        <v>242</v>
      </c>
    </row>
    <row r="200" spans="1:63" s="12" customFormat="1" ht="22.8" customHeight="1">
      <c r="A200" s="12"/>
      <c r="B200" s="192"/>
      <c r="C200" s="193"/>
      <c r="D200" s="194" t="s">
        <v>69</v>
      </c>
      <c r="E200" s="205" t="s">
        <v>771</v>
      </c>
      <c r="F200" s="205" t="s">
        <v>772</v>
      </c>
      <c r="G200" s="193"/>
      <c r="H200" s="193"/>
      <c r="I200" s="193"/>
      <c r="J200" s="206">
        <f>BK200</f>
        <v>12844.46</v>
      </c>
      <c r="K200" s="193"/>
      <c r="L200" s="197"/>
      <c r="M200" s="198"/>
      <c r="N200" s="199"/>
      <c r="O200" s="199"/>
      <c r="P200" s="200">
        <f>SUM(P201:P202)</f>
        <v>36.361878000000004</v>
      </c>
      <c r="Q200" s="199"/>
      <c r="R200" s="200">
        <f>SUM(R201:R202)</f>
        <v>0</v>
      </c>
      <c r="S200" s="199"/>
      <c r="T200" s="201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2" t="s">
        <v>78</v>
      </c>
      <c r="AT200" s="203" t="s">
        <v>69</v>
      </c>
      <c r="AU200" s="203" t="s">
        <v>78</v>
      </c>
      <c r="AY200" s="202" t="s">
        <v>242</v>
      </c>
      <c r="BK200" s="204">
        <f>SUM(BK201:BK202)</f>
        <v>12844.46</v>
      </c>
    </row>
    <row r="201" spans="1:65" s="2" customFormat="1" ht="24.15" customHeight="1">
      <c r="A201" s="34"/>
      <c r="B201" s="35"/>
      <c r="C201" s="207" t="s">
        <v>525</v>
      </c>
      <c r="D201" s="207" t="s">
        <v>244</v>
      </c>
      <c r="E201" s="208" t="s">
        <v>3428</v>
      </c>
      <c r="F201" s="209" t="s">
        <v>3429</v>
      </c>
      <c r="G201" s="210" t="s">
        <v>736</v>
      </c>
      <c r="H201" s="211">
        <v>40.902</v>
      </c>
      <c r="I201" s="212">
        <v>314.03</v>
      </c>
      <c r="J201" s="212">
        <f>ROUND(I201*H201,2)</f>
        <v>12844.46</v>
      </c>
      <c r="K201" s="209" t="s">
        <v>247</v>
      </c>
      <c r="L201" s="40"/>
      <c r="M201" s="213" t="s">
        <v>17</v>
      </c>
      <c r="N201" s="214" t="s">
        <v>41</v>
      </c>
      <c r="O201" s="215">
        <v>0.889</v>
      </c>
      <c r="P201" s="215">
        <f>O201*H201</f>
        <v>36.361878000000004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7" t="s">
        <v>248</v>
      </c>
      <c r="AT201" s="217" t="s">
        <v>244</v>
      </c>
      <c r="AU201" s="217" t="s">
        <v>80</v>
      </c>
      <c r="AY201" s="19" t="s">
        <v>242</v>
      </c>
      <c r="BE201" s="218">
        <f>IF(N201="základní",J201,0)</f>
        <v>12844.46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78</v>
      </c>
      <c r="BK201" s="218">
        <f>ROUND(I201*H201,2)</f>
        <v>12844.46</v>
      </c>
      <c r="BL201" s="19" t="s">
        <v>248</v>
      </c>
      <c r="BM201" s="217" t="s">
        <v>3430</v>
      </c>
    </row>
    <row r="202" spans="1:47" s="2" customFormat="1" ht="12">
      <c r="A202" s="34"/>
      <c r="B202" s="35"/>
      <c r="C202" s="36"/>
      <c r="D202" s="219" t="s">
        <v>250</v>
      </c>
      <c r="E202" s="36"/>
      <c r="F202" s="220" t="s">
        <v>3431</v>
      </c>
      <c r="G202" s="36"/>
      <c r="H202" s="36"/>
      <c r="I202" s="36"/>
      <c r="J202" s="36"/>
      <c r="K202" s="36"/>
      <c r="L202" s="40"/>
      <c r="M202" s="221"/>
      <c r="N202" s="222"/>
      <c r="O202" s="79"/>
      <c r="P202" s="79"/>
      <c r="Q202" s="79"/>
      <c r="R202" s="79"/>
      <c r="S202" s="79"/>
      <c r="T202" s="80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9" t="s">
        <v>250</v>
      </c>
      <c r="AU202" s="19" t="s">
        <v>80</v>
      </c>
    </row>
    <row r="203" spans="1:63" s="12" customFormat="1" ht="25.9" customHeight="1">
      <c r="A203" s="12"/>
      <c r="B203" s="192"/>
      <c r="C203" s="193"/>
      <c r="D203" s="194" t="s">
        <v>69</v>
      </c>
      <c r="E203" s="195" t="s">
        <v>420</v>
      </c>
      <c r="F203" s="195" t="s">
        <v>2209</v>
      </c>
      <c r="G203" s="193"/>
      <c r="H203" s="193"/>
      <c r="I203" s="193"/>
      <c r="J203" s="196">
        <f>BK203</f>
        <v>8262.72</v>
      </c>
      <c r="K203" s="193"/>
      <c r="L203" s="197"/>
      <c r="M203" s="198"/>
      <c r="N203" s="199"/>
      <c r="O203" s="199"/>
      <c r="P203" s="200">
        <f>P204</f>
        <v>0</v>
      </c>
      <c r="Q203" s="199"/>
      <c r="R203" s="200">
        <f>R204</f>
        <v>0.038512</v>
      </c>
      <c r="S203" s="199"/>
      <c r="T203" s="201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2" t="s">
        <v>262</v>
      </c>
      <c r="AT203" s="203" t="s">
        <v>69</v>
      </c>
      <c r="AU203" s="203" t="s">
        <v>70</v>
      </c>
      <c r="AY203" s="202" t="s">
        <v>242</v>
      </c>
      <c r="BK203" s="204">
        <f>BK204</f>
        <v>8262.72</v>
      </c>
    </row>
    <row r="204" spans="1:63" s="12" customFormat="1" ht="22.8" customHeight="1">
      <c r="A204" s="12"/>
      <c r="B204" s="192"/>
      <c r="C204" s="193"/>
      <c r="D204" s="194" t="s">
        <v>69</v>
      </c>
      <c r="E204" s="205" t="s">
        <v>2210</v>
      </c>
      <c r="F204" s="205" t="s">
        <v>2211</v>
      </c>
      <c r="G204" s="193"/>
      <c r="H204" s="193"/>
      <c r="I204" s="193"/>
      <c r="J204" s="206">
        <f>BK204</f>
        <v>8262.72</v>
      </c>
      <c r="K204" s="193"/>
      <c r="L204" s="197"/>
      <c r="M204" s="198"/>
      <c r="N204" s="199"/>
      <c r="O204" s="199"/>
      <c r="P204" s="200">
        <f>SUM(P205:P213)</f>
        <v>0</v>
      </c>
      <c r="Q204" s="199"/>
      <c r="R204" s="200">
        <f>SUM(R205:R213)</f>
        <v>0.038512</v>
      </c>
      <c r="S204" s="199"/>
      <c r="T204" s="201">
        <f>SUM(T205:T213)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2" t="s">
        <v>262</v>
      </c>
      <c r="AT204" s="203" t="s">
        <v>69</v>
      </c>
      <c r="AU204" s="203" t="s">
        <v>78</v>
      </c>
      <c r="AY204" s="202" t="s">
        <v>242</v>
      </c>
      <c r="BK204" s="204">
        <f>SUM(BK205:BK213)</f>
        <v>8262.72</v>
      </c>
    </row>
    <row r="205" spans="1:65" s="2" customFormat="1" ht="16.5" customHeight="1">
      <c r="A205" s="34"/>
      <c r="B205" s="35"/>
      <c r="C205" s="207" t="s">
        <v>532</v>
      </c>
      <c r="D205" s="207" t="s">
        <v>244</v>
      </c>
      <c r="E205" s="208" t="s">
        <v>2769</v>
      </c>
      <c r="F205" s="209" t="s">
        <v>2214</v>
      </c>
      <c r="G205" s="210" t="s">
        <v>184</v>
      </c>
      <c r="H205" s="211">
        <v>48</v>
      </c>
      <c r="I205" s="212">
        <v>70</v>
      </c>
      <c r="J205" s="212">
        <f>ROUND(I205*H205,2)</f>
        <v>3360</v>
      </c>
      <c r="K205" s="209" t="s">
        <v>17</v>
      </c>
      <c r="L205" s="40"/>
      <c r="M205" s="213" t="s">
        <v>17</v>
      </c>
      <c r="N205" s="214" t="s">
        <v>41</v>
      </c>
      <c r="O205" s="215">
        <v>0</v>
      </c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7" t="s">
        <v>672</v>
      </c>
      <c r="AT205" s="217" t="s">
        <v>244</v>
      </c>
      <c r="AU205" s="217" t="s">
        <v>80</v>
      </c>
      <c r="AY205" s="19" t="s">
        <v>242</v>
      </c>
      <c r="BE205" s="218">
        <f>IF(N205="základní",J205,0)</f>
        <v>3360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78</v>
      </c>
      <c r="BK205" s="218">
        <f>ROUND(I205*H205,2)</f>
        <v>3360</v>
      </c>
      <c r="BL205" s="19" t="s">
        <v>672</v>
      </c>
      <c r="BM205" s="217" t="s">
        <v>3432</v>
      </c>
    </row>
    <row r="206" spans="1:51" s="13" customFormat="1" ht="12">
      <c r="A206" s="13"/>
      <c r="B206" s="225"/>
      <c r="C206" s="226"/>
      <c r="D206" s="223" t="s">
        <v>254</v>
      </c>
      <c r="E206" s="227" t="s">
        <v>17</v>
      </c>
      <c r="F206" s="228" t="s">
        <v>3433</v>
      </c>
      <c r="G206" s="226"/>
      <c r="H206" s="229">
        <v>48</v>
      </c>
      <c r="I206" s="226"/>
      <c r="J206" s="226"/>
      <c r="K206" s="226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254</v>
      </c>
      <c r="AU206" s="234" t="s">
        <v>80</v>
      </c>
      <c r="AV206" s="13" t="s">
        <v>80</v>
      </c>
      <c r="AW206" s="13" t="s">
        <v>32</v>
      </c>
      <c r="AX206" s="13" t="s">
        <v>78</v>
      </c>
      <c r="AY206" s="234" t="s">
        <v>242</v>
      </c>
    </row>
    <row r="207" spans="1:65" s="2" customFormat="1" ht="16.5" customHeight="1">
      <c r="A207" s="34"/>
      <c r="B207" s="35"/>
      <c r="C207" s="264" t="s">
        <v>540</v>
      </c>
      <c r="D207" s="264" t="s">
        <v>420</v>
      </c>
      <c r="E207" s="265" t="s">
        <v>3434</v>
      </c>
      <c r="F207" s="266" t="s">
        <v>3435</v>
      </c>
      <c r="G207" s="267" t="s">
        <v>184</v>
      </c>
      <c r="H207" s="268">
        <v>48.4</v>
      </c>
      <c r="I207" s="269">
        <v>98.8</v>
      </c>
      <c r="J207" s="269">
        <f>ROUND(I207*H207,2)</f>
        <v>4781.92</v>
      </c>
      <c r="K207" s="266" t="s">
        <v>423</v>
      </c>
      <c r="L207" s="270"/>
      <c r="M207" s="271" t="s">
        <v>17</v>
      </c>
      <c r="N207" s="272" t="s">
        <v>41</v>
      </c>
      <c r="O207" s="215">
        <v>0</v>
      </c>
      <c r="P207" s="215">
        <f>O207*H207</f>
        <v>0</v>
      </c>
      <c r="Q207" s="215">
        <v>0.00078</v>
      </c>
      <c r="R207" s="215">
        <f>Q207*H207</f>
        <v>0.037752</v>
      </c>
      <c r="S207" s="215">
        <v>0</v>
      </c>
      <c r="T207" s="21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7" t="s">
        <v>1926</v>
      </c>
      <c r="AT207" s="217" t="s">
        <v>420</v>
      </c>
      <c r="AU207" s="217" t="s">
        <v>80</v>
      </c>
      <c r="AY207" s="19" t="s">
        <v>242</v>
      </c>
      <c r="BE207" s="218">
        <f>IF(N207="základní",J207,0)</f>
        <v>4781.92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78</v>
      </c>
      <c r="BK207" s="218">
        <f>ROUND(I207*H207,2)</f>
        <v>4781.92</v>
      </c>
      <c r="BL207" s="19" t="s">
        <v>1926</v>
      </c>
      <c r="BM207" s="217" t="s">
        <v>3436</v>
      </c>
    </row>
    <row r="208" spans="1:51" s="13" customFormat="1" ht="12">
      <c r="A208" s="13"/>
      <c r="B208" s="225"/>
      <c r="C208" s="226"/>
      <c r="D208" s="223" t="s">
        <v>254</v>
      </c>
      <c r="E208" s="227" t="s">
        <v>3302</v>
      </c>
      <c r="F208" s="228" t="s">
        <v>3437</v>
      </c>
      <c r="G208" s="226"/>
      <c r="H208" s="229">
        <v>22</v>
      </c>
      <c r="I208" s="226"/>
      <c r="J208" s="226"/>
      <c r="K208" s="226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254</v>
      </c>
      <c r="AU208" s="234" t="s">
        <v>80</v>
      </c>
      <c r="AV208" s="13" t="s">
        <v>80</v>
      </c>
      <c r="AW208" s="13" t="s">
        <v>32</v>
      </c>
      <c r="AX208" s="13" t="s">
        <v>70</v>
      </c>
      <c r="AY208" s="234" t="s">
        <v>242</v>
      </c>
    </row>
    <row r="209" spans="1:51" s="13" customFormat="1" ht="12">
      <c r="A209" s="13"/>
      <c r="B209" s="225"/>
      <c r="C209" s="226"/>
      <c r="D209" s="223" t="s">
        <v>254</v>
      </c>
      <c r="E209" s="227" t="s">
        <v>17</v>
      </c>
      <c r="F209" s="228" t="s">
        <v>3438</v>
      </c>
      <c r="G209" s="226"/>
      <c r="H209" s="229">
        <v>22</v>
      </c>
      <c r="I209" s="226"/>
      <c r="J209" s="226"/>
      <c r="K209" s="226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254</v>
      </c>
      <c r="AU209" s="234" t="s">
        <v>80</v>
      </c>
      <c r="AV209" s="13" t="s">
        <v>80</v>
      </c>
      <c r="AW209" s="13" t="s">
        <v>32</v>
      </c>
      <c r="AX209" s="13" t="s">
        <v>70</v>
      </c>
      <c r="AY209" s="234" t="s">
        <v>242</v>
      </c>
    </row>
    <row r="210" spans="1:51" s="14" customFormat="1" ht="12">
      <c r="A210" s="14"/>
      <c r="B210" s="235"/>
      <c r="C210" s="236"/>
      <c r="D210" s="223" t="s">
        <v>254</v>
      </c>
      <c r="E210" s="237" t="s">
        <v>17</v>
      </c>
      <c r="F210" s="238" t="s">
        <v>261</v>
      </c>
      <c r="G210" s="236"/>
      <c r="H210" s="239">
        <v>44</v>
      </c>
      <c r="I210" s="236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254</v>
      </c>
      <c r="AU210" s="244" t="s">
        <v>80</v>
      </c>
      <c r="AV210" s="14" t="s">
        <v>248</v>
      </c>
      <c r="AW210" s="14" t="s">
        <v>32</v>
      </c>
      <c r="AX210" s="14" t="s">
        <v>70</v>
      </c>
      <c r="AY210" s="244" t="s">
        <v>242</v>
      </c>
    </row>
    <row r="211" spans="1:51" s="13" customFormat="1" ht="12">
      <c r="A211" s="13"/>
      <c r="B211" s="225"/>
      <c r="C211" s="226"/>
      <c r="D211" s="223" t="s">
        <v>254</v>
      </c>
      <c r="E211" s="227" t="s">
        <v>17</v>
      </c>
      <c r="F211" s="228" t="s">
        <v>3301</v>
      </c>
      <c r="G211" s="226"/>
      <c r="H211" s="229">
        <v>48.4</v>
      </c>
      <c r="I211" s="226"/>
      <c r="J211" s="226"/>
      <c r="K211" s="226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254</v>
      </c>
      <c r="AU211" s="234" t="s">
        <v>80</v>
      </c>
      <c r="AV211" s="13" t="s">
        <v>80</v>
      </c>
      <c r="AW211" s="13" t="s">
        <v>32</v>
      </c>
      <c r="AX211" s="13" t="s">
        <v>78</v>
      </c>
      <c r="AY211" s="234" t="s">
        <v>242</v>
      </c>
    </row>
    <row r="212" spans="1:65" s="2" customFormat="1" ht="16.5" customHeight="1">
      <c r="A212" s="34"/>
      <c r="B212" s="35"/>
      <c r="C212" s="264" t="s">
        <v>545</v>
      </c>
      <c r="D212" s="264" t="s">
        <v>420</v>
      </c>
      <c r="E212" s="265" t="s">
        <v>1648</v>
      </c>
      <c r="F212" s="266" t="s">
        <v>1649</v>
      </c>
      <c r="G212" s="267" t="s">
        <v>184</v>
      </c>
      <c r="H212" s="268">
        <v>4</v>
      </c>
      <c r="I212" s="269">
        <v>30.2</v>
      </c>
      <c r="J212" s="269">
        <f>ROUND(I212*H212,2)</f>
        <v>120.8</v>
      </c>
      <c r="K212" s="266" t="s">
        <v>423</v>
      </c>
      <c r="L212" s="270"/>
      <c r="M212" s="271" t="s">
        <v>17</v>
      </c>
      <c r="N212" s="272" t="s">
        <v>41</v>
      </c>
      <c r="O212" s="215">
        <v>0</v>
      </c>
      <c r="P212" s="215">
        <f>O212*H212</f>
        <v>0</v>
      </c>
      <c r="Q212" s="215">
        <v>0.00019</v>
      </c>
      <c r="R212" s="215">
        <f>Q212*H212</f>
        <v>0.00076</v>
      </c>
      <c r="S212" s="215">
        <v>0</v>
      </c>
      <c r="T212" s="21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7" t="s">
        <v>1926</v>
      </c>
      <c r="AT212" s="217" t="s">
        <v>420</v>
      </c>
      <c r="AU212" s="217" t="s">
        <v>80</v>
      </c>
      <c r="AY212" s="19" t="s">
        <v>242</v>
      </c>
      <c r="BE212" s="218">
        <f>IF(N212="základní",J212,0)</f>
        <v>120.8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78</v>
      </c>
      <c r="BK212" s="218">
        <f>ROUND(I212*H212,2)</f>
        <v>120.8</v>
      </c>
      <c r="BL212" s="19" t="s">
        <v>1926</v>
      </c>
      <c r="BM212" s="217" t="s">
        <v>3439</v>
      </c>
    </row>
    <row r="213" spans="1:51" s="13" customFormat="1" ht="12">
      <c r="A213" s="13"/>
      <c r="B213" s="225"/>
      <c r="C213" s="226"/>
      <c r="D213" s="223" t="s">
        <v>254</v>
      </c>
      <c r="E213" s="227" t="s">
        <v>17</v>
      </c>
      <c r="F213" s="228" t="s">
        <v>3440</v>
      </c>
      <c r="G213" s="226"/>
      <c r="H213" s="229">
        <v>4</v>
      </c>
      <c r="I213" s="226"/>
      <c r="J213" s="226"/>
      <c r="K213" s="226"/>
      <c r="L213" s="230"/>
      <c r="M213" s="277"/>
      <c r="N213" s="278"/>
      <c r="O213" s="278"/>
      <c r="P213" s="278"/>
      <c r="Q213" s="278"/>
      <c r="R213" s="278"/>
      <c r="S213" s="278"/>
      <c r="T213" s="27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254</v>
      </c>
      <c r="AU213" s="234" t="s">
        <v>80</v>
      </c>
      <c r="AV213" s="13" t="s">
        <v>80</v>
      </c>
      <c r="AW213" s="13" t="s">
        <v>32</v>
      </c>
      <c r="AX213" s="13" t="s">
        <v>78</v>
      </c>
      <c r="AY213" s="234" t="s">
        <v>242</v>
      </c>
    </row>
    <row r="214" spans="1:31" s="2" customFormat="1" ht="6.95" customHeight="1">
      <c r="A214" s="34"/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40"/>
      <c r="M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</row>
  </sheetData>
  <sheetProtection password="CC35" sheet="1" objects="1" scenarios="1" formatColumns="0" formatRows="0" autoFilter="0"/>
  <autoFilter ref="C88:K213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1_02/134702401"/>
    <hyperlink ref="F96" r:id="rId2" display="https://podminky.urs.cz/item/CS_URS_2021_02/139751101"/>
    <hyperlink ref="F99" r:id="rId3" display="https://podminky.urs.cz/item/CS_URS_2021_02/132151104"/>
    <hyperlink ref="F102" r:id="rId4" display="https://podminky.urs.cz/item/CS_URS_2021_02/139001101"/>
    <hyperlink ref="F105" r:id="rId5" display="https://podminky.urs.cz/item/CS_URS_2021_02/162351104"/>
    <hyperlink ref="F108" r:id="rId6" display="https://podminky.urs.cz/item/CS_URS_2021_02/174151101"/>
    <hyperlink ref="F115" r:id="rId7" display="https://podminky.urs.cz/item/CS_URS_2021_02/175151101"/>
    <hyperlink ref="F125" r:id="rId8" display="https://podminky.urs.cz/item/CS_URS_2021_02/184911431"/>
    <hyperlink ref="F132" r:id="rId9" display="https://podminky.urs.cz/item/CS_URS_2021_02/242111114"/>
    <hyperlink ref="F137" r:id="rId10" display="https://podminky.urs.cz/item/CS_URS_2021_02/894414111"/>
    <hyperlink ref="F142" r:id="rId11" display="https://podminky.urs.cz/item/CS_URS_2021_02/899102112"/>
    <hyperlink ref="F149" r:id="rId12" display="https://podminky.urs.cz/item/CS_URS_2021_02/243311111"/>
    <hyperlink ref="F153" r:id="rId13" display="https://podminky.urs.cz/item/CS_URS_2021_02/451572111"/>
    <hyperlink ref="F157" r:id="rId14" display="https://podminky.urs.cz/item/CS_URS_2021_02/612135101"/>
    <hyperlink ref="F160" r:id="rId15" display="https://podminky.urs.cz/item/CS_URS_2021_02/612315202"/>
    <hyperlink ref="F163" r:id="rId16" display="https://podminky.urs.cz/item/CS_URS_2021_02/631311131"/>
    <hyperlink ref="F171" r:id="rId17" display="https://podminky.urs.cz/item/CS_URS_2021_02/977151123"/>
    <hyperlink ref="F174" r:id="rId18" display="https://podminky.urs.cz/item/CS_URS_2021_02/977151911"/>
    <hyperlink ref="F178" r:id="rId19" display="https://podminky.urs.cz/item/CS_URS_2021_02/953942421"/>
    <hyperlink ref="F183" r:id="rId20" display="https://podminky.urs.cz/item/CS_URS_2021_02/965043421"/>
    <hyperlink ref="F186" r:id="rId21" display="https://podminky.urs.cz/item/CS_URS_2021_02/973031345"/>
    <hyperlink ref="F189" r:id="rId22" display="https://podminky.urs.cz/item/CS_URS_2021_02/974029167"/>
    <hyperlink ref="F192" r:id="rId23" display="https://podminky.urs.cz/item/CS_URS_2021_02/974029169"/>
    <hyperlink ref="F195" r:id="rId24" display="https://podminky.urs.cz/item/CS_URS_2021_02/974031167"/>
    <hyperlink ref="F198" r:id="rId25" display="https://podminky.urs.cz/item/CS_URS_2021_02/974031169"/>
    <hyperlink ref="F202" r:id="rId26" display="https://podminky.urs.cz/item/CS_URS_2021_02/998254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  <c r="AZ2" s="133" t="s">
        <v>3441</v>
      </c>
      <c r="BA2" s="133" t="s">
        <v>3442</v>
      </c>
      <c r="BB2" s="133" t="s">
        <v>184</v>
      </c>
      <c r="BC2" s="133" t="s">
        <v>1778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3443</v>
      </c>
      <c r="BA3" s="133" t="s">
        <v>3444</v>
      </c>
      <c r="BB3" s="133" t="s">
        <v>144</v>
      </c>
      <c r="BC3" s="133" t="s">
        <v>3445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3446</v>
      </c>
      <c r="BA4" s="133" t="s">
        <v>3447</v>
      </c>
      <c r="BB4" s="133" t="s">
        <v>17</v>
      </c>
      <c r="BC4" s="133" t="s">
        <v>3448</v>
      </c>
      <c r="BD4" s="133" t="s">
        <v>80</v>
      </c>
    </row>
    <row r="5" spans="2:56" s="1" customFormat="1" ht="6.95" customHeight="1">
      <c r="B5" s="22"/>
      <c r="L5" s="22"/>
      <c r="AZ5" s="133" t="s">
        <v>3449</v>
      </c>
      <c r="BA5" s="133" t="s">
        <v>3450</v>
      </c>
      <c r="BB5" s="133" t="s">
        <v>144</v>
      </c>
      <c r="BC5" s="133" t="s">
        <v>3451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3452</v>
      </c>
      <c r="BA6" s="133" t="s">
        <v>3453</v>
      </c>
      <c r="BB6" s="133" t="s">
        <v>144</v>
      </c>
      <c r="BC6" s="133" t="s">
        <v>3454</v>
      </c>
      <c r="BD6" s="133" t="s">
        <v>80</v>
      </c>
    </row>
    <row r="7" spans="2:12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</row>
    <row r="8" spans="1:31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40"/>
      <c r="C9" s="34"/>
      <c r="D9" s="34"/>
      <c r="E9" s="141" t="s">
        <v>3455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ROUND(J84,2)</f>
        <v>99597.74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ROUND((SUM(BE84:BE145)),2)</f>
        <v>99597.74</v>
      </c>
      <c r="G33" s="34"/>
      <c r="H33" s="34"/>
      <c r="I33" s="153">
        <v>0.21</v>
      </c>
      <c r="J33" s="152">
        <f>ROUND(((SUM(BE84:BE145))*I33),2)</f>
        <v>20915.53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ROUND((SUM(BF84:BF145)),2)</f>
        <v>0</v>
      </c>
      <c r="G34" s="34"/>
      <c r="H34" s="34"/>
      <c r="I34" s="153">
        <v>0.15</v>
      </c>
      <c r="J34" s="152">
        <f>ROUND(((SUM(BF84:BF145))*I34),2)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ROUND((SUM(BG84:BG145)),2)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ROUND((SUM(BH84:BH145)),2)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ROUND((SUM(BI84:BI145)),2)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120513.27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SO-15 - Úprava stávajícího vedení VN a NN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J84</f>
        <v>99597.73999999999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J85</f>
        <v>53873.73999999999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J86</f>
        <v>50446.53999999999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848</v>
      </c>
      <c r="E62" s="178"/>
      <c r="F62" s="178"/>
      <c r="G62" s="178"/>
      <c r="H62" s="178"/>
      <c r="I62" s="178"/>
      <c r="J62" s="179">
        <f>J133</f>
        <v>3427.2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70"/>
      <c r="C63" s="171"/>
      <c r="D63" s="172" t="s">
        <v>1370</v>
      </c>
      <c r="E63" s="173"/>
      <c r="F63" s="173"/>
      <c r="G63" s="173"/>
      <c r="H63" s="173"/>
      <c r="I63" s="173"/>
      <c r="J63" s="174">
        <f>J140</f>
        <v>45724</v>
      </c>
      <c r="K63" s="171"/>
      <c r="L63" s="17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6"/>
      <c r="C64" s="120"/>
      <c r="D64" s="177" t="s">
        <v>1371</v>
      </c>
      <c r="E64" s="178"/>
      <c r="F64" s="178"/>
      <c r="G64" s="178"/>
      <c r="H64" s="178"/>
      <c r="I64" s="178"/>
      <c r="J64" s="179">
        <f>J141</f>
        <v>45724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40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140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14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5" t="s">
        <v>227</v>
      </c>
      <c r="D71" s="36"/>
      <c r="E71" s="36"/>
      <c r="F71" s="36"/>
      <c r="G71" s="36"/>
      <c r="H71" s="36"/>
      <c r="I71" s="36"/>
      <c r="J71" s="36"/>
      <c r="K71" s="36"/>
      <c r="L71" s="14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4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31" t="s">
        <v>14</v>
      </c>
      <c r="D73" s="36"/>
      <c r="E73" s="36"/>
      <c r="F73" s="36"/>
      <c r="G73" s="36"/>
      <c r="H73" s="36"/>
      <c r="I73" s="36"/>
      <c r="J73" s="36"/>
      <c r="K73" s="36"/>
      <c r="L73" s="14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165" t="str">
        <f>E7</f>
        <v>Náves Holohlavy</v>
      </c>
      <c r="F74" s="31"/>
      <c r="G74" s="31"/>
      <c r="H74" s="31"/>
      <c r="I74" s="36"/>
      <c r="J74" s="36"/>
      <c r="K74" s="36"/>
      <c r="L74" s="14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31" t="s">
        <v>159</v>
      </c>
      <c r="D75" s="36"/>
      <c r="E75" s="36"/>
      <c r="F75" s="36"/>
      <c r="G75" s="36"/>
      <c r="H75" s="36"/>
      <c r="I75" s="36"/>
      <c r="J75" s="36"/>
      <c r="K75" s="36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64" t="str">
        <f>E9</f>
        <v>SO-15 - Úprava stávajícího vedení VN a NN</v>
      </c>
      <c r="F76" s="36"/>
      <c r="G76" s="36"/>
      <c r="H76" s="36"/>
      <c r="I76" s="36"/>
      <c r="J76" s="36"/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31" t="s">
        <v>19</v>
      </c>
      <c r="D78" s="36"/>
      <c r="E78" s="36"/>
      <c r="F78" s="28" t="str">
        <f>F12</f>
        <v>Holohlavy</v>
      </c>
      <c r="G78" s="36"/>
      <c r="H78" s="36"/>
      <c r="I78" s="31" t="s">
        <v>21</v>
      </c>
      <c r="J78" s="67" t="str">
        <f>IF(J12="","",J12)</f>
        <v>18. 1. 2022</v>
      </c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31" t="s">
        <v>23</v>
      </c>
      <c r="D80" s="36"/>
      <c r="E80" s="36"/>
      <c r="F80" s="28" t="str">
        <f>E15</f>
        <v>Obec Holohlavy</v>
      </c>
      <c r="G80" s="36"/>
      <c r="H80" s="36"/>
      <c r="I80" s="31" t="s">
        <v>30</v>
      </c>
      <c r="J80" s="32" t="str">
        <f>E21</f>
        <v>Zalubem s.r.o.</v>
      </c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31" t="s">
        <v>27</v>
      </c>
      <c r="D81" s="36"/>
      <c r="E81" s="36"/>
      <c r="F81" s="28" t="str">
        <f>IF(E18="","",E18)</f>
        <v>BAGRUNC s.r.o.</v>
      </c>
      <c r="G81" s="36"/>
      <c r="H81" s="36"/>
      <c r="I81" s="31" t="s">
        <v>33</v>
      </c>
      <c r="J81" s="32" t="str">
        <f>E24</f>
        <v>Zalubem s.r.o.</v>
      </c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81"/>
      <c r="B83" s="182"/>
      <c r="C83" s="183" t="s">
        <v>228</v>
      </c>
      <c r="D83" s="184" t="s">
        <v>55</v>
      </c>
      <c r="E83" s="184" t="s">
        <v>51</v>
      </c>
      <c r="F83" s="184" t="s">
        <v>52</v>
      </c>
      <c r="G83" s="184" t="s">
        <v>229</v>
      </c>
      <c r="H83" s="184" t="s">
        <v>230</v>
      </c>
      <c r="I83" s="184" t="s">
        <v>231</v>
      </c>
      <c r="J83" s="184" t="s">
        <v>218</v>
      </c>
      <c r="K83" s="185" t="s">
        <v>232</v>
      </c>
      <c r="L83" s="186"/>
      <c r="M83" s="87" t="s">
        <v>17</v>
      </c>
      <c r="N83" s="88" t="s">
        <v>40</v>
      </c>
      <c r="O83" s="88" t="s">
        <v>233</v>
      </c>
      <c r="P83" s="88" t="s">
        <v>234</v>
      </c>
      <c r="Q83" s="88" t="s">
        <v>235</v>
      </c>
      <c r="R83" s="88" t="s">
        <v>236</v>
      </c>
      <c r="S83" s="88" t="s">
        <v>237</v>
      </c>
      <c r="T83" s="89" t="s">
        <v>238</v>
      </c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</row>
    <row r="84" spans="1:63" s="2" customFormat="1" ht="22.8" customHeight="1">
      <c r="A84" s="34"/>
      <c r="B84" s="35"/>
      <c r="C84" s="94" t="s">
        <v>239</v>
      </c>
      <c r="D84" s="36"/>
      <c r="E84" s="36"/>
      <c r="F84" s="36"/>
      <c r="G84" s="36"/>
      <c r="H84" s="36"/>
      <c r="I84" s="36"/>
      <c r="J84" s="187">
        <f>BK84</f>
        <v>99597.73999999999</v>
      </c>
      <c r="K84" s="36"/>
      <c r="L84" s="40"/>
      <c r="M84" s="90"/>
      <c r="N84" s="188"/>
      <c r="O84" s="91"/>
      <c r="P84" s="189">
        <f>P85+P140</f>
        <v>76.655468</v>
      </c>
      <c r="Q84" s="91"/>
      <c r="R84" s="189">
        <f>R85+R140</f>
        <v>49.5452045</v>
      </c>
      <c r="S84" s="91"/>
      <c r="T84" s="190">
        <f>T85+T140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69</v>
      </c>
      <c r="AU84" s="19" t="s">
        <v>219</v>
      </c>
      <c r="BK84" s="191">
        <f>BK85+BK140</f>
        <v>99597.73999999999</v>
      </c>
    </row>
    <row r="85" spans="1:63" s="12" customFormat="1" ht="25.9" customHeight="1">
      <c r="A85" s="12"/>
      <c r="B85" s="192"/>
      <c r="C85" s="193"/>
      <c r="D85" s="194" t="s">
        <v>69</v>
      </c>
      <c r="E85" s="195" t="s">
        <v>240</v>
      </c>
      <c r="F85" s="195" t="s">
        <v>241</v>
      </c>
      <c r="G85" s="193"/>
      <c r="H85" s="193"/>
      <c r="I85" s="193"/>
      <c r="J85" s="196">
        <f>BK85</f>
        <v>53873.73999999999</v>
      </c>
      <c r="K85" s="193"/>
      <c r="L85" s="197"/>
      <c r="M85" s="198"/>
      <c r="N85" s="199"/>
      <c r="O85" s="199"/>
      <c r="P85" s="200">
        <f>P86+P133</f>
        <v>76.655468</v>
      </c>
      <c r="Q85" s="199"/>
      <c r="R85" s="200">
        <f>R86+R133</f>
        <v>49.4734445</v>
      </c>
      <c r="S85" s="199"/>
      <c r="T85" s="201">
        <f>T86+T133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78</v>
      </c>
      <c r="AT85" s="203" t="s">
        <v>69</v>
      </c>
      <c r="AU85" s="203" t="s">
        <v>70</v>
      </c>
      <c r="AY85" s="202" t="s">
        <v>242</v>
      </c>
      <c r="BK85" s="204">
        <f>BK86+BK133</f>
        <v>53873.73999999999</v>
      </c>
    </row>
    <row r="86" spans="1:63" s="12" customFormat="1" ht="22.8" customHeight="1">
      <c r="A86" s="12"/>
      <c r="B86" s="192"/>
      <c r="C86" s="193"/>
      <c r="D86" s="194" t="s">
        <v>69</v>
      </c>
      <c r="E86" s="205" t="s">
        <v>78</v>
      </c>
      <c r="F86" s="205" t="s">
        <v>243</v>
      </c>
      <c r="G86" s="193"/>
      <c r="H86" s="193"/>
      <c r="I86" s="193"/>
      <c r="J86" s="206">
        <f>BK86</f>
        <v>50446.53999999999</v>
      </c>
      <c r="K86" s="193"/>
      <c r="L86" s="197"/>
      <c r="M86" s="198"/>
      <c r="N86" s="199"/>
      <c r="O86" s="199"/>
      <c r="P86" s="200">
        <f>SUM(P87:P132)</f>
        <v>72.180668</v>
      </c>
      <c r="Q86" s="199"/>
      <c r="R86" s="200">
        <f>SUM(R87:R132)</f>
        <v>44.4818117</v>
      </c>
      <c r="S86" s="199"/>
      <c r="T86" s="201">
        <f>SUM(T87:T132)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78</v>
      </c>
      <c r="AT86" s="203" t="s">
        <v>69</v>
      </c>
      <c r="AU86" s="203" t="s">
        <v>78</v>
      </c>
      <c r="AY86" s="202" t="s">
        <v>242</v>
      </c>
      <c r="BK86" s="204">
        <f>SUM(BK87:BK132)</f>
        <v>50446.53999999999</v>
      </c>
    </row>
    <row r="87" spans="1:65" s="2" customFormat="1" ht="49.05" customHeight="1">
      <c r="A87" s="34"/>
      <c r="B87" s="35"/>
      <c r="C87" s="207" t="s">
        <v>78</v>
      </c>
      <c r="D87" s="207" t="s">
        <v>244</v>
      </c>
      <c r="E87" s="208" t="s">
        <v>3456</v>
      </c>
      <c r="F87" s="209" t="s">
        <v>3457</v>
      </c>
      <c r="G87" s="210" t="s">
        <v>184</v>
      </c>
      <c r="H87" s="211">
        <v>20</v>
      </c>
      <c r="I87" s="212">
        <v>272.58</v>
      </c>
      <c r="J87" s="212">
        <f>ROUND(I87*H87,2)</f>
        <v>5451.6</v>
      </c>
      <c r="K87" s="209" t="s">
        <v>247</v>
      </c>
      <c r="L87" s="40"/>
      <c r="M87" s="213" t="s">
        <v>17</v>
      </c>
      <c r="N87" s="214" t="s">
        <v>41</v>
      </c>
      <c r="O87" s="215">
        <v>0.547</v>
      </c>
      <c r="P87" s="215">
        <f>O87*H87</f>
        <v>10.940000000000001</v>
      </c>
      <c r="Q87" s="215">
        <v>0.0369043</v>
      </c>
      <c r="R87" s="215">
        <f>Q87*H87</f>
        <v>0.738086</v>
      </c>
      <c r="S87" s="215">
        <v>0</v>
      </c>
      <c r="T87" s="216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217" t="s">
        <v>248</v>
      </c>
      <c r="AT87" s="217" t="s">
        <v>244</v>
      </c>
      <c r="AU87" s="217" t="s">
        <v>80</v>
      </c>
      <c r="AY87" s="19" t="s">
        <v>242</v>
      </c>
      <c r="BE87" s="218">
        <f>IF(N87="základní",J87,0)</f>
        <v>5451.6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78</v>
      </c>
      <c r="BK87" s="218">
        <f>ROUND(I87*H87,2)</f>
        <v>5451.6</v>
      </c>
      <c r="BL87" s="19" t="s">
        <v>248</v>
      </c>
      <c r="BM87" s="217" t="s">
        <v>3458</v>
      </c>
    </row>
    <row r="88" spans="1:47" s="2" customFormat="1" ht="12">
      <c r="A88" s="34"/>
      <c r="B88" s="35"/>
      <c r="C88" s="36"/>
      <c r="D88" s="219" t="s">
        <v>250</v>
      </c>
      <c r="E88" s="36"/>
      <c r="F88" s="220" t="s">
        <v>3459</v>
      </c>
      <c r="G88" s="36"/>
      <c r="H88" s="36"/>
      <c r="I88" s="36"/>
      <c r="J88" s="36"/>
      <c r="K88" s="36"/>
      <c r="L88" s="40"/>
      <c r="M88" s="221"/>
      <c r="N88" s="222"/>
      <c r="O88" s="79"/>
      <c r="P88" s="79"/>
      <c r="Q88" s="79"/>
      <c r="R88" s="79"/>
      <c r="S88" s="79"/>
      <c r="T88" s="80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250</v>
      </c>
      <c r="AU88" s="19" t="s">
        <v>80</v>
      </c>
    </row>
    <row r="89" spans="1:51" s="13" customFormat="1" ht="12">
      <c r="A89" s="13"/>
      <c r="B89" s="225"/>
      <c r="C89" s="226"/>
      <c r="D89" s="223" t="s">
        <v>254</v>
      </c>
      <c r="E89" s="227" t="s">
        <v>17</v>
      </c>
      <c r="F89" s="228" t="s">
        <v>3460</v>
      </c>
      <c r="G89" s="226"/>
      <c r="H89" s="229">
        <v>12</v>
      </c>
      <c r="I89" s="226"/>
      <c r="J89" s="226"/>
      <c r="K89" s="226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254</v>
      </c>
      <c r="AU89" s="234" t="s">
        <v>80</v>
      </c>
      <c r="AV89" s="13" t="s">
        <v>80</v>
      </c>
      <c r="AW89" s="13" t="s">
        <v>32</v>
      </c>
      <c r="AX89" s="13" t="s">
        <v>70</v>
      </c>
      <c r="AY89" s="234" t="s">
        <v>242</v>
      </c>
    </row>
    <row r="90" spans="1:51" s="13" customFormat="1" ht="12">
      <c r="A90" s="13"/>
      <c r="B90" s="225"/>
      <c r="C90" s="226"/>
      <c r="D90" s="223" t="s">
        <v>254</v>
      </c>
      <c r="E90" s="227" t="s">
        <v>17</v>
      </c>
      <c r="F90" s="228" t="s">
        <v>3461</v>
      </c>
      <c r="G90" s="226"/>
      <c r="H90" s="229">
        <v>8</v>
      </c>
      <c r="I90" s="226"/>
      <c r="J90" s="226"/>
      <c r="K90" s="226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254</v>
      </c>
      <c r="AU90" s="234" t="s">
        <v>80</v>
      </c>
      <c r="AV90" s="13" t="s">
        <v>80</v>
      </c>
      <c r="AW90" s="13" t="s">
        <v>32</v>
      </c>
      <c r="AX90" s="13" t="s">
        <v>70</v>
      </c>
      <c r="AY90" s="234" t="s">
        <v>242</v>
      </c>
    </row>
    <row r="91" spans="1:51" s="14" customFormat="1" ht="12">
      <c r="A91" s="14"/>
      <c r="B91" s="235"/>
      <c r="C91" s="236"/>
      <c r="D91" s="223" t="s">
        <v>254</v>
      </c>
      <c r="E91" s="237" t="s">
        <v>17</v>
      </c>
      <c r="F91" s="238" t="s">
        <v>261</v>
      </c>
      <c r="G91" s="236"/>
      <c r="H91" s="239">
        <v>20</v>
      </c>
      <c r="I91" s="236"/>
      <c r="J91" s="236"/>
      <c r="K91" s="236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254</v>
      </c>
      <c r="AU91" s="244" t="s">
        <v>80</v>
      </c>
      <c r="AV91" s="14" t="s">
        <v>248</v>
      </c>
      <c r="AW91" s="14" t="s">
        <v>32</v>
      </c>
      <c r="AX91" s="14" t="s">
        <v>78</v>
      </c>
      <c r="AY91" s="244" t="s">
        <v>242</v>
      </c>
    </row>
    <row r="92" spans="1:65" s="2" customFormat="1" ht="49.05" customHeight="1">
      <c r="A92" s="34"/>
      <c r="B92" s="35"/>
      <c r="C92" s="207" t="s">
        <v>80</v>
      </c>
      <c r="D92" s="207" t="s">
        <v>244</v>
      </c>
      <c r="E92" s="208" t="s">
        <v>3462</v>
      </c>
      <c r="F92" s="209" t="s">
        <v>3463</v>
      </c>
      <c r="G92" s="210" t="s">
        <v>184</v>
      </c>
      <c r="H92" s="211">
        <v>11</v>
      </c>
      <c r="I92" s="212">
        <v>369.82</v>
      </c>
      <c r="J92" s="212">
        <f>ROUND(I92*H92,2)</f>
        <v>4068.02</v>
      </c>
      <c r="K92" s="209" t="s">
        <v>247</v>
      </c>
      <c r="L92" s="40"/>
      <c r="M92" s="213" t="s">
        <v>17</v>
      </c>
      <c r="N92" s="214" t="s">
        <v>41</v>
      </c>
      <c r="O92" s="215">
        <v>0.753</v>
      </c>
      <c r="P92" s="215">
        <f>O92*H92</f>
        <v>8.283</v>
      </c>
      <c r="Q92" s="215">
        <v>0.0605267</v>
      </c>
      <c r="R92" s="215">
        <f>Q92*H92</f>
        <v>0.6657937</v>
      </c>
      <c r="S92" s="215">
        <v>0</v>
      </c>
      <c r="T92" s="216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217" t="s">
        <v>248</v>
      </c>
      <c r="AT92" s="217" t="s">
        <v>244</v>
      </c>
      <c r="AU92" s="217" t="s">
        <v>80</v>
      </c>
      <c r="AY92" s="19" t="s">
        <v>242</v>
      </c>
      <c r="BE92" s="218">
        <f>IF(N92="základní",J92,0)</f>
        <v>4068.02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78</v>
      </c>
      <c r="BK92" s="218">
        <f>ROUND(I92*H92,2)</f>
        <v>4068.02</v>
      </c>
      <c r="BL92" s="19" t="s">
        <v>248</v>
      </c>
      <c r="BM92" s="217" t="s">
        <v>3464</v>
      </c>
    </row>
    <row r="93" spans="1:47" s="2" customFormat="1" ht="12">
      <c r="A93" s="34"/>
      <c r="B93" s="35"/>
      <c r="C93" s="36"/>
      <c r="D93" s="219" t="s">
        <v>250</v>
      </c>
      <c r="E93" s="36"/>
      <c r="F93" s="220" t="s">
        <v>3465</v>
      </c>
      <c r="G93" s="36"/>
      <c r="H93" s="36"/>
      <c r="I93" s="36"/>
      <c r="J93" s="36"/>
      <c r="K93" s="36"/>
      <c r="L93" s="40"/>
      <c r="M93" s="221"/>
      <c r="N93" s="222"/>
      <c r="O93" s="79"/>
      <c r="P93" s="79"/>
      <c r="Q93" s="79"/>
      <c r="R93" s="79"/>
      <c r="S93" s="79"/>
      <c r="T93" s="80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250</v>
      </c>
      <c r="AU93" s="19" t="s">
        <v>80</v>
      </c>
    </row>
    <row r="94" spans="1:51" s="13" customFormat="1" ht="12">
      <c r="A94" s="13"/>
      <c r="B94" s="225"/>
      <c r="C94" s="226"/>
      <c r="D94" s="223" t="s">
        <v>254</v>
      </c>
      <c r="E94" s="227" t="s">
        <v>17</v>
      </c>
      <c r="F94" s="228" t="s">
        <v>3466</v>
      </c>
      <c r="G94" s="226"/>
      <c r="H94" s="229">
        <v>11</v>
      </c>
      <c r="I94" s="226"/>
      <c r="J94" s="226"/>
      <c r="K94" s="226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254</v>
      </c>
      <c r="AU94" s="234" t="s">
        <v>80</v>
      </c>
      <c r="AV94" s="13" t="s">
        <v>80</v>
      </c>
      <c r="AW94" s="13" t="s">
        <v>32</v>
      </c>
      <c r="AX94" s="13" t="s">
        <v>78</v>
      </c>
      <c r="AY94" s="234" t="s">
        <v>242</v>
      </c>
    </row>
    <row r="95" spans="1:65" s="2" customFormat="1" ht="24.15" customHeight="1">
      <c r="A95" s="34"/>
      <c r="B95" s="35"/>
      <c r="C95" s="207" t="s">
        <v>262</v>
      </c>
      <c r="D95" s="207" t="s">
        <v>244</v>
      </c>
      <c r="E95" s="208" t="s">
        <v>385</v>
      </c>
      <c r="F95" s="209" t="s">
        <v>386</v>
      </c>
      <c r="G95" s="210" t="s">
        <v>144</v>
      </c>
      <c r="H95" s="211">
        <v>7.76</v>
      </c>
      <c r="I95" s="212">
        <v>225.66</v>
      </c>
      <c r="J95" s="212">
        <f>ROUND(I95*H95,2)</f>
        <v>1751.12</v>
      </c>
      <c r="K95" s="209" t="s">
        <v>247</v>
      </c>
      <c r="L95" s="40"/>
      <c r="M95" s="213" t="s">
        <v>17</v>
      </c>
      <c r="N95" s="214" t="s">
        <v>41</v>
      </c>
      <c r="O95" s="215">
        <v>0.337</v>
      </c>
      <c r="P95" s="215">
        <f>O95*H95</f>
        <v>2.61512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217" t="s">
        <v>248</v>
      </c>
      <c r="AT95" s="217" t="s">
        <v>244</v>
      </c>
      <c r="AU95" s="217" t="s">
        <v>80</v>
      </c>
      <c r="AY95" s="19" t="s">
        <v>242</v>
      </c>
      <c r="BE95" s="218">
        <f>IF(N95="základní",J95,0)</f>
        <v>1751.12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78</v>
      </c>
      <c r="BK95" s="218">
        <f>ROUND(I95*H95,2)</f>
        <v>1751.12</v>
      </c>
      <c r="BL95" s="19" t="s">
        <v>248</v>
      </c>
      <c r="BM95" s="217" t="s">
        <v>3467</v>
      </c>
    </row>
    <row r="96" spans="1:47" s="2" customFormat="1" ht="12">
      <c r="A96" s="34"/>
      <c r="B96" s="35"/>
      <c r="C96" s="36"/>
      <c r="D96" s="219" t="s">
        <v>250</v>
      </c>
      <c r="E96" s="36"/>
      <c r="F96" s="220" t="s">
        <v>388</v>
      </c>
      <c r="G96" s="36"/>
      <c r="H96" s="36"/>
      <c r="I96" s="36"/>
      <c r="J96" s="36"/>
      <c r="K96" s="36"/>
      <c r="L96" s="40"/>
      <c r="M96" s="221"/>
      <c r="N96" s="222"/>
      <c r="O96" s="79"/>
      <c r="P96" s="79"/>
      <c r="Q96" s="79"/>
      <c r="R96" s="79"/>
      <c r="S96" s="79"/>
      <c r="T96" s="80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250</v>
      </c>
      <c r="AU96" s="19" t="s">
        <v>80</v>
      </c>
    </row>
    <row r="97" spans="1:51" s="13" customFormat="1" ht="12">
      <c r="A97" s="13"/>
      <c r="B97" s="225"/>
      <c r="C97" s="226"/>
      <c r="D97" s="223" t="s">
        <v>254</v>
      </c>
      <c r="E97" s="227" t="s">
        <v>17</v>
      </c>
      <c r="F97" s="228" t="s">
        <v>3468</v>
      </c>
      <c r="G97" s="226"/>
      <c r="H97" s="229">
        <v>3.6</v>
      </c>
      <c r="I97" s="226"/>
      <c r="J97" s="226"/>
      <c r="K97" s="226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254</v>
      </c>
      <c r="AU97" s="234" t="s">
        <v>80</v>
      </c>
      <c r="AV97" s="13" t="s">
        <v>80</v>
      </c>
      <c r="AW97" s="13" t="s">
        <v>32</v>
      </c>
      <c r="AX97" s="13" t="s">
        <v>70</v>
      </c>
      <c r="AY97" s="234" t="s">
        <v>242</v>
      </c>
    </row>
    <row r="98" spans="1:51" s="13" customFormat="1" ht="12">
      <c r="A98" s="13"/>
      <c r="B98" s="225"/>
      <c r="C98" s="226"/>
      <c r="D98" s="223" t="s">
        <v>254</v>
      </c>
      <c r="E98" s="227" t="s">
        <v>17</v>
      </c>
      <c r="F98" s="228" t="s">
        <v>3469</v>
      </c>
      <c r="G98" s="226"/>
      <c r="H98" s="229">
        <v>4.16</v>
      </c>
      <c r="I98" s="226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254</v>
      </c>
      <c r="AU98" s="234" t="s">
        <v>80</v>
      </c>
      <c r="AV98" s="13" t="s">
        <v>80</v>
      </c>
      <c r="AW98" s="13" t="s">
        <v>32</v>
      </c>
      <c r="AX98" s="13" t="s">
        <v>70</v>
      </c>
      <c r="AY98" s="234" t="s">
        <v>242</v>
      </c>
    </row>
    <row r="99" spans="1:51" s="14" customFormat="1" ht="12">
      <c r="A99" s="14"/>
      <c r="B99" s="235"/>
      <c r="C99" s="236"/>
      <c r="D99" s="223" t="s">
        <v>254</v>
      </c>
      <c r="E99" s="237" t="s">
        <v>3446</v>
      </c>
      <c r="F99" s="238" t="s">
        <v>261</v>
      </c>
      <c r="G99" s="236"/>
      <c r="H99" s="239">
        <v>7.76</v>
      </c>
      <c r="I99" s="236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254</v>
      </c>
      <c r="AU99" s="244" t="s">
        <v>80</v>
      </c>
      <c r="AV99" s="14" t="s">
        <v>248</v>
      </c>
      <c r="AW99" s="14" t="s">
        <v>32</v>
      </c>
      <c r="AX99" s="14" t="s">
        <v>78</v>
      </c>
      <c r="AY99" s="244" t="s">
        <v>242</v>
      </c>
    </row>
    <row r="100" spans="1:65" s="2" customFormat="1" ht="24.15" customHeight="1">
      <c r="A100" s="34"/>
      <c r="B100" s="35"/>
      <c r="C100" s="207" t="s">
        <v>248</v>
      </c>
      <c r="D100" s="207" t="s">
        <v>244</v>
      </c>
      <c r="E100" s="208" t="s">
        <v>392</v>
      </c>
      <c r="F100" s="209" t="s">
        <v>393</v>
      </c>
      <c r="G100" s="210" t="s">
        <v>144</v>
      </c>
      <c r="H100" s="211">
        <v>13.2</v>
      </c>
      <c r="I100" s="212">
        <v>204.67</v>
      </c>
      <c r="J100" s="212">
        <f>ROUND(I100*H100,2)</f>
        <v>2701.64</v>
      </c>
      <c r="K100" s="209" t="s">
        <v>247</v>
      </c>
      <c r="L100" s="40"/>
      <c r="M100" s="213" t="s">
        <v>17</v>
      </c>
      <c r="N100" s="214" t="s">
        <v>41</v>
      </c>
      <c r="O100" s="215">
        <v>0.306</v>
      </c>
      <c r="P100" s="215">
        <f>O100*H100</f>
        <v>4.0392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217" t="s">
        <v>248</v>
      </c>
      <c r="AT100" s="217" t="s">
        <v>244</v>
      </c>
      <c r="AU100" s="217" t="s">
        <v>80</v>
      </c>
      <c r="AY100" s="19" t="s">
        <v>242</v>
      </c>
      <c r="BE100" s="218">
        <f>IF(N100="základní",J100,0)</f>
        <v>2701.64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78</v>
      </c>
      <c r="BK100" s="218">
        <f>ROUND(I100*H100,2)</f>
        <v>2701.64</v>
      </c>
      <c r="BL100" s="19" t="s">
        <v>248</v>
      </c>
      <c r="BM100" s="217" t="s">
        <v>3470</v>
      </c>
    </row>
    <row r="101" spans="1:47" s="2" customFormat="1" ht="12">
      <c r="A101" s="34"/>
      <c r="B101" s="35"/>
      <c r="C101" s="36"/>
      <c r="D101" s="219" t="s">
        <v>250</v>
      </c>
      <c r="E101" s="36"/>
      <c r="F101" s="220" t="s">
        <v>395</v>
      </c>
      <c r="G101" s="36"/>
      <c r="H101" s="36"/>
      <c r="I101" s="36"/>
      <c r="J101" s="36"/>
      <c r="K101" s="36"/>
      <c r="L101" s="40"/>
      <c r="M101" s="221"/>
      <c r="N101" s="222"/>
      <c r="O101" s="79"/>
      <c r="P101" s="79"/>
      <c r="Q101" s="79"/>
      <c r="R101" s="79"/>
      <c r="S101" s="79"/>
      <c r="T101" s="80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9" t="s">
        <v>250</v>
      </c>
      <c r="AU101" s="19" t="s">
        <v>80</v>
      </c>
    </row>
    <row r="102" spans="1:51" s="13" customFormat="1" ht="12">
      <c r="A102" s="13"/>
      <c r="B102" s="225"/>
      <c r="C102" s="226"/>
      <c r="D102" s="223" t="s">
        <v>254</v>
      </c>
      <c r="E102" s="227" t="s">
        <v>3449</v>
      </c>
      <c r="F102" s="228" t="s">
        <v>3471</v>
      </c>
      <c r="G102" s="226"/>
      <c r="H102" s="229">
        <v>13.2</v>
      </c>
      <c r="I102" s="226"/>
      <c r="J102" s="226"/>
      <c r="K102" s="226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254</v>
      </c>
      <c r="AU102" s="234" t="s">
        <v>80</v>
      </c>
      <c r="AV102" s="13" t="s">
        <v>80</v>
      </c>
      <c r="AW102" s="13" t="s">
        <v>32</v>
      </c>
      <c r="AX102" s="13" t="s">
        <v>78</v>
      </c>
      <c r="AY102" s="234" t="s">
        <v>242</v>
      </c>
    </row>
    <row r="103" spans="1:65" s="2" customFormat="1" ht="24.15" customHeight="1">
      <c r="A103" s="34"/>
      <c r="B103" s="35"/>
      <c r="C103" s="207" t="s">
        <v>273</v>
      </c>
      <c r="D103" s="207" t="s">
        <v>244</v>
      </c>
      <c r="E103" s="208" t="s">
        <v>887</v>
      </c>
      <c r="F103" s="209" t="s">
        <v>888</v>
      </c>
      <c r="G103" s="210" t="s">
        <v>144</v>
      </c>
      <c r="H103" s="211">
        <v>20.96</v>
      </c>
      <c r="I103" s="212">
        <v>552.84</v>
      </c>
      <c r="J103" s="212">
        <f>ROUND(I103*H103,2)</f>
        <v>11587.53</v>
      </c>
      <c r="K103" s="209" t="s">
        <v>247</v>
      </c>
      <c r="L103" s="40"/>
      <c r="M103" s="213" t="s">
        <v>17</v>
      </c>
      <c r="N103" s="214" t="s">
        <v>41</v>
      </c>
      <c r="O103" s="215">
        <v>1.763</v>
      </c>
      <c r="P103" s="215">
        <f>O103*H103</f>
        <v>36.95248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217" t="s">
        <v>248</v>
      </c>
      <c r="AT103" s="217" t="s">
        <v>244</v>
      </c>
      <c r="AU103" s="217" t="s">
        <v>80</v>
      </c>
      <c r="AY103" s="19" t="s">
        <v>242</v>
      </c>
      <c r="BE103" s="218">
        <f>IF(N103="základní",J103,0)</f>
        <v>11587.53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78</v>
      </c>
      <c r="BK103" s="218">
        <f>ROUND(I103*H103,2)</f>
        <v>11587.53</v>
      </c>
      <c r="BL103" s="19" t="s">
        <v>248</v>
      </c>
      <c r="BM103" s="217" t="s">
        <v>3472</v>
      </c>
    </row>
    <row r="104" spans="1:47" s="2" customFormat="1" ht="12">
      <c r="A104" s="34"/>
      <c r="B104" s="35"/>
      <c r="C104" s="36"/>
      <c r="D104" s="219" t="s">
        <v>250</v>
      </c>
      <c r="E104" s="36"/>
      <c r="F104" s="220" t="s">
        <v>890</v>
      </c>
      <c r="G104" s="36"/>
      <c r="H104" s="36"/>
      <c r="I104" s="36"/>
      <c r="J104" s="36"/>
      <c r="K104" s="36"/>
      <c r="L104" s="40"/>
      <c r="M104" s="221"/>
      <c r="N104" s="222"/>
      <c r="O104" s="79"/>
      <c r="P104" s="79"/>
      <c r="Q104" s="79"/>
      <c r="R104" s="79"/>
      <c r="S104" s="79"/>
      <c r="T104" s="80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9" t="s">
        <v>250</v>
      </c>
      <c r="AU104" s="19" t="s">
        <v>80</v>
      </c>
    </row>
    <row r="105" spans="1:51" s="13" customFormat="1" ht="12">
      <c r="A105" s="13"/>
      <c r="B105" s="225"/>
      <c r="C105" s="226"/>
      <c r="D105" s="223" t="s">
        <v>254</v>
      </c>
      <c r="E105" s="227" t="s">
        <v>17</v>
      </c>
      <c r="F105" s="228" t="s">
        <v>3446</v>
      </c>
      <c r="G105" s="226"/>
      <c r="H105" s="229">
        <v>7.76</v>
      </c>
      <c r="I105" s="226"/>
      <c r="J105" s="226"/>
      <c r="K105" s="226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254</v>
      </c>
      <c r="AU105" s="234" t="s">
        <v>80</v>
      </c>
      <c r="AV105" s="13" t="s">
        <v>80</v>
      </c>
      <c r="AW105" s="13" t="s">
        <v>32</v>
      </c>
      <c r="AX105" s="13" t="s">
        <v>70</v>
      </c>
      <c r="AY105" s="234" t="s">
        <v>242</v>
      </c>
    </row>
    <row r="106" spans="1:51" s="13" customFormat="1" ht="12">
      <c r="A106" s="13"/>
      <c r="B106" s="225"/>
      <c r="C106" s="226"/>
      <c r="D106" s="223" t="s">
        <v>254</v>
      </c>
      <c r="E106" s="227" t="s">
        <v>17</v>
      </c>
      <c r="F106" s="228" t="s">
        <v>3449</v>
      </c>
      <c r="G106" s="226"/>
      <c r="H106" s="229">
        <v>13.2</v>
      </c>
      <c r="I106" s="226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254</v>
      </c>
      <c r="AU106" s="234" t="s">
        <v>80</v>
      </c>
      <c r="AV106" s="13" t="s">
        <v>80</v>
      </c>
      <c r="AW106" s="13" t="s">
        <v>32</v>
      </c>
      <c r="AX106" s="13" t="s">
        <v>70</v>
      </c>
      <c r="AY106" s="234" t="s">
        <v>242</v>
      </c>
    </row>
    <row r="107" spans="1:51" s="14" customFormat="1" ht="12">
      <c r="A107" s="14"/>
      <c r="B107" s="235"/>
      <c r="C107" s="236"/>
      <c r="D107" s="223" t="s">
        <v>254</v>
      </c>
      <c r="E107" s="237" t="s">
        <v>17</v>
      </c>
      <c r="F107" s="238" t="s">
        <v>261</v>
      </c>
      <c r="G107" s="236"/>
      <c r="H107" s="239">
        <v>20.96</v>
      </c>
      <c r="I107" s="236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254</v>
      </c>
      <c r="AU107" s="244" t="s">
        <v>80</v>
      </c>
      <c r="AV107" s="14" t="s">
        <v>248</v>
      </c>
      <c r="AW107" s="14" t="s">
        <v>32</v>
      </c>
      <c r="AX107" s="14" t="s">
        <v>78</v>
      </c>
      <c r="AY107" s="244" t="s">
        <v>242</v>
      </c>
    </row>
    <row r="108" spans="1:65" s="2" customFormat="1" ht="37.8" customHeight="1">
      <c r="A108" s="34"/>
      <c r="B108" s="35"/>
      <c r="C108" s="207" t="s">
        <v>284</v>
      </c>
      <c r="D108" s="207" t="s">
        <v>244</v>
      </c>
      <c r="E108" s="208" t="s">
        <v>397</v>
      </c>
      <c r="F108" s="209" t="s">
        <v>398</v>
      </c>
      <c r="G108" s="210" t="s">
        <v>144</v>
      </c>
      <c r="H108" s="211">
        <v>20.96</v>
      </c>
      <c r="I108" s="212">
        <v>87.1</v>
      </c>
      <c r="J108" s="212">
        <f>ROUND(I108*H108,2)</f>
        <v>1825.62</v>
      </c>
      <c r="K108" s="209" t="s">
        <v>247</v>
      </c>
      <c r="L108" s="40"/>
      <c r="M108" s="213" t="s">
        <v>17</v>
      </c>
      <c r="N108" s="214" t="s">
        <v>41</v>
      </c>
      <c r="O108" s="215">
        <v>0.046</v>
      </c>
      <c r="P108" s="215">
        <f>O108*H108</f>
        <v>0.96416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217" t="s">
        <v>248</v>
      </c>
      <c r="AT108" s="217" t="s">
        <v>244</v>
      </c>
      <c r="AU108" s="217" t="s">
        <v>80</v>
      </c>
      <c r="AY108" s="19" t="s">
        <v>242</v>
      </c>
      <c r="BE108" s="218">
        <f>IF(N108="základní",J108,0)</f>
        <v>1825.62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78</v>
      </c>
      <c r="BK108" s="218">
        <f>ROUND(I108*H108,2)</f>
        <v>1825.62</v>
      </c>
      <c r="BL108" s="19" t="s">
        <v>248</v>
      </c>
      <c r="BM108" s="217" t="s">
        <v>3473</v>
      </c>
    </row>
    <row r="109" spans="1:47" s="2" customFormat="1" ht="12">
      <c r="A109" s="34"/>
      <c r="B109" s="35"/>
      <c r="C109" s="36"/>
      <c r="D109" s="219" t="s">
        <v>250</v>
      </c>
      <c r="E109" s="36"/>
      <c r="F109" s="220" t="s">
        <v>400</v>
      </c>
      <c r="G109" s="36"/>
      <c r="H109" s="36"/>
      <c r="I109" s="36"/>
      <c r="J109" s="36"/>
      <c r="K109" s="36"/>
      <c r="L109" s="40"/>
      <c r="M109" s="221"/>
      <c r="N109" s="222"/>
      <c r="O109" s="79"/>
      <c r="P109" s="79"/>
      <c r="Q109" s="79"/>
      <c r="R109" s="79"/>
      <c r="S109" s="79"/>
      <c r="T109" s="80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250</v>
      </c>
      <c r="AU109" s="19" t="s">
        <v>80</v>
      </c>
    </row>
    <row r="110" spans="1:51" s="13" customFormat="1" ht="12">
      <c r="A110" s="13"/>
      <c r="B110" s="225"/>
      <c r="C110" s="226"/>
      <c r="D110" s="223" t="s">
        <v>254</v>
      </c>
      <c r="E110" s="227" t="s">
        <v>17</v>
      </c>
      <c r="F110" s="228" t="s">
        <v>3474</v>
      </c>
      <c r="G110" s="226"/>
      <c r="H110" s="229">
        <v>20.96</v>
      </c>
      <c r="I110" s="226"/>
      <c r="J110" s="226"/>
      <c r="K110" s="226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254</v>
      </c>
      <c r="AU110" s="234" t="s">
        <v>80</v>
      </c>
      <c r="AV110" s="13" t="s">
        <v>80</v>
      </c>
      <c r="AW110" s="13" t="s">
        <v>32</v>
      </c>
      <c r="AX110" s="13" t="s">
        <v>78</v>
      </c>
      <c r="AY110" s="234" t="s">
        <v>242</v>
      </c>
    </row>
    <row r="111" spans="1:65" s="2" customFormat="1" ht="24.15" customHeight="1">
      <c r="A111" s="34"/>
      <c r="B111" s="35"/>
      <c r="C111" s="207" t="s">
        <v>293</v>
      </c>
      <c r="D111" s="207" t="s">
        <v>244</v>
      </c>
      <c r="E111" s="208" t="s">
        <v>905</v>
      </c>
      <c r="F111" s="209" t="s">
        <v>906</v>
      </c>
      <c r="G111" s="210" t="s">
        <v>144</v>
      </c>
      <c r="H111" s="211">
        <v>1.936</v>
      </c>
      <c r="I111" s="212">
        <v>143.58</v>
      </c>
      <c r="J111" s="212">
        <f>ROUND(I111*H111,2)</f>
        <v>277.97</v>
      </c>
      <c r="K111" s="209" t="s">
        <v>247</v>
      </c>
      <c r="L111" s="40"/>
      <c r="M111" s="213" t="s">
        <v>17</v>
      </c>
      <c r="N111" s="214" t="s">
        <v>41</v>
      </c>
      <c r="O111" s="215">
        <v>0.328</v>
      </c>
      <c r="P111" s="215">
        <f>O111*H111</f>
        <v>0.635008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217" t="s">
        <v>248</v>
      </c>
      <c r="AT111" s="217" t="s">
        <v>244</v>
      </c>
      <c r="AU111" s="217" t="s">
        <v>80</v>
      </c>
      <c r="AY111" s="19" t="s">
        <v>242</v>
      </c>
      <c r="BE111" s="218">
        <f>IF(N111="základní",J111,0)</f>
        <v>277.97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78</v>
      </c>
      <c r="BK111" s="218">
        <f>ROUND(I111*H111,2)</f>
        <v>277.97</v>
      </c>
      <c r="BL111" s="19" t="s">
        <v>248</v>
      </c>
      <c r="BM111" s="217" t="s">
        <v>3475</v>
      </c>
    </row>
    <row r="112" spans="1:47" s="2" customFormat="1" ht="12">
      <c r="A112" s="34"/>
      <c r="B112" s="35"/>
      <c r="C112" s="36"/>
      <c r="D112" s="219" t="s">
        <v>250</v>
      </c>
      <c r="E112" s="36"/>
      <c r="F112" s="220" t="s">
        <v>908</v>
      </c>
      <c r="G112" s="36"/>
      <c r="H112" s="36"/>
      <c r="I112" s="36"/>
      <c r="J112" s="36"/>
      <c r="K112" s="36"/>
      <c r="L112" s="40"/>
      <c r="M112" s="221"/>
      <c r="N112" s="222"/>
      <c r="O112" s="79"/>
      <c r="P112" s="79"/>
      <c r="Q112" s="79"/>
      <c r="R112" s="79"/>
      <c r="S112" s="79"/>
      <c r="T112" s="80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250</v>
      </c>
      <c r="AU112" s="19" t="s">
        <v>80</v>
      </c>
    </row>
    <row r="113" spans="1:51" s="13" customFormat="1" ht="12">
      <c r="A113" s="13"/>
      <c r="B113" s="225"/>
      <c r="C113" s="226"/>
      <c r="D113" s="223" t="s">
        <v>254</v>
      </c>
      <c r="E113" s="227" t="s">
        <v>17</v>
      </c>
      <c r="F113" s="228" t="s">
        <v>3476</v>
      </c>
      <c r="G113" s="226"/>
      <c r="H113" s="229">
        <v>1.76</v>
      </c>
      <c r="I113" s="226"/>
      <c r="J113" s="226"/>
      <c r="K113" s="226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254</v>
      </c>
      <c r="AU113" s="234" t="s">
        <v>80</v>
      </c>
      <c r="AV113" s="13" t="s">
        <v>80</v>
      </c>
      <c r="AW113" s="13" t="s">
        <v>32</v>
      </c>
      <c r="AX113" s="13" t="s">
        <v>70</v>
      </c>
      <c r="AY113" s="234" t="s">
        <v>242</v>
      </c>
    </row>
    <row r="114" spans="1:51" s="14" customFormat="1" ht="12">
      <c r="A114" s="14"/>
      <c r="B114" s="235"/>
      <c r="C114" s="236"/>
      <c r="D114" s="223" t="s">
        <v>254</v>
      </c>
      <c r="E114" s="237" t="s">
        <v>3452</v>
      </c>
      <c r="F114" s="238" t="s">
        <v>261</v>
      </c>
      <c r="G114" s="236"/>
      <c r="H114" s="239">
        <v>1.76</v>
      </c>
      <c r="I114" s="236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254</v>
      </c>
      <c r="AU114" s="244" t="s">
        <v>80</v>
      </c>
      <c r="AV114" s="14" t="s">
        <v>248</v>
      </c>
      <c r="AW114" s="14" t="s">
        <v>32</v>
      </c>
      <c r="AX114" s="14" t="s">
        <v>70</v>
      </c>
      <c r="AY114" s="244" t="s">
        <v>242</v>
      </c>
    </row>
    <row r="115" spans="1:51" s="13" customFormat="1" ht="12">
      <c r="A115" s="13"/>
      <c r="B115" s="225"/>
      <c r="C115" s="226"/>
      <c r="D115" s="223" t="s">
        <v>254</v>
      </c>
      <c r="E115" s="227" t="s">
        <v>17</v>
      </c>
      <c r="F115" s="228" t="s">
        <v>3477</v>
      </c>
      <c r="G115" s="226"/>
      <c r="H115" s="229">
        <v>1.936</v>
      </c>
      <c r="I115" s="226"/>
      <c r="J115" s="226"/>
      <c r="K115" s="226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254</v>
      </c>
      <c r="AU115" s="234" t="s">
        <v>80</v>
      </c>
      <c r="AV115" s="13" t="s">
        <v>80</v>
      </c>
      <c r="AW115" s="13" t="s">
        <v>32</v>
      </c>
      <c r="AX115" s="13" t="s">
        <v>78</v>
      </c>
      <c r="AY115" s="234" t="s">
        <v>242</v>
      </c>
    </row>
    <row r="116" spans="1:65" s="2" customFormat="1" ht="16.5" customHeight="1">
      <c r="A116" s="34"/>
      <c r="B116" s="35"/>
      <c r="C116" s="264" t="s">
        <v>300</v>
      </c>
      <c r="D116" s="264" t="s">
        <v>420</v>
      </c>
      <c r="E116" s="265" t="s">
        <v>914</v>
      </c>
      <c r="F116" s="266" t="s">
        <v>915</v>
      </c>
      <c r="G116" s="267" t="s">
        <v>736</v>
      </c>
      <c r="H116" s="268">
        <v>3.872</v>
      </c>
      <c r="I116" s="269">
        <v>283</v>
      </c>
      <c r="J116" s="269">
        <f>ROUND(I116*H116,2)</f>
        <v>1095.78</v>
      </c>
      <c r="K116" s="266" t="s">
        <v>423</v>
      </c>
      <c r="L116" s="270"/>
      <c r="M116" s="271" t="s">
        <v>17</v>
      </c>
      <c r="N116" s="272" t="s">
        <v>41</v>
      </c>
      <c r="O116" s="215">
        <v>0</v>
      </c>
      <c r="P116" s="215">
        <f>O116*H116</f>
        <v>0</v>
      </c>
      <c r="Q116" s="215">
        <v>1</v>
      </c>
      <c r="R116" s="215">
        <f>Q116*H116</f>
        <v>3.872</v>
      </c>
      <c r="S116" s="215">
        <v>0</v>
      </c>
      <c r="T116" s="216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217" t="s">
        <v>300</v>
      </c>
      <c r="AT116" s="217" t="s">
        <v>420</v>
      </c>
      <c r="AU116" s="217" t="s">
        <v>80</v>
      </c>
      <c r="AY116" s="19" t="s">
        <v>242</v>
      </c>
      <c r="BE116" s="218">
        <f>IF(N116="základní",J116,0)</f>
        <v>1095.78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78</v>
      </c>
      <c r="BK116" s="218">
        <f>ROUND(I116*H116,2)</f>
        <v>1095.78</v>
      </c>
      <c r="BL116" s="19" t="s">
        <v>248</v>
      </c>
      <c r="BM116" s="217" t="s">
        <v>3478</v>
      </c>
    </row>
    <row r="117" spans="1:51" s="13" customFormat="1" ht="12">
      <c r="A117" s="13"/>
      <c r="B117" s="225"/>
      <c r="C117" s="226"/>
      <c r="D117" s="223" t="s">
        <v>254</v>
      </c>
      <c r="E117" s="227" t="s">
        <v>17</v>
      </c>
      <c r="F117" s="228" t="s">
        <v>3479</v>
      </c>
      <c r="G117" s="226"/>
      <c r="H117" s="229">
        <v>3.872</v>
      </c>
      <c r="I117" s="226"/>
      <c r="J117" s="226"/>
      <c r="K117" s="226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254</v>
      </c>
      <c r="AU117" s="234" t="s">
        <v>80</v>
      </c>
      <c r="AV117" s="13" t="s">
        <v>80</v>
      </c>
      <c r="AW117" s="13" t="s">
        <v>32</v>
      </c>
      <c r="AX117" s="13" t="s">
        <v>78</v>
      </c>
      <c r="AY117" s="234" t="s">
        <v>242</v>
      </c>
    </row>
    <row r="118" spans="1:65" s="2" customFormat="1" ht="37.8" customHeight="1">
      <c r="A118" s="34"/>
      <c r="B118" s="35"/>
      <c r="C118" s="207" t="s">
        <v>308</v>
      </c>
      <c r="D118" s="207" t="s">
        <v>244</v>
      </c>
      <c r="E118" s="208" t="s">
        <v>2841</v>
      </c>
      <c r="F118" s="209" t="s">
        <v>2842</v>
      </c>
      <c r="G118" s="210" t="s">
        <v>144</v>
      </c>
      <c r="H118" s="211">
        <v>17.82</v>
      </c>
      <c r="I118" s="212">
        <v>211.04</v>
      </c>
      <c r="J118" s="212">
        <f>ROUND(I118*H118,2)</f>
        <v>3760.73</v>
      </c>
      <c r="K118" s="209" t="s">
        <v>247</v>
      </c>
      <c r="L118" s="40"/>
      <c r="M118" s="213" t="s">
        <v>17</v>
      </c>
      <c r="N118" s="214" t="s">
        <v>41</v>
      </c>
      <c r="O118" s="215">
        <v>0.435</v>
      </c>
      <c r="P118" s="215">
        <f>O118*H118</f>
        <v>7.7517000000000005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217" t="s">
        <v>248</v>
      </c>
      <c r="AT118" s="217" t="s">
        <v>244</v>
      </c>
      <c r="AU118" s="217" t="s">
        <v>80</v>
      </c>
      <c r="AY118" s="19" t="s">
        <v>242</v>
      </c>
      <c r="BE118" s="218">
        <f>IF(N118="základní",J118,0)</f>
        <v>3760.73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78</v>
      </c>
      <c r="BK118" s="218">
        <f>ROUND(I118*H118,2)</f>
        <v>3760.73</v>
      </c>
      <c r="BL118" s="19" t="s">
        <v>248</v>
      </c>
      <c r="BM118" s="217" t="s">
        <v>3480</v>
      </c>
    </row>
    <row r="119" spans="1:47" s="2" customFormat="1" ht="12">
      <c r="A119" s="34"/>
      <c r="B119" s="35"/>
      <c r="C119" s="36"/>
      <c r="D119" s="219" t="s">
        <v>250</v>
      </c>
      <c r="E119" s="36"/>
      <c r="F119" s="220" t="s">
        <v>2844</v>
      </c>
      <c r="G119" s="36"/>
      <c r="H119" s="36"/>
      <c r="I119" s="36"/>
      <c r="J119" s="36"/>
      <c r="K119" s="36"/>
      <c r="L119" s="40"/>
      <c r="M119" s="221"/>
      <c r="N119" s="222"/>
      <c r="O119" s="79"/>
      <c r="P119" s="79"/>
      <c r="Q119" s="79"/>
      <c r="R119" s="79"/>
      <c r="S119" s="79"/>
      <c r="T119" s="80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250</v>
      </c>
      <c r="AU119" s="19" t="s">
        <v>80</v>
      </c>
    </row>
    <row r="120" spans="1:51" s="13" customFormat="1" ht="12">
      <c r="A120" s="13"/>
      <c r="B120" s="225"/>
      <c r="C120" s="226"/>
      <c r="D120" s="223" t="s">
        <v>254</v>
      </c>
      <c r="E120" s="227" t="s">
        <v>17</v>
      </c>
      <c r="F120" s="228" t="s">
        <v>3481</v>
      </c>
      <c r="G120" s="226"/>
      <c r="H120" s="229">
        <v>3.24</v>
      </c>
      <c r="I120" s="226"/>
      <c r="J120" s="226"/>
      <c r="K120" s="226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254</v>
      </c>
      <c r="AU120" s="234" t="s">
        <v>80</v>
      </c>
      <c r="AV120" s="13" t="s">
        <v>80</v>
      </c>
      <c r="AW120" s="13" t="s">
        <v>32</v>
      </c>
      <c r="AX120" s="13" t="s">
        <v>70</v>
      </c>
      <c r="AY120" s="234" t="s">
        <v>242</v>
      </c>
    </row>
    <row r="121" spans="1:51" s="13" customFormat="1" ht="12">
      <c r="A121" s="13"/>
      <c r="B121" s="225"/>
      <c r="C121" s="226"/>
      <c r="D121" s="223" t="s">
        <v>254</v>
      </c>
      <c r="E121" s="227" t="s">
        <v>17</v>
      </c>
      <c r="F121" s="228" t="s">
        <v>3482</v>
      </c>
      <c r="G121" s="226"/>
      <c r="H121" s="229">
        <v>9.9</v>
      </c>
      <c r="I121" s="226"/>
      <c r="J121" s="226"/>
      <c r="K121" s="226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254</v>
      </c>
      <c r="AU121" s="234" t="s">
        <v>80</v>
      </c>
      <c r="AV121" s="13" t="s">
        <v>80</v>
      </c>
      <c r="AW121" s="13" t="s">
        <v>32</v>
      </c>
      <c r="AX121" s="13" t="s">
        <v>70</v>
      </c>
      <c r="AY121" s="234" t="s">
        <v>242</v>
      </c>
    </row>
    <row r="122" spans="1:51" s="13" customFormat="1" ht="12">
      <c r="A122" s="13"/>
      <c r="B122" s="225"/>
      <c r="C122" s="226"/>
      <c r="D122" s="223" t="s">
        <v>254</v>
      </c>
      <c r="E122" s="227" t="s">
        <v>17</v>
      </c>
      <c r="F122" s="228" t="s">
        <v>3483</v>
      </c>
      <c r="G122" s="226"/>
      <c r="H122" s="229">
        <v>4.68</v>
      </c>
      <c r="I122" s="226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254</v>
      </c>
      <c r="AU122" s="234" t="s">
        <v>80</v>
      </c>
      <c r="AV122" s="13" t="s">
        <v>80</v>
      </c>
      <c r="AW122" s="13" t="s">
        <v>32</v>
      </c>
      <c r="AX122" s="13" t="s">
        <v>70</v>
      </c>
      <c r="AY122" s="234" t="s">
        <v>242</v>
      </c>
    </row>
    <row r="123" spans="1:51" s="14" customFormat="1" ht="12">
      <c r="A123" s="14"/>
      <c r="B123" s="235"/>
      <c r="C123" s="236"/>
      <c r="D123" s="223" t="s">
        <v>254</v>
      </c>
      <c r="E123" s="237" t="s">
        <v>3443</v>
      </c>
      <c r="F123" s="238" t="s">
        <v>261</v>
      </c>
      <c r="G123" s="236"/>
      <c r="H123" s="239">
        <v>17.82</v>
      </c>
      <c r="I123" s="236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254</v>
      </c>
      <c r="AU123" s="244" t="s">
        <v>80</v>
      </c>
      <c r="AV123" s="14" t="s">
        <v>248</v>
      </c>
      <c r="AW123" s="14" t="s">
        <v>32</v>
      </c>
      <c r="AX123" s="14" t="s">
        <v>78</v>
      </c>
      <c r="AY123" s="244" t="s">
        <v>242</v>
      </c>
    </row>
    <row r="124" spans="1:65" s="2" customFormat="1" ht="16.5" customHeight="1">
      <c r="A124" s="34"/>
      <c r="B124" s="35"/>
      <c r="C124" s="264" t="s">
        <v>314</v>
      </c>
      <c r="D124" s="264" t="s">
        <v>420</v>
      </c>
      <c r="E124" s="265" t="s">
        <v>1499</v>
      </c>
      <c r="F124" s="266" t="s">
        <v>1500</v>
      </c>
      <c r="G124" s="267" t="s">
        <v>736</v>
      </c>
      <c r="H124" s="268">
        <v>39.204</v>
      </c>
      <c r="I124" s="269">
        <v>388</v>
      </c>
      <c r="J124" s="269">
        <f>ROUND(I124*H124,2)</f>
        <v>15211.15</v>
      </c>
      <c r="K124" s="266" t="s">
        <v>423</v>
      </c>
      <c r="L124" s="270"/>
      <c r="M124" s="271" t="s">
        <v>17</v>
      </c>
      <c r="N124" s="272" t="s">
        <v>41</v>
      </c>
      <c r="O124" s="215">
        <v>0</v>
      </c>
      <c r="P124" s="215">
        <f>O124*H124</f>
        <v>0</v>
      </c>
      <c r="Q124" s="215">
        <v>1</v>
      </c>
      <c r="R124" s="215">
        <f>Q124*H124</f>
        <v>39.204</v>
      </c>
      <c r="S124" s="215">
        <v>0</v>
      </c>
      <c r="T124" s="21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7" t="s">
        <v>300</v>
      </c>
      <c r="AT124" s="217" t="s">
        <v>420</v>
      </c>
      <c r="AU124" s="217" t="s">
        <v>80</v>
      </c>
      <c r="AY124" s="19" t="s">
        <v>242</v>
      </c>
      <c r="BE124" s="218">
        <f>IF(N124="základní",J124,0)</f>
        <v>15211.15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78</v>
      </c>
      <c r="BK124" s="218">
        <f>ROUND(I124*H124,2)</f>
        <v>15211.15</v>
      </c>
      <c r="BL124" s="19" t="s">
        <v>248</v>
      </c>
      <c r="BM124" s="217" t="s">
        <v>3484</v>
      </c>
    </row>
    <row r="125" spans="1:51" s="13" customFormat="1" ht="12">
      <c r="A125" s="13"/>
      <c r="B125" s="225"/>
      <c r="C125" s="226"/>
      <c r="D125" s="223" t="s">
        <v>254</v>
      </c>
      <c r="E125" s="227" t="s">
        <v>17</v>
      </c>
      <c r="F125" s="228" t="s">
        <v>3485</v>
      </c>
      <c r="G125" s="226"/>
      <c r="H125" s="229">
        <v>39.204</v>
      </c>
      <c r="I125" s="226"/>
      <c r="J125" s="226"/>
      <c r="K125" s="226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254</v>
      </c>
      <c r="AU125" s="234" t="s">
        <v>80</v>
      </c>
      <c r="AV125" s="13" t="s">
        <v>80</v>
      </c>
      <c r="AW125" s="13" t="s">
        <v>32</v>
      </c>
      <c r="AX125" s="13" t="s">
        <v>78</v>
      </c>
      <c r="AY125" s="234" t="s">
        <v>242</v>
      </c>
    </row>
    <row r="126" spans="1:65" s="2" customFormat="1" ht="16.5" customHeight="1">
      <c r="A126" s="34"/>
      <c r="B126" s="35"/>
      <c r="C126" s="207" t="s">
        <v>320</v>
      </c>
      <c r="D126" s="207" t="s">
        <v>244</v>
      </c>
      <c r="E126" s="208" t="s">
        <v>1506</v>
      </c>
      <c r="F126" s="209" t="s">
        <v>1507</v>
      </c>
      <c r="G126" s="210" t="s">
        <v>184</v>
      </c>
      <c r="H126" s="211">
        <v>92</v>
      </c>
      <c r="I126" s="212">
        <v>25</v>
      </c>
      <c r="J126" s="212">
        <f>ROUND(I126*H126,2)</f>
        <v>2300</v>
      </c>
      <c r="K126" s="209" t="s">
        <v>17</v>
      </c>
      <c r="L126" s="40"/>
      <c r="M126" s="213" t="s">
        <v>17</v>
      </c>
      <c r="N126" s="214" t="s">
        <v>41</v>
      </c>
      <c r="O126" s="215">
        <v>0</v>
      </c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7" t="s">
        <v>248</v>
      </c>
      <c r="AT126" s="217" t="s">
        <v>244</v>
      </c>
      <c r="AU126" s="217" t="s">
        <v>80</v>
      </c>
      <c r="AY126" s="19" t="s">
        <v>242</v>
      </c>
      <c r="BE126" s="218">
        <f>IF(N126="základní",J126,0)</f>
        <v>2300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78</v>
      </c>
      <c r="BK126" s="218">
        <f>ROUND(I126*H126,2)</f>
        <v>2300</v>
      </c>
      <c r="BL126" s="19" t="s">
        <v>248</v>
      </c>
      <c r="BM126" s="217" t="s">
        <v>3486</v>
      </c>
    </row>
    <row r="127" spans="1:51" s="13" customFormat="1" ht="12">
      <c r="A127" s="13"/>
      <c r="B127" s="225"/>
      <c r="C127" s="226"/>
      <c r="D127" s="223" t="s">
        <v>254</v>
      </c>
      <c r="E127" s="227" t="s">
        <v>17</v>
      </c>
      <c r="F127" s="228" t="s">
        <v>3487</v>
      </c>
      <c r="G127" s="226"/>
      <c r="H127" s="229">
        <v>30</v>
      </c>
      <c r="I127" s="226"/>
      <c r="J127" s="226"/>
      <c r="K127" s="226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254</v>
      </c>
      <c r="AU127" s="234" t="s">
        <v>80</v>
      </c>
      <c r="AV127" s="13" t="s">
        <v>80</v>
      </c>
      <c r="AW127" s="13" t="s">
        <v>32</v>
      </c>
      <c r="AX127" s="13" t="s">
        <v>70</v>
      </c>
      <c r="AY127" s="234" t="s">
        <v>242</v>
      </c>
    </row>
    <row r="128" spans="1:51" s="13" customFormat="1" ht="12">
      <c r="A128" s="13"/>
      <c r="B128" s="225"/>
      <c r="C128" s="226"/>
      <c r="D128" s="223" t="s">
        <v>254</v>
      </c>
      <c r="E128" s="227" t="s">
        <v>17</v>
      </c>
      <c r="F128" s="228" t="s">
        <v>3488</v>
      </c>
      <c r="G128" s="226"/>
      <c r="H128" s="229">
        <v>44</v>
      </c>
      <c r="I128" s="226"/>
      <c r="J128" s="226"/>
      <c r="K128" s="226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254</v>
      </c>
      <c r="AU128" s="234" t="s">
        <v>80</v>
      </c>
      <c r="AV128" s="13" t="s">
        <v>80</v>
      </c>
      <c r="AW128" s="13" t="s">
        <v>32</v>
      </c>
      <c r="AX128" s="13" t="s">
        <v>70</v>
      </c>
      <c r="AY128" s="234" t="s">
        <v>242</v>
      </c>
    </row>
    <row r="129" spans="1:51" s="13" customFormat="1" ht="12">
      <c r="A129" s="13"/>
      <c r="B129" s="225"/>
      <c r="C129" s="226"/>
      <c r="D129" s="223" t="s">
        <v>254</v>
      </c>
      <c r="E129" s="227" t="s">
        <v>17</v>
      </c>
      <c r="F129" s="228" t="s">
        <v>3489</v>
      </c>
      <c r="G129" s="226"/>
      <c r="H129" s="229">
        <v>18</v>
      </c>
      <c r="I129" s="226"/>
      <c r="J129" s="226"/>
      <c r="K129" s="226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254</v>
      </c>
      <c r="AU129" s="234" t="s">
        <v>80</v>
      </c>
      <c r="AV129" s="13" t="s">
        <v>80</v>
      </c>
      <c r="AW129" s="13" t="s">
        <v>32</v>
      </c>
      <c r="AX129" s="13" t="s">
        <v>70</v>
      </c>
      <c r="AY129" s="234" t="s">
        <v>242</v>
      </c>
    </row>
    <row r="130" spans="1:51" s="14" customFormat="1" ht="12">
      <c r="A130" s="14"/>
      <c r="B130" s="235"/>
      <c r="C130" s="236"/>
      <c r="D130" s="223" t="s">
        <v>254</v>
      </c>
      <c r="E130" s="237" t="s">
        <v>3441</v>
      </c>
      <c r="F130" s="238" t="s">
        <v>261</v>
      </c>
      <c r="G130" s="236"/>
      <c r="H130" s="239">
        <v>92</v>
      </c>
      <c r="I130" s="236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254</v>
      </c>
      <c r="AU130" s="244" t="s">
        <v>80</v>
      </c>
      <c r="AV130" s="14" t="s">
        <v>248</v>
      </c>
      <c r="AW130" s="14" t="s">
        <v>32</v>
      </c>
      <c r="AX130" s="14" t="s">
        <v>78</v>
      </c>
      <c r="AY130" s="244" t="s">
        <v>242</v>
      </c>
    </row>
    <row r="131" spans="1:65" s="2" customFormat="1" ht="16.5" customHeight="1">
      <c r="A131" s="34"/>
      <c r="B131" s="35"/>
      <c r="C131" s="264" t="s">
        <v>326</v>
      </c>
      <c r="D131" s="264" t="s">
        <v>420</v>
      </c>
      <c r="E131" s="265" t="s">
        <v>1510</v>
      </c>
      <c r="F131" s="266" t="s">
        <v>1511</v>
      </c>
      <c r="G131" s="267" t="s">
        <v>184</v>
      </c>
      <c r="H131" s="268">
        <v>96.6</v>
      </c>
      <c r="I131" s="269">
        <v>4.3</v>
      </c>
      <c r="J131" s="269">
        <f>ROUND(I131*H131,2)</f>
        <v>415.38</v>
      </c>
      <c r="K131" s="266" t="s">
        <v>423</v>
      </c>
      <c r="L131" s="270"/>
      <c r="M131" s="271" t="s">
        <v>17</v>
      </c>
      <c r="N131" s="272" t="s">
        <v>41</v>
      </c>
      <c r="O131" s="215">
        <v>0</v>
      </c>
      <c r="P131" s="215">
        <f>O131*H131</f>
        <v>0</v>
      </c>
      <c r="Q131" s="215">
        <v>2E-05</v>
      </c>
      <c r="R131" s="215">
        <f>Q131*H131</f>
        <v>0.0019320000000000001</v>
      </c>
      <c r="S131" s="215">
        <v>0</v>
      </c>
      <c r="T131" s="21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7" t="s">
        <v>300</v>
      </c>
      <c r="AT131" s="217" t="s">
        <v>420</v>
      </c>
      <c r="AU131" s="217" t="s">
        <v>80</v>
      </c>
      <c r="AY131" s="19" t="s">
        <v>242</v>
      </c>
      <c r="BE131" s="218">
        <f>IF(N131="základní",J131,0)</f>
        <v>415.38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78</v>
      </c>
      <c r="BK131" s="218">
        <f>ROUND(I131*H131,2)</f>
        <v>415.38</v>
      </c>
      <c r="BL131" s="19" t="s">
        <v>248</v>
      </c>
      <c r="BM131" s="217" t="s">
        <v>3490</v>
      </c>
    </row>
    <row r="132" spans="1:51" s="13" customFormat="1" ht="12">
      <c r="A132" s="13"/>
      <c r="B132" s="225"/>
      <c r="C132" s="226"/>
      <c r="D132" s="223" t="s">
        <v>254</v>
      </c>
      <c r="E132" s="227" t="s">
        <v>17</v>
      </c>
      <c r="F132" s="228" t="s">
        <v>3491</v>
      </c>
      <c r="G132" s="226"/>
      <c r="H132" s="229">
        <v>96.6</v>
      </c>
      <c r="I132" s="226"/>
      <c r="J132" s="226"/>
      <c r="K132" s="226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254</v>
      </c>
      <c r="AU132" s="234" t="s">
        <v>80</v>
      </c>
      <c r="AV132" s="13" t="s">
        <v>80</v>
      </c>
      <c r="AW132" s="13" t="s">
        <v>32</v>
      </c>
      <c r="AX132" s="13" t="s">
        <v>78</v>
      </c>
      <c r="AY132" s="234" t="s">
        <v>242</v>
      </c>
    </row>
    <row r="133" spans="1:63" s="12" customFormat="1" ht="22.8" customHeight="1">
      <c r="A133" s="12"/>
      <c r="B133" s="192"/>
      <c r="C133" s="193"/>
      <c r="D133" s="194" t="s">
        <v>69</v>
      </c>
      <c r="E133" s="205" t="s">
        <v>248</v>
      </c>
      <c r="F133" s="205" t="s">
        <v>1015</v>
      </c>
      <c r="G133" s="193"/>
      <c r="H133" s="193"/>
      <c r="I133" s="193"/>
      <c r="J133" s="206">
        <f>BK133</f>
        <v>3427.2</v>
      </c>
      <c r="K133" s="193"/>
      <c r="L133" s="197"/>
      <c r="M133" s="198"/>
      <c r="N133" s="199"/>
      <c r="O133" s="199"/>
      <c r="P133" s="200">
        <f>SUM(P134:P139)</f>
        <v>4.4748</v>
      </c>
      <c r="Q133" s="199"/>
      <c r="R133" s="200">
        <f>SUM(R134:R139)</f>
        <v>4.9916328000000005</v>
      </c>
      <c r="S133" s="199"/>
      <c r="T133" s="201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2" t="s">
        <v>78</v>
      </c>
      <c r="AT133" s="203" t="s">
        <v>69</v>
      </c>
      <c r="AU133" s="203" t="s">
        <v>78</v>
      </c>
      <c r="AY133" s="202" t="s">
        <v>242</v>
      </c>
      <c r="BK133" s="204">
        <f>SUM(BK134:BK139)</f>
        <v>3427.2</v>
      </c>
    </row>
    <row r="134" spans="1:65" s="2" customFormat="1" ht="21.75" customHeight="1">
      <c r="A134" s="34"/>
      <c r="B134" s="35"/>
      <c r="C134" s="207" t="s">
        <v>332</v>
      </c>
      <c r="D134" s="207" t="s">
        <v>244</v>
      </c>
      <c r="E134" s="208" t="s">
        <v>1719</v>
      </c>
      <c r="F134" s="209" t="s">
        <v>1720</v>
      </c>
      <c r="G134" s="210" t="s">
        <v>144</v>
      </c>
      <c r="H134" s="211">
        <v>2.64</v>
      </c>
      <c r="I134" s="212">
        <v>1298.18</v>
      </c>
      <c r="J134" s="212">
        <f>ROUND(I134*H134,2)</f>
        <v>3427.2</v>
      </c>
      <c r="K134" s="209" t="s">
        <v>247</v>
      </c>
      <c r="L134" s="40"/>
      <c r="M134" s="213" t="s">
        <v>17</v>
      </c>
      <c r="N134" s="214" t="s">
        <v>41</v>
      </c>
      <c r="O134" s="215">
        <v>1.695</v>
      </c>
      <c r="P134" s="215">
        <f>O134*H134</f>
        <v>4.4748</v>
      </c>
      <c r="Q134" s="215">
        <v>1.89077</v>
      </c>
      <c r="R134" s="215">
        <f>Q134*H134</f>
        <v>4.9916328000000005</v>
      </c>
      <c r="S134" s="215">
        <v>0</v>
      </c>
      <c r="T134" s="21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7" t="s">
        <v>248</v>
      </c>
      <c r="AT134" s="217" t="s">
        <v>244</v>
      </c>
      <c r="AU134" s="217" t="s">
        <v>80</v>
      </c>
      <c r="AY134" s="19" t="s">
        <v>242</v>
      </c>
      <c r="BE134" s="218">
        <f>IF(N134="základní",J134,0)</f>
        <v>3427.2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78</v>
      </c>
      <c r="BK134" s="218">
        <f>ROUND(I134*H134,2)</f>
        <v>3427.2</v>
      </c>
      <c r="BL134" s="19" t="s">
        <v>248</v>
      </c>
      <c r="BM134" s="217" t="s">
        <v>3492</v>
      </c>
    </row>
    <row r="135" spans="1:47" s="2" customFormat="1" ht="12">
      <c r="A135" s="34"/>
      <c r="B135" s="35"/>
      <c r="C135" s="36"/>
      <c r="D135" s="219" t="s">
        <v>250</v>
      </c>
      <c r="E135" s="36"/>
      <c r="F135" s="220" t="s">
        <v>1722</v>
      </c>
      <c r="G135" s="36"/>
      <c r="H135" s="36"/>
      <c r="I135" s="36"/>
      <c r="J135" s="36"/>
      <c r="K135" s="36"/>
      <c r="L135" s="40"/>
      <c r="M135" s="221"/>
      <c r="N135" s="222"/>
      <c r="O135" s="79"/>
      <c r="P135" s="79"/>
      <c r="Q135" s="79"/>
      <c r="R135" s="79"/>
      <c r="S135" s="79"/>
      <c r="T135" s="80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250</v>
      </c>
      <c r="AU135" s="19" t="s">
        <v>80</v>
      </c>
    </row>
    <row r="136" spans="1:51" s="13" customFormat="1" ht="12">
      <c r="A136" s="13"/>
      <c r="B136" s="225"/>
      <c r="C136" s="226"/>
      <c r="D136" s="223" t="s">
        <v>254</v>
      </c>
      <c r="E136" s="227" t="s">
        <v>17</v>
      </c>
      <c r="F136" s="228" t="s">
        <v>3493</v>
      </c>
      <c r="G136" s="226"/>
      <c r="H136" s="229">
        <v>1.04</v>
      </c>
      <c r="I136" s="226"/>
      <c r="J136" s="226"/>
      <c r="K136" s="226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254</v>
      </c>
      <c r="AU136" s="234" t="s">
        <v>80</v>
      </c>
      <c r="AV136" s="13" t="s">
        <v>80</v>
      </c>
      <c r="AW136" s="13" t="s">
        <v>32</v>
      </c>
      <c r="AX136" s="13" t="s">
        <v>70</v>
      </c>
      <c r="AY136" s="234" t="s">
        <v>242</v>
      </c>
    </row>
    <row r="137" spans="1:51" s="13" customFormat="1" ht="12">
      <c r="A137" s="13"/>
      <c r="B137" s="225"/>
      <c r="C137" s="226"/>
      <c r="D137" s="223" t="s">
        <v>254</v>
      </c>
      <c r="E137" s="227" t="s">
        <v>17</v>
      </c>
      <c r="F137" s="228" t="s">
        <v>3494</v>
      </c>
      <c r="G137" s="226"/>
      <c r="H137" s="229">
        <v>0.88</v>
      </c>
      <c r="I137" s="226"/>
      <c r="J137" s="226"/>
      <c r="K137" s="226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254</v>
      </c>
      <c r="AU137" s="234" t="s">
        <v>80</v>
      </c>
      <c r="AV137" s="13" t="s">
        <v>80</v>
      </c>
      <c r="AW137" s="13" t="s">
        <v>32</v>
      </c>
      <c r="AX137" s="13" t="s">
        <v>70</v>
      </c>
      <c r="AY137" s="234" t="s">
        <v>242</v>
      </c>
    </row>
    <row r="138" spans="1:51" s="13" customFormat="1" ht="12">
      <c r="A138" s="13"/>
      <c r="B138" s="225"/>
      <c r="C138" s="226"/>
      <c r="D138" s="223" t="s">
        <v>254</v>
      </c>
      <c r="E138" s="227" t="s">
        <v>17</v>
      </c>
      <c r="F138" s="228" t="s">
        <v>3495</v>
      </c>
      <c r="G138" s="226"/>
      <c r="H138" s="229">
        <v>0.72</v>
      </c>
      <c r="I138" s="226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254</v>
      </c>
      <c r="AU138" s="234" t="s">
        <v>80</v>
      </c>
      <c r="AV138" s="13" t="s">
        <v>80</v>
      </c>
      <c r="AW138" s="13" t="s">
        <v>32</v>
      </c>
      <c r="AX138" s="13" t="s">
        <v>70</v>
      </c>
      <c r="AY138" s="234" t="s">
        <v>242</v>
      </c>
    </row>
    <row r="139" spans="1:51" s="14" customFormat="1" ht="12">
      <c r="A139" s="14"/>
      <c r="B139" s="235"/>
      <c r="C139" s="236"/>
      <c r="D139" s="223" t="s">
        <v>254</v>
      </c>
      <c r="E139" s="237" t="s">
        <v>17</v>
      </c>
      <c r="F139" s="238" t="s">
        <v>261</v>
      </c>
      <c r="G139" s="236"/>
      <c r="H139" s="239">
        <v>2.6399999999999997</v>
      </c>
      <c r="I139" s="236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254</v>
      </c>
      <c r="AU139" s="244" t="s">
        <v>80</v>
      </c>
      <c r="AV139" s="14" t="s">
        <v>248</v>
      </c>
      <c r="AW139" s="14" t="s">
        <v>32</v>
      </c>
      <c r="AX139" s="14" t="s">
        <v>78</v>
      </c>
      <c r="AY139" s="244" t="s">
        <v>242</v>
      </c>
    </row>
    <row r="140" spans="1:63" s="12" customFormat="1" ht="25.9" customHeight="1">
      <c r="A140" s="12"/>
      <c r="B140" s="192"/>
      <c r="C140" s="193"/>
      <c r="D140" s="194" t="s">
        <v>69</v>
      </c>
      <c r="E140" s="195" t="s">
        <v>420</v>
      </c>
      <c r="F140" s="195" t="s">
        <v>2209</v>
      </c>
      <c r="G140" s="193"/>
      <c r="H140" s="193"/>
      <c r="I140" s="193"/>
      <c r="J140" s="196">
        <f>BK140</f>
        <v>45724</v>
      </c>
      <c r="K140" s="193"/>
      <c r="L140" s="197"/>
      <c r="M140" s="198"/>
      <c r="N140" s="199"/>
      <c r="O140" s="199"/>
      <c r="P140" s="200">
        <f>P141</f>
        <v>0</v>
      </c>
      <c r="Q140" s="199"/>
      <c r="R140" s="200">
        <f>R141</f>
        <v>0.07176</v>
      </c>
      <c r="S140" s="199"/>
      <c r="T140" s="201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2" t="s">
        <v>262</v>
      </c>
      <c r="AT140" s="203" t="s">
        <v>69</v>
      </c>
      <c r="AU140" s="203" t="s">
        <v>70</v>
      </c>
      <c r="AY140" s="202" t="s">
        <v>242</v>
      </c>
      <c r="BK140" s="204">
        <f>BK141</f>
        <v>45724</v>
      </c>
    </row>
    <row r="141" spans="1:63" s="12" customFormat="1" ht="22.8" customHeight="1">
      <c r="A141" s="12"/>
      <c r="B141" s="192"/>
      <c r="C141" s="193"/>
      <c r="D141" s="194" t="s">
        <v>69</v>
      </c>
      <c r="E141" s="205" t="s">
        <v>2210</v>
      </c>
      <c r="F141" s="205" t="s">
        <v>2211</v>
      </c>
      <c r="G141" s="193"/>
      <c r="H141" s="193"/>
      <c r="I141" s="193"/>
      <c r="J141" s="206">
        <f>BK141</f>
        <v>45724</v>
      </c>
      <c r="K141" s="193"/>
      <c r="L141" s="197"/>
      <c r="M141" s="198"/>
      <c r="N141" s="199"/>
      <c r="O141" s="199"/>
      <c r="P141" s="200">
        <f>SUM(P142:P145)</f>
        <v>0</v>
      </c>
      <c r="Q141" s="199"/>
      <c r="R141" s="200">
        <f>SUM(R142:R145)</f>
        <v>0.07176</v>
      </c>
      <c r="S141" s="199"/>
      <c r="T141" s="201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2" t="s">
        <v>262</v>
      </c>
      <c r="AT141" s="203" t="s">
        <v>69</v>
      </c>
      <c r="AU141" s="203" t="s">
        <v>78</v>
      </c>
      <c r="AY141" s="202" t="s">
        <v>242</v>
      </c>
      <c r="BK141" s="204">
        <f>SUM(BK142:BK145)</f>
        <v>45724</v>
      </c>
    </row>
    <row r="142" spans="1:65" s="2" customFormat="1" ht="16.5" customHeight="1">
      <c r="A142" s="34"/>
      <c r="B142" s="35"/>
      <c r="C142" s="207" t="s">
        <v>344</v>
      </c>
      <c r="D142" s="207" t="s">
        <v>244</v>
      </c>
      <c r="E142" s="208" t="s">
        <v>2213</v>
      </c>
      <c r="F142" s="209" t="s">
        <v>3496</v>
      </c>
      <c r="G142" s="210" t="s">
        <v>184</v>
      </c>
      <c r="H142" s="211">
        <v>92</v>
      </c>
      <c r="I142" s="212">
        <v>70</v>
      </c>
      <c r="J142" s="212">
        <f>ROUND(I142*H142,2)</f>
        <v>6440</v>
      </c>
      <c r="K142" s="209" t="s">
        <v>17</v>
      </c>
      <c r="L142" s="40"/>
      <c r="M142" s="213" t="s">
        <v>17</v>
      </c>
      <c r="N142" s="214" t="s">
        <v>41</v>
      </c>
      <c r="O142" s="215">
        <v>0</v>
      </c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7" t="s">
        <v>672</v>
      </c>
      <c r="AT142" s="217" t="s">
        <v>244</v>
      </c>
      <c r="AU142" s="217" t="s">
        <v>80</v>
      </c>
      <c r="AY142" s="19" t="s">
        <v>242</v>
      </c>
      <c r="BE142" s="218">
        <f>IF(N142="základní",J142,0)</f>
        <v>6440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78</v>
      </c>
      <c r="BK142" s="218">
        <f>ROUND(I142*H142,2)</f>
        <v>6440</v>
      </c>
      <c r="BL142" s="19" t="s">
        <v>672</v>
      </c>
      <c r="BM142" s="217" t="s">
        <v>3497</v>
      </c>
    </row>
    <row r="143" spans="1:51" s="13" customFormat="1" ht="12">
      <c r="A143" s="13"/>
      <c r="B143" s="225"/>
      <c r="C143" s="226"/>
      <c r="D143" s="223" t="s">
        <v>254</v>
      </c>
      <c r="E143" s="227" t="s">
        <v>17</v>
      </c>
      <c r="F143" s="228" t="s">
        <v>3441</v>
      </c>
      <c r="G143" s="226"/>
      <c r="H143" s="229">
        <v>92</v>
      </c>
      <c r="I143" s="226"/>
      <c r="J143" s="226"/>
      <c r="K143" s="226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254</v>
      </c>
      <c r="AU143" s="234" t="s">
        <v>80</v>
      </c>
      <c r="AV143" s="13" t="s">
        <v>80</v>
      </c>
      <c r="AW143" s="13" t="s">
        <v>32</v>
      </c>
      <c r="AX143" s="13" t="s">
        <v>78</v>
      </c>
      <c r="AY143" s="234" t="s">
        <v>242</v>
      </c>
    </row>
    <row r="144" spans="1:65" s="2" customFormat="1" ht="16.5" customHeight="1">
      <c r="A144" s="34"/>
      <c r="B144" s="35"/>
      <c r="C144" s="264" t="s">
        <v>8</v>
      </c>
      <c r="D144" s="264" t="s">
        <v>420</v>
      </c>
      <c r="E144" s="265" t="s">
        <v>2217</v>
      </c>
      <c r="F144" s="266" t="s">
        <v>2218</v>
      </c>
      <c r="G144" s="267" t="s">
        <v>184</v>
      </c>
      <c r="H144" s="268">
        <v>92</v>
      </c>
      <c r="I144" s="269">
        <v>427</v>
      </c>
      <c r="J144" s="269">
        <f>ROUND(I144*H144,2)</f>
        <v>39284</v>
      </c>
      <c r="K144" s="266" t="s">
        <v>423</v>
      </c>
      <c r="L144" s="270"/>
      <c r="M144" s="271" t="s">
        <v>17</v>
      </c>
      <c r="N144" s="272" t="s">
        <v>41</v>
      </c>
      <c r="O144" s="215">
        <v>0</v>
      </c>
      <c r="P144" s="215">
        <f>O144*H144</f>
        <v>0</v>
      </c>
      <c r="Q144" s="215">
        <v>0.00078</v>
      </c>
      <c r="R144" s="215">
        <f>Q144*H144</f>
        <v>0.07176</v>
      </c>
      <c r="S144" s="215">
        <v>0</v>
      </c>
      <c r="T144" s="21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7" t="s">
        <v>1926</v>
      </c>
      <c r="AT144" s="217" t="s">
        <v>420</v>
      </c>
      <c r="AU144" s="217" t="s">
        <v>80</v>
      </c>
      <c r="AY144" s="19" t="s">
        <v>242</v>
      </c>
      <c r="BE144" s="218">
        <f>IF(N144="základní",J144,0)</f>
        <v>39284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78</v>
      </c>
      <c r="BK144" s="218">
        <f>ROUND(I144*H144,2)</f>
        <v>39284</v>
      </c>
      <c r="BL144" s="19" t="s">
        <v>1926</v>
      </c>
      <c r="BM144" s="217" t="s">
        <v>3498</v>
      </c>
    </row>
    <row r="145" spans="1:51" s="13" customFormat="1" ht="12">
      <c r="A145" s="13"/>
      <c r="B145" s="225"/>
      <c r="C145" s="226"/>
      <c r="D145" s="223" t="s">
        <v>254</v>
      </c>
      <c r="E145" s="227" t="s">
        <v>17</v>
      </c>
      <c r="F145" s="228" t="s">
        <v>3441</v>
      </c>
      <c r="G145" s="226"/>
      <c r="H145" s="229">
        <v>92</v>
      </c>
      <c r="I145" s="226"/>
      <c r="J145" s="226"/>
      <c r="K145" s="226"/>
      <c r="L145" s="230"/>
      <c r="M145" s="277"/>
      <c r="N145" s="278"/>
      <c r="O145" s="278"/>
      <c r="P145" s="278"/>
      <c r="Q145" s="278"/>
      <c r="R145" s="278"/>
      <c r="S145" s="278"/>
      <c r="T145" s="27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254</v>
      </c>
      <c r="AU145" s="234" t="s">
        <v>80</v>
      </c>
      <c r="AV145" s="13" t="s">
        <v>80</v>
      </c>
      <c r="AW145" s="13" t="s">
        <v>32</v>
      </c>
      <c r="AX145" s="13" t="s">
        <v>78</v>
      </c>
      <c r="AY145" s="234" t="s">
        <v>242</v>
      </c>
    </row>
    <row r="146" spans="1:31" s="2" customFormat="1" ht="6.95" customHeight="1">
      <c r="A146" s="34"/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40"/>
      <c r="M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</sheetData>
  <sheetProtection password="CC35" sheet="1" objects="1" scenarios="1" formatColumns="0" formatRows="0" autoFilter="0"/>
  <autoFilter ref="C83:K14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119001421"/>
    <hyperlink ref="F93" r:id="rId2" display="https://podminky.urs.cz/item/CS_URS_2021_02/119001422"/>
    <hyperlink ref="F96" r:id="rId3" display="https://podminky.urs.cz/item/CS_URS_2021_02/132151104"/>
    <hyperlink ref="F101" r:id="rId4" display="https://podminky.urs.cz/item/CS_URS_2021_02/132151254"/>
    <hyperlink ref="F104" r:id="rId5" display="https://podminky.urs.cz/item/CS_URS_2021_02/139001101"/>
    <hyperlink ref="F109" r:id="rId6" display="https://podminky.urs.cz/item/CS_URS_2021_02/162351104"/>
    <hyperlink ref="F112" r:id="rId7" display="https://podminky.urs.cz/item/CS_URS_2021_02/174151101"/>
    <hyperlink ref="F119" r:id="rId8" display="https://podminky.urs.cz/item/CS_URS_2021_02/175151101"/>
    <hyperlink ref="F135" r:id="rId9" display="https://podminky.urs.cz/item/CS_URS_2021_02/451572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117</v>
      </c>
      <c r="AZ2" s="133" t="s">
        <v>3499</v>
      </c>
      <c r="BA2" s="133" t="s">
        <v>3500</v>
      </c>
      <c r="BB2" s="133" t="s">
        <v>184</v>
      </c>
      <c r="BC2" s="133" t="s">
        <v>520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3501</v>
      </c>
      <c r="BA3" s="133" t="s">
        <v>3502</v>
      </c>
      <c r="BB3" s="133" t="s">
        <v>144</v>
      </c>
      <c r="BC3" s="133" t="s">
        <v>3503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3504</v>
      </c>
      <c r="BA4" s="133" t="s">
        <v>3505</v>
      </c>
      <c r="BB4" s="133" t="s">
        <v>144</v>
      </c>
      <c r="BC4" s="133" t="s">
        <v>3506</v>
      </c>
      <c r="BD4" s="133" t="s">
        <v>80</v>
      </c>
    </row>
    <row r="5" spans="2:56" s="1" customFormat="1" ht="6.95" customHeight="1">
      <c r="B5" s="22"/>
      <c r="L5" s="22"/>
      <c r="AZ5" s="133" t="s">
        <v>3507</v>
      </c>
      <c r="BA5" s="133" t="s">
        <v>3508</v>
      </c>
      <c r="BB5" s="133" t="s">
        <v>184</v>
      </c>
      <c r="BC5" s="133" t="s">
        <v>520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3509</v>
      </c>
      <c r="BA6" s="133" t="s">
        <v>3510</v>
      </c>
      <c r="BB6" s="133" t="s">
        <v>144</v>
      </c>
      <c r="BC6" s="133" t="s">
        <v>3511</v>
      </c>
      <c r="BD6" s="133" t="s">
        <v>80</v>
      </c>
    </row>
    <row r="7" spans="2:12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</row>
    <row r="8" spans="1:31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40"/>
      <c r="C9" s="34"/>
      <c r="D9" s="34"/>
      <c r="E9" s="141" t="s">
        <v>3512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ROUND(J84,2)</f>
        <v>73112.64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ROUND((SUM(BE84:BE124)),2)</f>
        <v>73112.64</v>
      </c>
      <c r="G33" s="34"/>
      <c r="H33" s="34"/>
      <c r="I33" s="153">
        <v>0.21</v>
      </c>
      <c r="J33" s="152">
        <f>ROUND(((SUM(BE84:BE124))*I33),2)</f>
        <v>15353.65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ROUND((SUM(BF84:BF124)),2)</f>
        <v>0</v>
      </c>
      <c r="G34" s="34"/>
      <c r="H34" s="34"/>
      <c r="I34" s="153">
        <v>0.15</v>
      </c>
      <c r="J34" s="152">
        <f>ROUND(((SUM(BF84:BF124))*I34),2)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ROUND((SUM(BG84:BG124)),2)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ROUND((SUM(BH84:BH124)),2)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ROUND((SUM(BI84:BI124)),2)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88466.29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SO-17 - Ochrana stávající telekomunikační sítě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J84</f>
        <v>73112.64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J85</f>
        <v>46850.04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J86</f>
        <v>43007.43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848</v>
      </c>
      <c r="E62" s="178"/>
      <c r="F62" s="178"/>
      <c r="G62" s="178"/>
      <c r="H62" s="178"/>
      <c r="I62" s="178"/>
      <c r="J62" s="179">
        <f>J113</f>
        <v>3842.61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70"/>
      <c r="C63" s="171"/>
      <c r="D63" s="172" t="s">
        <v>1370</v>
      </c>
      <c r="E63" s="173"/>
      <c r="F63" s="173"/>
      <c r="G63" s="173"/>
      <c r="H63" s="173"/>
      <c r="I63" s="173"/>
      <c r="J63" s="174">
        <f>J117</f>
        <v>26262.600000000002</v>
      </c>
      <c r="K63" s="171"/>
      <c r="L63" s="17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6"/>
      <c r="C64" s="120"/>
      <c r="D64" s="177" t="s">
        <v>1371</v>
      </c>
      <c r="E64" s="178"/>
      <c r="F64" s="178"/>
      <c r="G64" s="178"/>
      <c r="H64" s="178"/>
      <c r="I64" s="178"/>
      <c r="J64" s="179">
        <f>J118</f>
        <v>26262.600000000002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40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140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14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5" t="s">
        <v>227</v>
      </c>
      <c r="D71" s="36"/>
      <c r="E71" s="36"/>
      <c r="F71" s="36"/>
      <c r="G71" s="36"/>
      <c r="H71" s="36"/>
      <c r="I71" s="36"/>
      <c r="J71" s="36"/>
      <c r="K71" s="36"/>
      <c r="L71" s="14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4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31" t="s">
        <v>14</v>
      </c>
      <c r="D73" s="36"/>
      <c r="E73" s="36"/>
      <c r="F73" s="36"/>
      <c r="G73" s="36"/>
      <c r="H73" s="36"/>
      <c r="I73" s="36"/>
      <c r="J73" s="36"/>
      <c r="K73" s="36"/>
      <c r="L73" s="14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165" t="str">
        <f>E7</f>
        <v>Náves Holohlavy</v>
      </c>
      <c r="F74" s="31"/>
      <c r="G74" s="31"/>
      <c r="H74" s="31"/>
      <c r="I74" s="36"/>
      <c r="J74" s="36"/>
      <c r="K74" s="36"/>
      <c r="L74" s="14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31" t="s">
        <v>159</v>
      </c>
      <c r="D75" s="36"/>
      <c r="E75" s="36"/>
      <c r="F75" s="36"/>
      <c r="G75" s="36"/>
      <c r="H75" s="36"/>
      <c r="I75" s="36"/>
      <c r="J75" s="36"/>
      <c r="K75" s="36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64" t="str">
        <f>E9</f>
        <v>SO-17 - Ochrana stávající telekomunikační sítě</v>
      </c>
      <c r="F76" s="36"/>
      <c r="G76" s="36"/>
      <c r="H76" s="36"/>
      <c r="I76" s="36"/>
      <c r="J76" s="36"/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31" t="s">
        <v>19</v>
      </c>
      <c r="D78" s="36"/>
      <c r="E78" s="36"/>
      <c r="F78" s="28" t="str">
        <f>F12</f>
        <v>Holohlavy</v>
      </c>
      <c r="G78" s="36"/>
      <c r="H78" s="36"/>
      <c r="I78" s="31" t="s">
        <v>21</v>
      </c>
      <c r="J78" s="67" t="str">
        <f>IF(J12="","",J12)</f>
        <v>18. 1. 2022</v>
      </c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31" t="s">
        <v>23</v>
      </c>
      <c r="D80" s="36"/>
      <c r="E80" s="36"/>
      <c r="F80" s="28" t="str">
        <f>E15</f>
        <v>Obec Holohlavy</v>
      </c>
      <c r="G80" s="36"/>
      <c r="H80" s="36"/>
      <c r="I80" s="31" t="s">
        <v>30</v>
      </c>
      <c r="J80" s="32" t="str">
        <f>E21</f>
        <v>Zalubem s.r.o.</v>
      </c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31" t="s">
        <v>27</v>
      </c>
      <c r="D81" s="36"/>
      <c r="E81" s="36"/>
      <c r="F81" s="28" t="str">
        <f>IF(E18="","",E18)</f>
        <v>BAGRUNC s.r.o.</v>
      </c>
      <c r="G81" s="36"/>
      <c r="H81" s="36"/>
      <c r="I81" s="31" t="s">
        <v>33</v>
      </c>
      <c r="J81" s="32" t="str">
        <f>E24</f>
        <v>Zalubem s.r.o.</v>
      </c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81"/>
      <c r="B83" s="182"/>
      <c r="C83" s="183" t="s">
        <v>228</v>
      </c>
      <c r="D83" s="184" t="s">
        <v>55</v>
      </c>
      <c r="E83" s="184" t="s">
        <v>51</v>
      </c>
      <c r="F83" s="184" t="s">
        <v>52</v>
      </c>
      <c r="G83" s="184" t="s">
        <v>229</v>
      </c>
      <c r="H83" s="184" t="s">
        <v>230</v>
      </c>
      <c r="I83" s="184" t="s">
        <v>231</v>
      </c>
      <c r="J83" s="184" t="s">
        <v>218</v>
      </c>
      <c r="K83" s="185" t="s">
        <v>232</v>
      </c>
      <c r="L83" s="186"/>
      <c r="M83" s="87" t="s">
        <v>17</v>
      </c>
      <c r="N83" s="88" t="s">
        <v>40</v>
      </c>
      <c r="O83" s="88" t="s">
        <v>233</v>
      </c>
      <c r="P83" s="88" t="s">
        <v>234</v>
      </c>
      <c r="Q83" s="88" t="s">
        <v>235</v>
      </c>
      <c r="R83" s="88" t="s">
        <v>236</v>
      </c>
      <c r="S83" s="88" t="s">
        <v>237</v>
      </c>
      <c r="T83" s="89" t="s">
        <v>238</v>
      </c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</row>
    <row r="84" spans="1:63" s="2" customFormat="1" ht="22.8" customHeight="1">
      <c r="A84" s="34"/>
      <c r="B84" s="35"/>
      <c r="C84" s="94" t="s">
        <v>239</v>
      </c>
      <c r="D84" s="36"/>
      <c r="E84" s="36"/>
      <c r="F84" s="36"/>
      <c r="G84" s="36"/>
      <c r="H84" s="36"/>
      <c r="I84" s="36"/>
      <c r="J84" s="187">
        <f>BK84</f>
        <v>73112.64</v>
      </c>
      <c r="K84" s="36"/>
      <c r="L84" s="40"/>
      <c r="M84" s="90"/>
      <c r="N84" s="188"/>
      <c r="O84" s="91"/>
      <c r="P84" s="189">
        <f>P85+P117</f>
        <v>70.13424</v>
      </c>
      <c r="Q84" s="91"/>
      <c r="R84" s="189">
        <f>R85+R117</f>
        <v>42.8387813</v>
      </c>
      <c r="S84" s="91"/>
      <c r="T84" s="190">
        <f>T85+T117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69</v>
      </c>
      <c r="AU84" s="19" t="s">
        <v>219</v>
      </c>
      <c r="BK84" s="191">
        <f>BK85+BK117</f>
        <v>73112.64</v>
      </c>
    </row>
    <row r="85" spans="1:63" s="12" customFormat="1" ht="25.9" customHeight="1">
      <c r="A85" s="12"/>
      <c r="B85" s="192"/>
      <c r="C85" s="193"/>
      <c r="D85" s="194" t="s">
        <v>69</v>
      </c>
      <c r="E85" s="195" t="s">
        <v>240</v>
      </c>
      <c r="F85" s="195" t="s">
        <v>241</v>
      </c>
      <c r="G85" s="193"/>
      <c r="H85" s="193"/>
      <c r="I85" s="193"/>
      <c r="J85" s="196">
        <f>BK85</f>
        <v>46850.04</v>
      </c>
      <c r="K85" s="193"/>
      <c r="L85" s="197"/>
      <c r="M85" s="198"/>
      <c r="N85" s="199"/>
      <c r="O85" s="199"/>
      <c r="P85" s="200">
        <f>P86+P113</f>
        <v>70.13424</v>
      </c>
      <c r="Q85" s="199"/>
      <c r="R85" s="200">
        <f>R86+R113</f>
        <v>42.7789523</v>
      </c>
      <c r="S85" s="199"/>
      <c r="T85" s="201">
        <f>T86+T113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78</v>
      </c>
      <c r="AT85" s="203" t="s">
        <v>69</v>
      </c>
      <c r="AU85" s="203" t="s">
        <v>70</v>
      </c>
      <c r="AY85" s="202" t="s">
        <v>242</v>
      </c>
      <c r="BK85" s="204">
        <f>BK86+BK113</f>
        <v>46850.04</v>
      </c>
    </row>
    <row r="86" spans="1:63" s="12" customFormat="1" ht="22.8" customHeight="1">
      <c r="A86" s="12"/>
      <c r="B86" s="192"/>
      <c r="C86" s="193"/>
      <c r="D86" s="194" t="s">
        <v>69</v>
      </c>
      <c r="E86" s="205" t="s">
        <v>78</v>
      </c>
      <c r="F86" s="205" t="s">
        <v>243</v>
      </c>
      <c r="G86" s="193"/>
      <c r="H86" s="193"/>
      <c r="I86" s="193"/>
      <c r="J86" s="206">
        <f>BK86</f>
        <v>43007.43</v>
      </c>
      <c r="K86" s="193"/>
      <c r="L86" s="197"/>
      <c r="M86" s="198"/>
      <c r="N86" s="199"/>
      <c r="O86" s="199"/>
      <c r="P86" s="200">
        <f>SUM(P87:P112)</f>
        <v>65.11704</v>
      </c>
      <c r="Q86" s="199"/>
      <c r="R86" s="200">
        <f>SUM(R87:R112)</f>
        <v>37.182273099999996</v>
      </c>
      <c r="S86" s="199"/>
      <c r="T86" s="201">
        <f>SUM(T87:T112)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78</v>
      </c>
      <c r="AT86" s="203" t="s">
        <v>69</v>
      </c>
      <c r="AU86" s="203" t="s">
        <v>78</v>
      </c>
      <c r="AY86" s="202" t="s">
        <v>242</v>
      </c>
      <c r="BK86" s="204">
        <f>SUM(BK87:BK112)</f>
        <v>43007.43</v>
      </c>
    </row>
    <row r="87" spans="1:65" s="2" customFormat="1" ht="49.05" customHeight="1">
      <c r="A87" s="34"/>
      <c r="B87" s="35"/>
      <c r="C87" s="207" t="s">
        <v>78</v>
      </c>
      <c r="D87" s="207" t="s">
        <v>244</v>
      </c>
      <c r="E87" s="208" t="s">
        <v>3456</v>
      </c>
      <c r="F87" s="209" t="s">
        <v>3457</v>
      </c>
      <c r="G87" s="210" t="s">
        <v>184</v>
      </c>
      <c r="H87" s="211">
        <v>37</v>
      </c>
      <c r="I87" s="212">
        <v>272.58</v>
      </c>
      <c r="J87" s="212">
        <f>ROUND(I87*H87,2)</f>
        <v>10085.46</v>
      </c>
      <c r="K87" s="209" t="s">
        <v>247</v>
      </c>
      <c r="L87" s="40"/>
      <c r="M87" s="213" t="s">
        <v>17</v>
      </c>
      <c r="N87" s="214" t="s">
        <v>41</v>
      </c>
      <c r="O87" s="215">
        <v>0.547</v>
      </c>
      <c r="P87" s="215">
        <f>O87*H87</f>
        <v>20.239</v>
      </c>
      <c r="Q87" s="215">
        <v>0.0369043</v>
      </c>
      <c r="R87" s="215">
        <f>Q87*H87</f>
        <v>1.3654591</v>
      </c>
      <c r="S87" s="215">
        <v>0</v>
      </c>
      <c r="T87" s="216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217" t="s">
        <v>248</v>
      </c>
      <c r="AT87" s="217" t="s">
        <v>244</v>
      </c>
      <c r="AU87" s="217" t="s">
        <v>80</v>
      </c>
      <c r="AY87" s="19" t="s">
        <v>242</v>
      </c>
      <c r="BE87" s="218">
        <f>IF(N87="základní",J87,0)</f>
        <v>10085.46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78</v>
      </c>
      <c r="BK87" s="218">
        <f>ROUND(I87*H87,2)</f>
        <v>10085.46</v>
      </c>
      <c r="BL87" s="19" t="s">
        <v>248</v>
      </c>
      <c r="BM87" s="217" t="s">
        <v>3513</v>
      </c>
    </row>
    <row r="88" spans="1:47" s="2" customFormat="1" ht="12">
      <c r="A88" s="34"/>
      <c r="B88" s="35"/>
      <c r="C88" s="36"/>
      <c r="D88" s="219" t="s">
        <v>250</v>
      </c>
      <c r="E88" s="36"/>
      <c r="F88" s="220" t="s">
        <v>3459</v>
      </c>
      <c r="G88" s="36"/>
      <c r="H88" s="36"/>
      <c r="I88" s="36"/>
      <c r="J88" s="36"/>
      <c r="K88" s="36"/>
      <c r="L88" s="40"/>
      <c r="M88" s="221"/>
      <c r="N88" s="222"/>
      <c r="O88" s="79"/>
      <c r="P88" s="79"/>
      <c r="Q88" s="79"/>
      <c r="R88" s="79"/>
      <c r="S88" s="79"/>
      <c r="T88" s="80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250</v>
      </c>
      <c r="AU88" s="19" t="s">
        <v>80</v>
      </c>
    </row>
    <row r="89" spans="1:51" s="13" customFormat="1" ht="12">
      <c r="A89" s="13"/>
      <c r="B89" s="225"/>
      <c r="C89" s="226"/>
      <c r="D89" s="223" t="s">
        <v>254</v>
      </c>
      <c r="E89" s="227" t="s">
        <v>3499</v>
      </c>
      <c r="F89" s="228" t="s">
        <v>3514</v>
      </c>
      <c r="G89" s="226"/>
      <c r="H89" s="229">
        <v>37</v>
      </c>
      <c r="I89" s="226"/>
      <c r="J89" s="226"/>
      <c r="K89" s="226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254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242</v>
      </c>
    </row>
    <row r="90" spans="1:65" s="2" customFormat="1" ht="24.15" customHeight="1">
      <c r="A90" s="34"/>
      <c r="B90" s="35"/>
      <c r="C90" s="207" t="s">
        <v>80</v>
      </c>
      <c r="D90" s="207" t="s">
        <v>244</v>
      </c>
      <c r="E90" s="208" t="s">
        <v>385</v>
      </c>
      <c r="F90" s="209" t="s">
        <v>386</v>
      </c>
      <c r="G90" s="210" t="s">
        <v>144</v>
      </c>
      <c r="H90" s="211">
        <v>17.76</v>
      </c>
      <c r="I90" s="212">
        <v>225.66</v>
      </c>
      <c r="J90" s="212">
        <f>ROUND(I90*H90,2)</f>
        <v>4007.72</v>
      </c>
      <c r="K90" s="209" t="s">
        <v>247</v>
      </c>
      <c r="L90" s="40"/>
      <c r="M90" s="213" t="s">
        <v>17</v>
      </c>
      <c r="N90" s="214" t="s">
        <v>41</v>
      </c>
      <c r="O90" s="215">
        <v>0.337</v>
      </c>
      <c r="P90" s="215">
        <f>O90*H90</f>
        <v>5.985120000000001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217" t="s">
        <v>248</v>
      </c>
      <c r="AT90" s="217" t="s">
        <v>244</v>
      </c>
      <c r="AU90" s="217" t="s">
        <v>80</v>
      </c>
      <c r="AY90" s="19" t="s">
        <v>242</v>
      </c>
      <c r="BE90" s="218">
        <f>IF(N90="základní",J90,0)</f>
        <v>4007.72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78</v>
      </c>
      <c r="BK90" s="218">
        <f>ROUND(I90*H90,2)</f>
        <v>4007.72</v>
      </c>
      <c r="BL90" s="19" t="s">
        <v>248</v>
      </c>
      <c r="BM90" s="217" t="s">
        <v>3515</v>
      </c>
    </row>
    <row r="91" spans="1:47" s="2" customFormat="1" ht="12">
      <c r="A91" s="34"/>
      <c r="B91" s="35"/>
      <c r="C91" s="36"/>
      <c r="D91" s="219" t="s">
        <v>250</v>
      </c>
      <c r="E91" s="36"/>
      <c r="F91" s="220" t="s">
        <v>388</v>
      </c>
      <c r="G91" s="36"/>
      <c r="H91" s="36"/>
      <c r="I91" s="36"/>
      <c r="J91" s="36"/>
      <c r="K91" s="36"/>
      <c r="L91" s="40"/>
      <c r="M91" s="221"/>
      <c r="N91" s="222"/>
      <c r="O91" s="79"/>
      <c r="P91" s="79"/>
      <c r="Q91" s="79"/>
      <c r="R91" s="79"/>
      <c r="S91" s="79"/>
      <c r="T91" s="80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250</v>
      </c>
      <c r="AU91" s="19" t="s">
        <v>80</v>
      </c>
    </row>
    <row r="92" spans="1:51" s="13" customFormat="1" ht="12">
      <c r="A92" s="13"/>
      <c r="B92" s="225"/>
      <c r="C92" s="226"/>
      <c r="D92" s="223" t="s">
        <v>254</v>
      </c>
      <c r="E92" s="227" t="s">
        <v>3501</v>
      </c>
      <c r="F92" s="228" t="s">
        <v>3516</v>
      </c>
      <c r="G92" s="226"/>
      <c r="H92" s="229">
        <v>17.76</v>
      </c>
      <c r="I92" s="226"/>
      <c r="J92" s="226"/>
      <c r="K92" s="226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254</v>
      </c>
      <c r="AU92" s="234" t="s">
        <v>80</v>
      </c>
      <c r="AV92" s="13" t="s">
        <v>80</v>
      </c>
      <c r="AW92" s="13" t="s">
        <v>32</v>
      </c>
      <c r="AX92" s="13" t="s">
        <v>78</v>
      </c>
      <c r="AY92" s="234" t="s">
        <v>242</v>
      </c>
    </row>
    <row r="93" spans="1:65" s="2" customFormat="1" ht="24.15" customHeight="1">
      <c r="A93" s="34"/>
      <c r="B93" s="35"/>
      <c r="C93" s="207" t="s">
        <v>262</v>
      </c>
      <c r="D93" s="207" t="s">
        <v>244</v>
      </c>
      <c r="E93" s="208" t="s">
        <v>887</v>
      </c>
      <c r="F93" s="209" t="s">
        <v>888</v>
      </c>
      <c r="G93" s="210" t="s">
        <v>144</v>
      </c>
      <c r="H93" s="211">
        <v>17.76</v>
      </c>
      <c r="I93" s="212">
        <v>552.84</v>
      </c>
      <c r="J93" s="212">
        <f>ROUND(I93*H93,2)</f>
        <v>9818.44</v>
      </c>
      <c r="K93" s="209" t="s">
        <v>247</v>
      </c>
      <c r="L93" s="40"/>
      <c r="M93" s="213" t="s">
        <v>17</v>
      </c>
      <c r="N93" s="214" t="s">
        <v>41</v>
      </c>
      <c r="O93" s="215">
        <v>1.763</v>
      </c>
      <c r="P93" s="215">
        <f>O93*H93</f>
        <v>31.31088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217" t="s">
        <v>248</v>
      </c>
      <c r="AT93" s="217" t="s">
        <v>244</v>
      </c>
      <c r="AU93" s="217" t="s">
        <v>80</v>
      </c>
      <c r="AY93" s="19" t="s">
        <v>242</v>
      </c>
      <c r="BE93" s="218">
        <f>IF(N93="základní",J93,0)</f>
        <v>9818.44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78</v>
      </c>
      <c r="BK93" s="218">
        <f>ROUND(I93*H93,2)</f>
        <v>9818.44</v>
      </c>
      <c r="BL93" s="19" t="s">
        <v>248</v>
      </c>
      <c r="BM93" s="217" t="s">
        <v>3517</v>
      </c>
    </row>
    <row r="94" spans="1:47" s="2" customFormat="1" ht="12">
      <c r="A94" s="34"/>
      <c r="B94" s="35"/>
      <c r="C94" s="36"/>
      <c r="D94" s="219" t="s">
        <v>250</v>
      </c>
      <c r="E94" s="36"/>
      <c r="F94" s="220" t="s">
        <v>890</v>
      </c>
      <c r="G94" s="36"/>
      <c r="H94" s="36"/>
      <c r="I94" s="36"/>
      <c r="J94" s="36"/>
      <c r="K94" s="36"/>
      <c r="L94" s="40"/>
      <c r="M94" s="221"/>
      <c r="N94" s="222"/>
      <c r="O94" s="79"/>
      <c r="P94" s="79"/>
      <c r="Q94" s="79"/>
      <c r="R94" s="79"/>
      <c r="S94" s="79"/>
      <c r="T94" s="80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250</v>
      </c>
      <c r="AU94" s="19" t="s">
        <v>80</v>
      </c>
    </row>
    <row r="95" spans="1:51" s="13" customFormat="1" ht="12">
      <c r="A95" s="13"/>
      <c r="B95" s="225"/>
      <c r="C95" s="226"/>
      <c r="D95" s="223" t="s">
        <v>254</v>
      </c>
      <c r="E95" s="227" t="s">
        <v>17</v>
      </c>
      <c r="F95" s="228" t="s">
        <v>3501</v>
      </c>
      <c r="G95" s="226"/>
      <c r="H95" s="229">
        <v>17.76</v>
      </c>
      <c r="I95" s="226"/>
      <c r="J95" s="226"/>
      <c r="K95" s="226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254</v>
      </c>
      <c r="AU95" s="234" t="s">
        <v>80</v>
      </c>
      <c r="AV95" s="13" t="s">
        <v>80</v>
      </c>
      <c r="AW95" s="13" t="s">
        <v>32</v>
      </c>
      <c r="AX95" s="13" t="s">
        <v>78</v>
      </c>
      <c r="AY95" s="234" t="s">
        <v>242</v>
      </c>
    </row>
    <row r="96" spans="1:65" s="2" customFormat="1" ht="37.8" customHeight="1">
      <c r="A96" s="34"/>
      <c r="B96" s="35"/>
      <c r="C96" s="207" t="s">
        <v>248</v>
      </c>
      <c r="D96" s="207" t="s">
        <v>244</v>
      </c>
      <c r="E96" s="208" t="s">
        <v>397</v>
      </c>
      <c r="F96" s="209" t="s">
        <v>398</v>
      </c>
      <c r="G96" s="210" t="s">
        <v>144</v>
      </c>
      <c r="H96" s="211">
        <v>17.76</v>
      </c>
      <c r="I96" s="212">
        <v>87.1</v>
      </c>
      <c r="J96" s="212">
        <f>ROUND(I96*H96,2)</f>
        <v>1546.9</v>
      </c>
      <c r="K96" s="209" t="s">
        <v>247</v>
      </c>
      <c r="L96" s="40"/>
      <c r="M96" s="213" t="s">
        <v>17</v>
      </c>
      <c r="N96" s="214" t="s">
        <v>41</v>
      </c>
      <c r="O96" s="215">
        <v>0.046</v>
      </c>
      <c r="P96" s="215">
        <f>O96*H96</f>
        <v>0.81696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217" t="s">
        <v>248</v>
      </c>
      <c r="AT96" s="217" t="s">
        <v>244</v>
      </c>
      <c r="AU96" s="217" t="s">
        <v>80</v>
      </c>
      <c r="AY96" s="19" t="s">
        <v>242</v>
      </c>
      <c r="BE96" s="218">
        <f>IF(N96="základní",J96,0)</f>
        <v>1546.9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78</v>
      </c>
      <c r="BK96" s="218">
        <f>ROUND(I96*H96,2)</f>
        <v>1546.9</v>
      </c>
      <c r="BL96" s="19" t="s">
        <v>248</v>
      </c>
      <c r="BM96" s="217" t="s">
        <v>3518</v>
      </c>
    </row>
    <row r="97" spans="1:47" s="2" customFormat="1" ht="12">
      <c r="A97" s="34"/>
      <c r="B97" s="35"/>
      <c r="C97" s="36"/>
      <c r="D97" s="219" t="s">
        <v>250</v>
      </c>
      <c r="E97" s="36"/>
      <c r="F97" s="220" t="s">
        <v>400</v>
      </c>
      <c r="G97" s="36"/>
      <c r="H97" s="36"/>
      <c r="I97" s="36"/>
      <c r="J97" s="36"/>
      <c r="K97" s="36"/>
      <c r="L97" s="40"/>
      <c r="M97" s="221"/>
      <c r="N97" s="222"/>
      <c r="O97" s="79"/>
      <c r="P97" s="79"/>
      <c r="Q97" s="79"/>
      <c r="R97" s="79"/>
      <c r="S97" s="79"/>
      <c r="T97" s="80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250</v>
      </c>
      <c r="AU97" s="19" t="s">
        <v>80</v>
      </c>
    </row>
    <row r="98" spans="1:51" s="13" customFormat="1" ht="12">
      <c r="A98" s="13"/>
      <c r="B98" s="225"/>
      <c r="C98" s="226"/>
      <c r="D98" s="223" t="s">
        <v>254</v>
      </c>
      <c r="E98" s="227" t="s">
        <v>17</v>
      </c>
      <c r="F98" s="228" t="s">
        <v>3501</v>
      </c>
      <c r="G98" s="226"/>
      <c r="H98" s="229">
        <v>17.76</v>
      </c>
      <c r="I98" s="226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254</v>
      </c>
      <c r="AU98" s="234" t="s">
        <v>80</v>
      </c>
      <c r="AV98" s="13" t="s">
        <v>80</v>
      </c>
      <c r="AW98" s="13" t="s">
        <v>32</v>
      </c>
      <c r="AX98" s="13" t="s">
        <v>78</v>
      </c>
      <c r="AY98" s="234" t="s">
        <v>242</v>
      </c>
    </row>
    <row r="99" spans="1:65" s="2" customFormat="1" ht="24.15" customHeight="1">
      <c r="A99" s="34"/>
      <c r="B99" s="35"/>
      <c r="C99" s="207" t="s">
        <v>273</v>
      </c>
      <c r="D99" s="207" t="s">
        <v>244</v>
      </c>
      <c r="E99" s="208" t="s">
        <v>905</v>
      </c>
      <c r="F99" s="209" t="s">
        <v>906</v>
      </c>
      <c r="G99" s="210" t="s">
        <v>144</v>
      </c>
      <c r="H99" s="211">
        <v>2.96</v>
      </c>
      <c r="I99" s="212">
        <v>143.58</v>
      </c>
      <c r="J99" s="212">
        <f>ROUND(I99*H99,2)</f>
        <v>425</v>
      </c>
      <c r="K99" s="209" t="s">
        <v>247</v>
      </c>
      <c r="L99" s="40"/>
      <c r="M99" s="213" t="s">
        <v>17</v>
      </c>
      <c r="N99" s="214" t="s">
        <v>41</v>
      </c>
      <c r="O99" s="215">
        <v>0.328</v>
      </c>
      <c r="P99" s="215">
        <f>O99*H99</f>
        <v>0.9708800000000001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217" t="s">
        <v>248</v>
      </c>
      <c r="AT99" s="217" t="s">
        <v>244</v>
      </c>
      <c r="AU99" s="217" t="s">
        <v>80</v>
      </c>
      <c r="AY99" s="19" t="s">
        <v>242</v>
      </c>
      <c r="BE99" s="218">
        <f>IF(N99="základní",J99,0)</f>
        <v>425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78</v>
      </c>
      <c r="BK99" s="218">
        <f>ROUND(I99*H99,2)</f>
        <v>425</v>
      </c>
      <c r="BL99" s="19" t="s">
        <v>248</v>
      </c>
      <c r="BM99" s="217" t="s">
        <v>3519</v>
      </c>
    </row>
    <row r="100" spans="1:47" s="2" customFormat="1" ht="12">
      <c r="A100" s="34"/>
      <c r="B100" s="35"/>
      <c r="C100" s="36"/>
      <c r="D100" s="219" t="s">
        <v>250</v>
      </c>
      <c r="E100" s="36"/>
      <c r="F100" s="220" t="s">
        <v>908</v>
      </c>
      <c r="G100" s="36"/>
      <c r="H100" s="36"/>
      <c r="I100" s="36"/>
      <c r="J100" s="36"/>
      <c r="K100" s="36"/>
      <c r="L100" s="40"/>
      <c r="M100" s="221"/>
      <c r="N100" s="222"/>
      <c r="O100" s="79"/>
      <c r="P100" s="79"/>
      <c r="Q100" s="79"/>
      <c r="R100" s="79"/>
      <c r="S100" s="79"/>
      <c r="T100" s="80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250</v>
      </c>
      <c r="AU100" s="19" t="s">
        <v>80</v>
      </c>
    </row>
    <row r="101" spans="1:51" s="13" customFormat="1" ht="12">
      <c r="A101" s="13"/>
      <c r="B101" s="225"/>
      <c r="C101" s="226"/>
      <c r="D101" s="223" t="s">
        <v>254</v>
      </c>
      <c r="E101" s="227" t="s">
        <v>3509</v>
      </c>
      <c r="F101" s="228" t="s">
        <v>3520</v>
      </c>
      <c r="G101" s="226"/>
      <c r="H101" s="229">
        <v>2.96</v>
      </c>
      <c r="I101" s="226"/>
      <c r="J101" s="226"/>
      <c r="K101" s="226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254</v>
      </c>
      <c r="AU101" s="234" t="s">
        <v>80</v>
      </c>
      <c r="AV101" s="13" t="s">
        <v>80</v>
      </c>
      <c r="AW101" s="13" t="s">
        <v>32</v>
      </c>
      <c r="AX101" s="13" t="s">
        <v>78</v>
      </c>
      <c r="AY101" s="234" t="s">
        <v>242</v>
      </c>
    </row>
    <row r="102" spans="1:65" s="2" customFormat="1" ht="16.5" customHeight="1">
      <c r="A102" s="34"/>
      <c r="B102" s="35"/>
      <c r="C102" s="264" t="s">
        <v>284</v>
      </c>
      <c r="D102" s="264" t="s">
        <v>420</v>
      </c>
      <c r="E102" s="265" t="s">
        <v>914</v>
      </c>
      <c r="F102" s="266" t="s">
        <v>915</v>
      </c>
      <c r="G102" s="267" t="s">
        <v>736</v>
      </c>
      <c r="H102" s="268">
        <v>6.512</v>
      </c>
      <c r="I102" s="269">
        <v>283</v>
      </c>
      <c r="J102" s="269">
        <f>ROUND(I102*H102,2)</f>
        <v>1842.9</v>
      </c>
      <c r="K102" s="266" t="s">
        <v>423</v>
      </c>
      <c r="L102" s="270"/>
      <c r="M102" s="271" t="s">
        <v>17</v>
      </c>
      <c r="N102" s="272" t="s">
        <v>41</v>
      </c>
      <c r="O102" s="215">
        <v>0</v>
      </c>
      <c r="P102" s="215">
        <f>O102*H102</f>
        <v>0</v>
      </c>
      <c r="Q102" s="215">
        <v>1</v>
      </c>
      <c r="R102" s="215">
        <f>Q102*H102</f>
        <v>6.512</v>
      </c>
      <c r="S102" s="215">
        <v>0</v>
      </c>
      <c r="T102" s="216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217" t="s">
        <v>300</v>
      </c>
      <c r="AT102" s="217" t="s">
        <v>420</v>
      </c>
      <c r="AU102" s="217" t="s">
        <v>80</v>
      </c>
      <c r="AY102" s="19" t="s">
        <v>242</v>
      </c>
      <c r="BE102" s="218">
        <f>IF(N102="základní",J102,0)</f>
        <v>1842.9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78</v>
      </c>
      <c r="BK102" s="218">
        <f>ROUND(I102*H102,2)</f>
        <v>1842.9</v>
      </c>
      <c r="BL102" s="19" t="s">
        <v>248</v>
      </c>
      <c r="BM102" s="217" t="s">
        <v>3521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17</v>
      </c>
      <c r="F103" s="228" t="s">
        <v>3522</v>
      </c>
      <c r="G103" s="226"/>
      <c r="H103" s="229">
        <v>6.512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78</v>
      </c>
      <c r="AY103" s="234" t="s">
        <v>242</v>
      </c>
    </row>
    <row r="104" spans="1:65" s="2" customFormat="1" ht="37.8" customHeight="1">
      <c r="A104" s="34"/>
      <c r="B104" s="35"/>
      <c r="C104" s="207" t="s">
        <v>293</v>
      </c>
      <c r="D104" s="207" t="s">
        <v>244</v>
      </c>
      <c r="E104" s="208" t="s">
        <v>2841</v>
      </c>
      <c r="F104" s="209" t="s">
        <v>2842</v>
      </c>
      <c r="G104" s="210" t="s">
        <v>144</v>
      </c>
      <c r="H104" s="211">
        <v>13.32</v>
      </c>
      <c r="I104" s="212">
        <v>211.04</v>
      </c>
      <c r="J104" s="212">
        <f>ROUND(I104*H104,2)</f>
        <v>2811.05</v>
      </c>
      <c r="K104" s="209" t="s">
        <v>247</v>
      </c>
      <c r="L104" s="40"/>
      <c r="M104" s="213" t="s">
        <v>17</v>
      </c>
      <c r="N104" s="214" t="s">
        <v>41</v>
      </c>
      <c r="O104" s="215">
        <v>0.435</v>
      </c>
      <c r="P104" s="215">
        <f>O104*H104</f>
        <v>5.7942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248</v>
      </c>
      <c r="AT104" s="217" t="s">
        <v>244</v>
      </c>
      <c r="AU104" s="217" t="s">
        <v>80</v>
      </c>
      <c r="AY104" s="19" t="s">
        <v>242</v>
      </c>
      <c r="BE104" s="218">
        <f>IF(N104="základní",J104,0)</f>
        <v>2811.05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2811.05</v>
      </c>
      <c r="BL104" s="19" t="s">
        <v>248</v>
      </c>
      <c r="BM104" s="217" t="s">
        <v>3523</v>
      </c>
    </row>
    <row r="105" spans="1:47" s="2" customFormat="1" ht="12">
      <c r="A105" s="34"/>
      <c r="B105" s="35"/>
      <c r="C105" s="36"/>
      <c r="D105" s="219" t="s">
        <v>250</v>
      </c>
      <c r="E105" s="36"/>
      <c r="F105" s="220" t="s">
        <v>2844</v>
      </c>
      <c r="G105" s="36"/>
      <c r="H105" s="36"/>
      <c r="I105" s="36"/>
      <c r="J105" s="36"/>
      <c r="K105" s="36"/>
      <c r="L105" s="40"/>
      <c r="M105" s="221"/>
      <c r="N105" s="222"/>
      <c r="O105" s="79"/>
      <c r="P105" s="79"/>
      <c r="Q105" s="79"/>
      <c r="R105" s="79"/>
      <c r="S105" s="79"/>
      <c r="T105" s="8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250</v>
      </c>
      <c r="AU105" s="19" t="s">
        <v>80</v>
      </c>
    </row>
    <row r="106" spans="1:51" s="13" customFormat="1" ht="12">
      <c r="A106" s="13"/>
      <c r="B106" s="225"/>
      <c r="C106" s="226"/>
      <c r="D106" s="223" t="s">
        <v>254</v>
      </c>
      <c r="E106" s="227" t="s">
        <v>3504</v>
      </c>
      <c r="F106" s="228" t="s">
        <v>3524</v>
      </c>
      <c r="G106" s="226"/>
      <c r="H106" s="229">
        <v>13.32</v>
      </c>
      <c r="I106" s="226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254</v>
      </c>
      <c r="AU106" s="234" t="s">
        <v>80</v>
      </c>
      <c r="AV106" s="13" t="s">
        <v>80</v>
      </c>
      <c r="AW106" s="13" t="s">
        <v>32</v>
      </c>
      <c r="AX106" s="13" t="s">
        <v>78</v>
      </c>
      <c r="AY106" s="234" t="s">
        <v>242</v>
      </c>
    </row>
    <row r="107" spans="1:65" s="2" customFormat="1" ht="16.5" customHeight="1">
      <c r="A107" s="34"/>
      <c r="B107" s="35"/>
      <c r="C107" s="264" t="s">
        <v>300</v>
      </c>
      <c r="D107" s="264" t="s">
        <v>420</v>
      </c>
      <c r="E107" s="265" t="s">
        <v>1499</v>
      </c>
      <c r="F107" s="266" t="s">
        <v>1500</v>
      </c>
      <c r="G107" s="267" t="s">
        <v>736</v>
      </c>
      <c r="H107" s="268">
        <v>29.304</v>
      </c>
      <c r="I107" s="269">
        <v>388</v>
      </c>
      <c r="J107" s="269">
        <f>ROUND(I107*H107,2)</f>
        <v>11369.95</v>
      </c>
      <c r="K107" s="266" t="s">
        <v>423</v>
      </c>
      <c r="L107" s="270"/>
      <c r="M107" s="271" t="s">
        <v>17</v>
      </c>
      <c r="N107" s="272" t="s">
        <v>41</v>
      </c>
      <c r="O107" s="215">
        <v>0</v>
      </c>
      <c r="P107" s="215">
        <f>O107*H107</f>
        <v>0</v>
      </c>
      <c r="Q107" s="215">
        <v>1</v>
      </c>
      <c r="R107" s="215">
        <f>Q107*H107</f>
        <v>29.304</v>
      </c>
      <c r="S107" s="215">
        <v>0</v>
      </c>
      <c r="T107" s="21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217" t="s">
        <v>300</v>
      </c>
      <c r="AT107" s="217" t="s">
        <v>420</v>
      </c>
      <c r="AU107" s="217" t="s">
        <v>80</v>
      </c>
      <c r="AY107" s="19" t="s">
        <v>242</v>
      </c>
      <c r="BE107" s="218">
        <f>IF(N107="základní",J107,0)</f>
        <v>11369.95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11369.95</v>
      </c>
      <c r="BL107" s="19" t="s">
        <v>248</v>
      </c>
      <c r="BM107" s="217" t="s">
        <v>3525</v>
      </c>
    </row>
    <row r="108" spans="1:51" s="13" customFormat="1" ht="12">
      <c r="A108" s="13"/>
      <c r="B108" s="225"/>
      <c r="C108" s="226"/>
      <c r="D108" s="223" t="s">
        <v>254</v>
      </c>
      <c r="E108" s="227" t="s">
        <v>17</v>
      </c>
      <c r="F108" s="228" t="s">
        <v>3526</v>
      </c>
      <c r="G108" s="226"/>
      <c r="H108" s="229">
        <v>29.304</v>
      </c>
      <c r="I108" s="226"/>
      <c r="J108" s="226"/>
      <c r="K108" s="226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254</v>
      </c>
      <c r="AU108" s="234" t="s">
        <v>80</v>
      </c>
      <c r="AV108" s="13" t="s">
        <v>80</v>
      </c>
      <c r="AW108" s="13" t="s">
        <v>32</v>
      </c>
      <c r="AX108" s="13" t="s">
        <v>78</v>
      </c>
      <c r="AY108" s="234" t="s">
        <v>242</v>
      </c>
    </row>
    <row r="109" spans="1:65" s="2" customFormat="1" ht="16.5" customHeight="1">
      <c r="A109" s="34"/>
      <c r="B109" s="35"/>
      <c r="C109" s="207" t="s">
        <v>308</v>
      </c>
      <c r="D109" s="207" t="s">
        <v>244</v>
      </c>
      <c r="E109" s="208" t="s">
        <v>1506</v>
      </c>
      <c r="F109" s="209" t="s">
        <v>1507</v>
      </c>
      <c r="G109" s="210" t="s">
        <v>184</v>
      </c>
      <c r="H109" s="211">
        <v>37</v>
      </c>
      <c r="I109" s="212">
        <v>25</v>
      </c>
      <c r="J109" s="212">
        <f>ROUND(I109*H109,2)</f>
        <v>925</v>
      </c>
      <c r="K109" s="209" t="s">
        <v>17</v>
      </c>
      <c r="L109" s="40"/>
      <c r="M109" s="213" t="s">
        <v>17</v>
      </c>
      <c r="N109" s="214" t="s">
        <v>41</v>
      </c>
      <c r="O109" s="215">
        <v>0</v>
      </c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217" t="s">
        <v>248</v>
      </c>
      <c r="AT109" s="217" t="s">
        <v>244</v>
      </c>
      <c r="AU109" s="217" t="s">
        <v>80</v>
      </c>
      <c r="AY109" s="19" t="s">
        <v>242</v>
      </c>
      <c r="BE109" s="218">
        <f>IF(N109="základní",J109,0)</f>
        <v>925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78</v>
      </c>
      <c r="BK109" s="218">
        <f>ROUND(I109*H109,2)</f>
        <v>925</v>
      </c>
      <c r="BL109" s="19" t="s">
        <v>248</v>
      </c>
      <c r="BM109" s="217" t="s">
        <v>3527</v>
      </c>
    </row>
    <row r="110" spans="1:51" s="13" customFormat="1" ht="12">
      <c r="A110" s="13"/>
      <c r="B110" s="225"/>
      <c r="C110" s="226"/>
      <c r="D110" s="223" t="s">
        <v>254</v>
      </c>
      <c r="E110" s="227" t="s">
        <v>3507</v>
      </c>
      <c r="F110" s="228" t="s">
        <v>3499</v>
      </c>
      <c r="G110" s="226"/>
      <c r="H110" s="229">
        <v>37</v>
      </c>
      <c r="I110" s="226"/>
      <c r="J110" s="226"/>
      <c r="K110" s="226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254</v>
      </c>
      <c r="AU110" s="234" t="s">
        <v>80</v>
      </c>
      <c r="AV110" s="13" t="s">
        <v>80</v>
      </c>
      <c r="AW110" s="13" t="s">
        <v>32</v>
      </c>
      <c r="AX110" s="13" t="s">
        <v>78</v>
      </c>
      <c r="AY110" s="234" t="s">
        <v>242</v>
      </c>
    </row>
    <row r="111" spans="1:65" s="2" customFormat="1" ht="16.5" customHeight="1">
      <c r="A111" s="34"/>
      <c r="B111" s="35"/>
      <c r="C111" s="264" t="s">
        <v>314</v>
      </c>
      <c r="D111" s="264" t="s">
        <v>420</v>
      </c>
      <c r="E111" s="265" t="s">
        <v>1510</v>
      </c>
      <c r="F111" s="266" t="s">
        <v>1511</v>
      </c>
      <c r="G111" s="267" t="s">
        <v>184</v>
      </c>
      <c r="H111" s="268">
        <v>40.7</v>
      </c>
      <c r="I111" s="269">
        <v>4.3</v>
      </c>
      <c r="J111" s="269">
        <f>ROUND(I111*H111,2)</f>
        <v>175.01</v>
      </c>
      <c r="K111" s="266" t="s">
        <v>423</v>
      </c>
      <c r="L111" s="270"/>
      <c r="M111" s="271" t="s">
        <v>17</v>
      </c>
      <c r="N111" s="272" t="s">
        <v>41</v>
      </c>
      <c r="O111" s="215">
        <v>0</v>
      </c>
      <c r="P111" s="215">
        <f>O111*H111</f>
        <v>0</v>
      </c>
      <c r="Q111" s="215">
        <v>2E-05</v>
      </c>
      <c r="R111" s="215">
        <f>Q111*H111</f>
        <v>0.0008140000000000002</v>
      </c>
      <c r="S111" s="215">
        <v>0</v>
      </c>
      <c r="T111" s="216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217" t="s">
        <v>300</v>
      </c>
      <c r="AT111" s="217" t="s">
        <v>420</v>
      </c>
      <c r="AU111" s="217" t="s">
        <v>80</v>
      </c>
      <c r="AY111" s="19" t="s">
        <v>242</v>
      </c>
      <c r="BE111" s="218">
        <f>IF(N111="základní",J111,0)</f>
        <v>175.01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78</v>
      </c>
      <c r="BK111" s="218">
        <f>ROUND(I111*H111,2)</f>
        <v>175.01</v>
      </c>
      <c r="BL111" s="19" t="s">
        <v>248</v>
      </c>
      <c r="BM111" s="217" t="s">
        <v>3528</v>
      </c>
    </row>
    <row r="112" spans="1:51" s="13" customFormat="1" ht="12">
      <c r="A112" s="13"/>
      <c r="B112" s="225"/>
      <c r="C112" s="226"/>
      <c r="D112" s="223" t="s">
        <v>254</v>
      </c>
      <c r="E112" s="227" t="s">
        <v>17</v>
      </c>
      <c r="F112" s="228" t="s">
        <v>3529</v>
      </c>
      <c r="G112" s="226"/>
      <c r="H112" s="229">
        <v>40.7</v>
      </c>
      <c r="I112" s="226"/>
      <c r="J112" s="226"/>
      <c r="K112" s="226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254</v>
      </c>
      <c r="AU112" s="234" t="s">
        <v>80</v>
      </c>
      <c r="AV112" s="13" t="s">
        <v>80</v>
      </c>
      <c r="AW112" s="13" t="s">
        <v>32</v>
      </c>
      <c r="AX112" s="13" t="s">
        <v>78</v>
      </c>
      <c r="AY112" s="234" t="s">
        <v>242</v>
      </c>
    </row>
    <row r="113" spans="1:63" s="12" customFormat="1" ht="22.8" customHeight="1">
      <c r="A113" s="12"/>
      <c r="B113" s="192"/>
      <c r="C113" s="193"/>
      <c r="D113" s="194" t="s">
        <v>69</v>
      </c>
      <c r="E113" s="205" t="s">
        <v>248</v>
      </c>
      <c r="F113" s="205" t="s">
        <v>1015</v>
      </c>
      <c r="G113" s="193"/>
      <c r="H113" s="193"/>
      <c r="I113" s="193"/>
      <c r="J113" s="206">
        <f>BK113</f>
        <v>3842.61</v>
      </c>
      <c r="K113" s="193"/>
      <c r="L113" s="197"/>
      <c r="M113" s="198"/>
      <c r="N113" s="199"/>
      <c r="O113" s="199"/>
      <c r="P113" s="200">
        <f>SUM(P114:P116)</f>
        <v>5.0172</v>
      </c>
      <c r="Q113" s="199"/>
      <c r="R113" s="200">
        <f>SUM(R114:R116)</f>
        <v>5.5966792000000005</v>
      </c>
      <c r="S113" s="199"/>
      <c r="T113" s="201">
        <f>SUM(T114:T116)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2" t="s">
        <v>78</v>
      </c>
      <c r="AT113" s="203" t="s">
        <v>69</v>
      </c>
      <c r="AU113" s="203" t="s">
        <v>78</v>
      </c>
      <c r="AY113" s="202" t="s">
        <v>242</v>
      </c>
      <c r="BK113" s="204">
        <f>SUM(BK114:BK116)</f>
        <v>3842.61</v>
      </c>
    </row>
    <row r="114" spans="1:65" s="2" customFormat="1" ht="21.75" customHeight="1">
      <c r="A114" s="34"/>
      <c r="B114" s="35"/>
      <c r="C114" s="207" t="s">
        <v>320</v>
      </c>
      <c r="D114" s="207" t="s">
        <v>244</v>
      </c>
      <c r="E114" s="208" t="s">
        <v>1719</v>
      </c>
      <c r="F114" s="209" t="s">
        <v>1720</v>
      </c>
      <c r="G114" s="210" t="s">
        <v>144</v>
      </c>
      <c r="H114" s="211">
        <v>2.96</v>
      </c>
      <c r="I114" s="212">
        <v>1298.18</v>
      </c>
      <c r="J114" s="212">
        <f>ROUND(I114*H114,2)</f>
        <v>3842.61</v>
      </c>
      <c r="K114" s="209" t="s">
        <v>247</v>
      </c>
      <c r="L114" s="40"/>
      <c r="M114" s="213" t="s">
        <v>17</v>
      </c>
      <c r="N114" s="214" t="s">
        <v>41</v>
      </c>
      <c r="O114" s="215">
        <v>1.695</v>
      </c>
      <c r="P114" s="215">
        <f>O114*H114</f>
        <v>5.0172</v>
      </c>
      <c r="Q114" s="215">
        <v>1.89077</v>
      </c>
      <c r="R114" s="215">
        <f>Q114*H114</f>
        <v>5.5966792000000005</v>
      </c>
      <c r="S114" s="215">
        <v>0</v>
      </c>
      <c r="T114" s="216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217" t="s">
        <v>248</v>
      </c>
      <c r="AT114" s="217" t="s">
        <v>244</v>
      </c>
      <c r="AU114" s="217" t="s">
        <v>80</v>
      </c>
      <c r="AY114" s="19" t="s">
        <v>242</v>
      </c>
      <c r="BE114" s="218">
        <f>IF(N114="základní",J114,0)</f>
        <v>3842.61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78</v>
      </c>
      <c r="BK114" s="218">
        <f>ROUND(I114*H114,2)</f>
        <v>3842.61</v>
      </c>
      <c r="BL114" s="19" t="s">
        <v>248</v>
      </c>
      <c r="BM114" s="217" t="s">
        <v>3530</v>
      </c>
    </row>
    <row r="115" spans="1:47" s="2" customFormat="1" ht="12">
      <c r="A115" s="34"/>
      <c r="B115" s="35"/>
      <c r="C115" s="36"/>
      <c r="D115" s="219" t="s">
        <v>250</v>
      </c>
      <c r="E115" s="36"/>
      <c r="F115" s="220" t="s">
        <v>1722</v>
      </c>
      <c r="G115" s="36"/>
      <c r="H115" s="36"/>
      <c r="I115" s="36"/>
      <c r="J115" s="36"/>
      <c r="K115" s="36"/>
      <c r="L115" s="40"/>
      <c r="M115" s="221"/>
      <c r="N115" s="222"/>
      <c r="O115" s="79"/>
      <c r="P115" s="79"/>
      <c r="Q115" s="79"/>
      <c r="R115" s="79"/>
      <c r="S115" s="79"/>
      <c r="T115" s="80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250</v>
      </c>
      <c r="AU115" s="19" t="s">
        <v>80</v>
      </c>
    </row>
    <row r="116" spans="1:51" s="13" customFormat="1" ht="12">
      <c r="A116" s="13"/>
      <c r="B116" s="225"/>
      <c r="C116" s="226"/>
      <c r="D116" s="223" t="s">
        <v>254</v>
      </c>
      <c r="E116" s="227" t="s">
        <v>17</v>
      </c>
      <c r="F116" s="228" t="s">
        <v>3520</v>
      </c>
      <c r="G116" s="226"/>
      <c r="H116" s="229">
        <v>2.96</v>
      </c>
      <c r="I116" s="226"/>
      <c r="J116" s="226"/>
      <c r="K116" s="226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254</v>
      </c>
      <c r="AU116" s="234" t="s">
        <v>80</v>
      </c>
      <c r="AV116" s="13" t="s">
        <v>80</v>
      </c>
      <c r="AW116" s="13" t="s">
        <v>32</v>
      </c>
      <c r="AX116" s="13" t="s">
        <v>78</v>
      </c>
      <c r="AY116" s="234" t="s">
        <v>242</v>
      </c>
    </row>
    <row r="117" spans="1:63" s="12" customFormat="1" ht="25.9" customHeight="1">
      <c r="A117" s="12"/>
      <c r="B117" s="192"/>
      <c r="C117" s="193"/>
      <c r="D117" s="194" t="s">
        <v>69</v>
      </c>
      <c r="E117" s="195" t="s">
        <v>420</v>
      </c>
      <c r="F117" s="195" t="s">
        <v>2209</v>
      </c>
      <c r="G117" s="193"/>
      <c r="H117" s="193"/>
      <c r="I117" s="193"/>
      <c r="J117" s="196">
        <f>BK117</f>
        <v>26262.600000000002</v>
      </c>
      <c r="K117" s="193"/>
      <c r="L117" s="197"/>
      <c r="M117" s="198"/>
      <c r="N117" s="199"/>
      <c r="O117" s="199"/>
      <c r="P117" s="200">
        <f>P118</f>
        <v>0</v>
      </c>
      <c r="Q117" s="199"/>
      <c r="R117" s="200">
        <f>R118</f>
        <v>0.05982900000000001</v>
      </c>
      <c r="S117" s="199"/>
      <c r="T117" s="201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262</v>
      </c>
      <c r="AT117" s="203" t="s">
        <v>69</v>
      </c>
      <c r="AU117" s="203" t="s">
        <v>70</v>
      </c>
      <c r="AY117" s="202" t="s">
        <v>242</v>
      </c>
      <c r="BK117" s="204">
        <f>BK118</f>
        <v>26262.600000000002</v>
      </c>
    </row>
    <row r="118" spans="1:63" s="12" customFormat="1" ht="22.8" customHeight="1">
      <c r="A118" s="12"/>
      <c r="B118" s="192"/>
      <c r="C118" s="193"/>
      <c r="D118" s="194" t="s">
        <v>69</v>
      </c>
      <c r="E118" s="205" t="s">
        <v>2210</v>
      </c>
      <c r="F118" s="205" t="s">
        <v>2211</v>
      </c>
      <c r="G118" s="193"/>
      <c r="H118" s="193"/>
      <c r="I118" s="193"/>
      <c r="J118" s="206">
        <f>BK118</f>
        <v>26262.600000000002</v>
      </c>
      <c r="K118" s="193"/>
      <c r="L118" s="197"/>
      <c r="M118" s="198"/>
      <c r="N118" s="199"/>
      <c r="O118" s="199"/>
      <c r="P118" s="200">
        <f>SUM(P119:P124)</f>
        <v>0</v>
      </c>
      <c r="Q118" s="199"/>
      <c r="R118" s="200">
        <f>SUM(R119:R124)</f>
        <v>0.05982900000000001</v>
      </c>
      <c r="S118" s="199"/>
      <c r="T118" s="201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2" t="s">
        <v>262</v>
      </c>
      <c r="AT118" s="203" t="s">
        <v>69</v>
      </c>
      <c r="AU118" s="203" t="s">
        <v>78</v>
      </c>
      <c r="AY118" s="202" t="s">
        <v>242</v>
      </c>
      <c r="BK118" s="204">
        <f>SUM(BK119:BK124)</f>
        <v>26262.600000000002</v>
      </c>
    </row>
    <row r="119" spans="1:65" s="2" customFormat="1" ht="16.5" customHeight="1">
      <c r="A119" s="34"/>
      <c r="B119" s="35"/>
      <c r="C119" s="207" t="s">
        <v>326</v>
      </c>
      <c r="D119" s="207" t="s">
        <v>244</v>
      </c>
      <c r="E119" s="208" t="s">
        <v>2213</v>
      </c>
      <c r="F119" s="209" t="s">
        <v>2214</v>
      </c>
      <c r="G119" s="210" t="s">
        <v>184</v>
      </c>
      <c r="H119" s="211">
        <v>74</v>
      </c>
      <c r="I119" s="212">
        <v>70</v>
      </c>
      <c r="J119" s="212">
        <f>ROUND(I119*H119,2)</f>
        <v>5180</v>
      </c>
      <c r="K119" s="209" t="s">
        <v>17</v>
      </c>
      <c r="L119" s="40"/>
      <c r="M119" s="213" t="s">
        <v>17</v>
      </c>
      <c r="N119" s="214" t="s">
        <v>41</v>
      </c>
      <c r="O119" s="215">
        <v>0</v>
      </c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17" t="s">
        <v>672</v>
      </c>
      <c r="AT119" s="217" t="s">
        <v>244</v>
      </c>
      <c r="AU119" s="217" t="s">
        <v>80</v>
      </c>
      <c r="AY119" s="19" t="s">
        <v>242</v>
      </c>
      <c r="BE119" s="218">
        <f>IF(N119="základní",J119,0)</f>
        <v>5180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78</v>
      </c>
      <c r="BK119" s="218">
        <f>ROUND(I119*H119,2)</f>
        <v>5180</v>
      </c>
      <c r="BL119" s="19" t="s">
        <v>672</v>
      </c>
      <c r="BM119" s="217" t="s">
        <v>3531</v>
      </c>
    </row>
    <row r="120" spans="1:51" s="13" customFormat="1" ht="12">
      <c r="A120" s="13"/>
      <c r="B120" s="225"/>
      <c r="C120" s="226"/>
      <c r="D120" s="223" t="s">
        <v>254</v>
      </c>
      <c r="E120" s="227" t="s">
        <v>17</v>
      </c>
      <c r="F120" s="228" t="s">
        <v>3532</v>
      </c>
      <c r="G120" s="226"/>
      <c r="H120" s="229">
        <v>74</v>
      </c>
      <c r="I120" s="226"/>
      <c r="J120" s="226"/>
      <c r="K120" s="226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254</v>
      </c>
      <c r="AU120" s="234" t="s">
        <v>80</v>
      </c>
      <c r="AV120" s="13" t="s">
        <v>80</v>
      </c>
      <c r="AW120" s="13" t="s">
        <v>32</v>
      </c>
      <c r="AX120" s="13" t="s">
        <v>78</v>
      </c>
      <c r="AY120" s="234" t="s">
        <v>242</v>
      </c>
    </row>
    <row r="121" spans="1:65" s="2" customFormat="1" ht="16.5" customHeight="1">
      <c r="A121" s="34"/>
      <c r="B121" s="35"/>
      <c r="C121" s="264" t="s">
        <v>332</v>
      </c>
      <c r="D121" s="264" t="s">
        <v>420</v>
      </c>
      <c r="E121" s="265" t="s">
        <v>2217</v>
      </c>
      <c r="F121" s="266" t="s">
        <v>2218</v>
      </c>
      <c r="G121" s="267" t="s">
        <v>184</v>
      </c>
      <c r="H121" s="268">
        <v>40.7</v>
      </c>
      <c r="I121" s="269">
        <v>427</v>
      </c>
      <c r="J121" s="269">
        <f>ROUND(I121*H121,2)</f>
        <v>17378.9</v>
      </c>
      <c r="K121" s="266" t="s">
        <v>423</v>
      </c>
      <c r="L121" s="270"/>
      <c r="M121" s="271" t="s">
        <v>17</v>
      </c>
      <c r="N121" s="272" t="s">
        <v>41</v>
      </c>
      <c r="O121" s="215">
        <v>0</v>
      </c>
      <c r="P121" s="215">
        <f>O121*H121</f>
        <v>0</v>
      </c>
      <c r="Q121" s="215">
        <v>0.00078</v>
      </c>
      <c r="R121" s="215">
        <f>Q121*H121</f>
        <v>0.031746</v>
      </c>
      <c r="S121" s="215">
        <v>0</v>
      </c>
      <c r="T121" s="21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7" t="s">
        <v>1926</v>
      </c>
      <c r="AT121" s="217" t="s">
        <v>420</v>
      </c>
      <c r="AU121" s="217" t="s">
        <v>80</v>
      </c>
      <c r="AY121" s="19" t="s">
        <v>242</v>
      </c>
      <c r="BE121" s="218">
        <f>IF(N121="základní",J121,0)</f>
        <v>17378.9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78</v>
      </c>
      <c r="BK121" s="218">
        <f>ROUND(I121*H121,2)</f>
        <v>17378.9</v>
      </c>
      <c r="BL121" s="19" t="s">
        <v>1926</v>
      </c>
      <c r="BM121" s="217" t="s">
        <v>3533</v>
      </c>
    </row>
    <row r="122" spans="1:51" s="13" customFormat="1" ht="12">
      <c r="A122" s="13"/>
      <c r="B122" s="225"/>
      <c r="C122" s="226"/>
      <c r="D122" s="223" t="s">
        <v>254</v>
      </c>
      <c r="E122" s="227" t="s">
        <v>17</v>
      </c>
      <c r="F122" s="228" t="s">
        <v>3534</v>
      </c>
      <c r="G122" s="226"/>
      <c r="H122" s="229">
        <v>40.7</v>
      </c>
      <c r="I122" s="226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254</v>
      </c>
      <c r="AU122" s="234" t="s">
        <v>80</v>
      </c>
      <c r="AV122" s="13" t="s">
        <v>80</v>
      </c>
      <c r="AW122" s="13" t="s">
        <v>32</v>
      </c>
      <c r="AX122" s="13" t="s">
        <v>78</v>
      </c>
      <c r="AY122" s="234" t="s">
        <v>242</v>
      </c>
    </row>
    <row r="123" spans="1:65" s="2" customFormat="1" ht="16.5" customHeight="1">
      <c r="A123" s="34"/>
      <c r="B123" s="35"/>
      <c r="C123" s="264" t="s">
        <v>344</v>
      </c>
      <c r="D123" s="264" t="s">
        <v>420</v>
      </c>
      <c r="E123" s="265" t="s">
        <v>3225</v>
      </c>
      <c r="F123" s="266" t="s">
        <v>3226</v>
      </c>
      <c r="G123" s="267" t="s">
        <v>184</v>
      </c>
      <c r="H123" s="268">
        <v>40.7</v>
      </c>
      <c r="I123" s="269">
        <v>91</v>
      </c>
      <c r="J123" s="269">
        <f>ROUND(I123*H123,2)</f>
        <v>3703.7</v>
      </c>
      <c r="K123" s="266" t="s">
        <v>423</v>
      </c>
      <c r="L123" s="270"/>
      <c r="M123" s="271" t="s">
        <v>17</v>
      </c>
      <c r="N123" s="272" t="s">
        <v>41</v>
      </c>
      <c r="O123" s="215">
        <v>0</v>
      </c>
      <c r="P123" s="215">
        <f>O123*H123</f>
        <v>0</v>
      </c>
      <c r="Q123" s="215">
        <v>0.00069</v>
      </c>
      <c r="R123" s="215">
        <f>Q123*H123</f>
        <v>0.028083</v>
      </c>
      <c r="S123" s="215">
        <v>0</v>
      </c>
      <c r="T123" s="21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7" t="s">
        <v>1926</v>
      </c>
      <c r="AT123" s="217" t="s">
        <v>420</v>
      </c>
      <c r="AU123" s="217" t="s">
        <v>80</v>
      </c>
      <c r="AY123" s="19" t="s">
        <v>242</v>
      </c>
      <c r="BE123" s="218">
        <f>IF(N123="základní",J123,0)</f>
        <v>3703.7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78</v>
      </c>
      <c r="BK123" s="218">
        <f>ROUND(I123*H123,2)</f>
        <v>3703.7</v>
      </c>
      <c r="BL123" s="19" t="s">
        <v>1926</v>
      </c>
      <c r="BM123" s="217" t="s">
        <v>3535</v>
      </c>
    </row>
    <row r="124" spans="1:51" s="13" customFormat="1" ht="12">
      <c r="A124" s="13"/>
      <c r="B124" s="225"/>
      <c r="C124" s="226"/>
      <c r="D124" s="223" t="s">
        <v>254</v>
      </c>
      <c r="E124" s="227" t="s">
        <v>17</v>
      </c>
      <c r="F124" s="228" t="s">
        <v>3534</v>
      </c>
      <c r="G124" s="226"/>
      <c r="H124" s="229">
        <v>40.7</v>
      </c>
      <c r="I124" s="226"/>
      <c r="J124" s="226"/>
      <c r="K124" s="226"/>
      <c r="L124" s="230"/>
      <c r="M124" s="277"/>
      <c r="N124" s="278"/>
      <c r="O124" s="278"/>
      <c r="P124" s="278"/>
      <c r="Q124" s="278"/>
      <c r="R124" s="278"/>
      <c r="S124" s="278"/>
      <c r="T124" s="27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254</v>
      </c>
      <c r="AU124" s="234" t="s">
        <v>80</v>
      </c>
      <c r="AV124" s="13" t="s">
        <v>80</v>
      </c>
      <c r="AW124" s="13" t="s">
        <v>32</v>
      </c>
      <c r="AX124" s="13" t="s">
        <v>78</v>
      </c>
      <c r="AY124" s="234" t="s">
        <v>242</v>
      </c>
    </row>
    <row r="125" spans="1:31" s="2" customFormat="1" ht="6.95" customHeight="1">
      <c r="A125" s="34"/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40"/>
      <c r="M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</sheetData>
  <sheetProtection password="CC35" sheet="1" objects="1" scenarios="1" formatColumns="0" formatRows="0" autoFilter="0"/>
  <autoFilter ref="C83:K12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119001421"/>
    <hyperlink ref="F91" r:id="rId2" display="https://podminky.urs.cz/item/CS_URS_2021_02/132151104"/>
    <hyperlink ref="F94" r:id="rId3" display="https://podminky.urs.cz/item/CS_URS_2021_02/139001101"/>
    <hyperlink ref="F97" r:id="rId4" display="https://podminky.urs.cz/item/CS_URS_2021_02/162351104"/>
    <hyperlink ref="F100" r:id="rId5" display="https://podminky.urs.cz/item/CS_URS_2021_02/174151101"/>
    <hyperlink ref="F105" r:id="rId6" display="https://podminky.urs.cz/item/CS_URS_2021_02/175151101"/>
    <hyperlink ref="F115" r:id="rId7" display="https://podminky.urs.cz/item/CS_URS_2021_02/451572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  <c r="AZ2" s="133" t="s">
        <v>3536</v>
      </c>
      <c r="BA2" s="133" t="s">
        <v>3537</v>
      </c>
      <c r="BB2" s="133" t="s">
        <v>144</v>
      </c>
      <c r="BC2" s="133" t="s">
        <v>248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3538</v>
      </c>
      <c r="BA3" s="133" t="s">
        <v>3539</v>
      </c>
      <c r="BB3" s="133" t="s">
        <v>144</v>
      </c>
      <c r="BC3" s="133" t="s">
        <v>3540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3541</v>
      </c>
      <c r="BA4" s="133" t="s">
        <v>3542</v>
      </c>
      <c r="BB4" s="133" t="s">
        <v>144</v>
      </c>
      <c r="BC4" s="133" t="s">
        <v>3543</v>
      </c>
      <c r="BD4" s="133" t="s">
        <v>80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8" t="s">
        <v>14</v>
      </c>
      <c r="L6" s="22"/>
    </row>
    <row r="7" spans="2:12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</row>
    <row r="8" spans="1:31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40"/>
      <c r="C9" s="34"/>
      <c r="D9" s="34"/>
      <c r="E9" s="141" t="s">
        <v>3544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ROUND(J86,2)</f>
        <v>72631.23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ROUND((SUM(BE86:BE169)),2)</f>
        <v>72631.23</v>
      </c>
      <c r="G33" s="34"/>
      <c r="H33" s="34"/>
      <c r="I33" s="153">
        <v>0.21</v>
      </c>
      <c r="J33" s="152">
        <f>ROUND(((SUM(BE86:BE169))*I33),2)</f>
        <v>15252.56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ROUND((SUM(BF86:BF169)),2)</f>
        <v>0</v>
      </c>
      <c r="G34" s="34"/>
      <c r="H34" s="34"/>
      <c r="I34" s="153">
        <v>0.15</v>
      </c>
      <c r="J34" s="152">
        <f>ROUND(((SUM(BF86:BF169))*I34),2)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ROUND((SUM(BG86:BG169)),2)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ROUND((SUM(BH86:BH169)),2)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ROUND((SUM(BI86:BI169)),2)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87883.79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SO-21 - Přeložka plynovodní přípojky pro parc. č. st. 131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J86</f>
        <v>72631.23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J87</f>
        <v>14103.619999999999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J88</f>
        <v>10261.67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848</v>
      </c>
      <c r="E62" s="178"/>
      <c r="F62" s="178"/>
      <c r="G62" s="178"/>
      <c r="H62" s="178"/>
      <c r="I62" s="178"/>
      <c r="J62" s="179">
        <f>J112</f>
        <v>856.8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6"/>
      <c r="C63" s="120"/>
      <c r="D63" s="177" t="s">
        <v>224</v>
      </c>
      <c r="E63" s="178"/>
      <c r="F63" s="178"/>
      <c r="G63" s="178"/>
      <c r="H63" s="178"/>
      <c r="I63" s="178"/>
      <c r="J63" s="179">
        <f>J116</f>
        <v>1080</v>
      </c>
      <c r="K63" s="120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6"/>
      <c r="C64" s="120"/>
      <c r="D64" s="177" t="s">
        <v>226</v>
      </c>
      <c r="E64" s="178"/>
      <c r="F64" s="178"/>
      <c r="G64" s="178"/>
      <c r="H64" s="178"/>
      <c r="I64" s="178"/>
      <c r="J64" s="179">
        <f>J119</f>
        <v>1905.15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0"/>
      <c r="C65" s="171"/>
      <c r="D65" s="172" t="s">
        <v>850</v>
      </c>
      <c r="E65" s="173"/>
      <c r="F65" s="173"/>
      <c r="G65" s="173"/>
      <c r="H65" s="173"/>
      <c r="I65" s="173"/>
      <c r="J65" s="174">
        <f>J122</f>
        <v>58527.60999999999</v>
      </c>
      <c r="K65" s="171"/>
      <c r="L65" s="17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6"/>
      <c r="C66" s="120"/>
      <c r="D66" s="177" t="s">
        <v>3545</v>
      </c>
      <c r="E66" s="178"/>
      <c r="F66" s="178"/>
      <c r="G66" s="178"/>
      <c r="H66" s="178"/>
      <c r="I66" s="178"/>
      <c r="J66" s="179">
        <f>J123</f>
        <v>58527.60999999999</v>
      </c>
      <c r="K66" s="120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40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140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14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5" t="s">
        <v>227</v>
      </c>
      <c r="D73" s="36"/>
      <c r="E73" s="36"/>
      <c r="F73" s="36"/>
      <c r="G73" s="36"/>
      <c r="H73" s="36"/>
      <c r="I73" s="36"/>
      <c r="J73" s="36"/>
      <c r="K73" s="36"/>
      <c r="L73" s="14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4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31" t="s">
        <v>14</v>
      </c>
      <c r="D75" s="36"/>
      <c r="E75" s="36"/>
      <c r="F75" s="36"/>
      <c r="G75" s="36"/>
      <c r="H75" s="36"/>
      <c r="I75" s="36"/>
      <c r="J75" s="36"/>
      <c r="K75" s="36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165" t="str">
        <f>E7</f>
        <v>Náves Holohlavy</v>
      </c>
      <c r="F76" s="31"/>
      <c r="G76" s="31"/>
      <c r="H76" s="31"/>
      <c r="I76" s="36"/>
      <c r="J76" s="36"/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31" t="s">
        <v>159</v>
      </c>
      <c r="D77" s="36"/>
      <c r="E77" s="36"/>
      <c r="F77" s="36"/>
      <c r="G77" s="36"/>
      <c r="H77" s="36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64" t="str">
        <f>E9</f>
        <v>SO-21 - Přeložka plynovodní přípojky pro parc. č. st. 131</v>
      </c>
      <c r="F78" s="36"/>
      <c r="G78" s="36"/>
      <c r="H78" s="36"/>
      <c r="I78" s="36"/>
      <c r="J78" s="36"/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31" t="s">
        <v>19</v>
      </c>
      <c r="D80" s="36"/>
      <c r="E80" s="36"/>
      <c r="F80" s="28" t="str">
        <f>F12</f>
        <v>Holohlavy</v>
      </c>
      <c r="G80" s="36"/>
      <c r="H80" s="36"/>
      <c r="I80" s="31" t="s">
        <v>21</v>
      </c>
      <c r="J80" s="67" t="str">
        <f>IF(J12="","",J12)</f>
        <v>18. 1. 2022</v>
      </c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31" t="s">
        <v>23</v>
      </c>
      <c r="D82" s="36"/>
      <c r="E82" s="36"/>
      <c r="F82" s="28" t="str">
        <f>E15</f>
        <v>Obec Holohlavy</v>
      </c>
      <c r="G82" s="36"/>
      <c r="H82" s="36"/>
      <c r="I82" s="31" t="s">
        <v>30</v>
      </c>
      <c r="J82" s="32" t="str">
        <f>E21</f>
        <v>Zalubem s.r.o.</v>
      </c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31" t="s">
        <v>27</v>
      </c>
      <c r="D83" s="36"/>
      <c r="E83" s="36"/>
      <c r="F83" s="28" t="str">
        <f>IF(E18="","",E18)</f>
        <v>BAGRUNC s.r.o.</v>
      </c>
      <c r="G83" s="36"/>
      <c r="H83" s="36"/>
      <c r="I83" s="31" t="s">
        <v>33</v>
      </c>
      <c r="J83" s="32" t="str">
        <f>E24</f>
        <v>Zalubem s.r.o.</v>
      </c>
      <c r="K83" s="36"/>
      <c r="L83" s="14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4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81"/>
      <c r="B85" s="182"/>
      <c r="C85" s="183" t="s">
        <v>228</v>
      </c>
      <c r="D85" s="184" t="s">
        <v>55</v>
      </c>
      <c r="E85" s="184" t="s">
        <v>51</v>
      </c>
      <c r="F85" s="184" t="s">
        <v>52</v>
      </c>
      <c r="G85" s="184" t="s">
        <v>229</v>
      </c>
      <c r="H85" s="184" t="s">
        <v>230</v>
      </c>
      <c r="I85" s="184" t="s">
        <v>231</v>
      </c>
      <c r="J85" s="184" t="s">
        <v>218</v>
      </c>
      <c r="K85" s="185" t="s">
        <v>232</v>
      </c>
      <c r="L85" s="186"/>
      <c r="M85" s="87" t="s">
        <v>17</v>
      </c>
      <c r="N85" s="88" t="s">
        <v>40</v>
      </c>
      <c r="O85" s="88" t="s">
        <v>233</v>
      </c>
      <c r="P85" s="88" t="s">
        <v>234</v>
      </c>
      <c r="Q85" s="88" t="s">
        <v>235</v>
      </c>
      <c r="R85" s="88" t="s">
        <v>236</v>
      </c>
      <c r="S85" s="88" t="s">
        <v>237</v>
      </c>
      <c r="T85" s="89" t="s">
        <v>238</v>
      </c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</row>
    <row r="86" spans="1:63" s="2" customFormat="1" ht="22.8" customHeight="1">
      <c r="A86" s="34"/>
      <c r="B86" s="35"/>
      <c r="C86" s="94" t="s">
        <v>239</v>
      </c>
      <c r="D86" s="36"/>
      <c r="E86" s="36"/>
      <c r="F86" s="36"/>
      <c r="G86" s="36"/>
      <c r="H86" s="36"/>
      <c r="I86" s="36"/>
      <c r="J86" s="187">
        <f>BK86</f>
        <v>72631.23</v>
      </c>
      <c r="K86" s="36"/>
      <c r="L86" s="40"/>
      <c r="M86" s="90"/>
      <c r="N86" s="188"/>
      <c r="O86" s="91"/>
      <c r="P86" s="189">
        <f>P87+P122</f>
        <v>30.002451999999998</v>
      </c>
      <c r="Q86" s="91"/>
      <c r="R86" s="189">
        <f>R87+R122</f>
        <v>10.26818885806</v>
      </c>
      <c r="S86" s="91"/>
      <c r="T86" s="190">
        <f>T87+T122</f>
        <v>0.29986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69</v>
      </c>
      <c r="AU86" s="19" t="s">
        <v>219</v>
      </c>
      <c r="BK86" s="191">
        <f>BK87+BK122</f>
        <v>72631.23</v>
      </c>
    </row>
    <row r="87" spans="1:63" s="12" customFormat="1" ht="25.9" customHeight="1">
      <c r="A87" s="12"/>
      <c r="B87" s="192"/>
      <c r="C87" s="193"/>
      <c r="D87" s="194" t="s">
        <v>69</v>
      </c>
      <c r="E87" s="195" t="s">
        <v>240</v>
      </c>
      <c r="F87" s="195" t="s">
        <v>241</v>
      </c>
      <c r="G87" s="193"/>
      <c r="H87" s="193"/>
      <c r="I87" s="193"/>
      <c r="J87" s="196">
        <f>BK87</f>
        <v>14103.619999999999</v>
      </c>
      <c r="K87" s="193"/>
      <c r="L87" s="197"/>
      <c r="M87" s="198"/>
      <c r="N87" s="199"/>
      <c r="O87" s="199"/>
      <c r="P87" s="200">
        <f>P88+P112+P116+P119</f>
        <v>24.311891</v>
      </c>
      <c r="Q87" s="199"/>
      <c r="R87" s="200">
        <f>R88+R112+R116+R119</f>
        <v>10.0481082</v>
      </c>
      <c r="S87" s="199"/>
      <c r="T87" s="201">
        <f>T88+T112+T116+T119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78</v>
      </c>
      <c r="AT87" s="203" t="s">
        <v>69</v>
      </c>
      <c r="AU87" s="203" t="s">
        <v>70</v>
      </c>
      <c r="AY87" s="202" t="s">
        <v>242</v>
      </c>
      <c r="BK87" s="204">
        <f>BK88+BK112+BK116+BK119</f>
        <v>14103.619999999999</v>
      </c>
    </row>
    <row r="88" spans="1:63" s="12" customFormat="1" ht="22.8" customHeight="1">
      <c r="A88" s="12"/>
      <c r="B88" s="192"/>
      <c r="C88" s="193"/>
      <c r="D88" s="194" t="s">
        <v>69</v>
      </c>
      <c r="E88" s="205" t="s">
        <v>78</v>
      </c>
      <c r="F88" s="205" t="s">
        <v>243</v>
      </c>
      <c r="G88" s="193"/>
      <c r="H88" s="193"/>
      <c r="I88" s="193"/>
      <c r="J88" s="206">
        <f>BK88</f>
        <v>10261.67</v>
      </c>
      <c r="K88" s="193"/>
      <c r="L88" s="197"/>
      <c r="M88" s="198"/>
      <c r="N88" s="199"/>
      <c r="O88" s="199"/>
      <c r="P88" s="200">
        <f>SUM(P89:P111)</f>
        <v>19.6984</v>
      </c>
      <c r="Q88" s="199"/>
      <c r="R88" s="200">
        <f>SUM(R89:R111)</f>
        <v>8.8002</v>
      </c>
      <c r="S88" s="199"/>
      <c r="T88" s="201">
        <f>SUM(T89:T111)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78</v>
      </c>
      <c r="AT88" s="203" t="s">
        <v>69</v>
      </c>
      <c r="AU88" s="203" t="s">
        <v>78</v>
      </c>
      <c r="AY88" s="202" t="s">
        <v>242</v>
      </c>
      <c r="BK88" s="204">
        <f>SUM(BK89:BK111)</f>
        <v>10261.67</v>
      </c>
    </row>
    <row r="89" spans="1:65" s="2" customFormat="1" ht="24.15" customHeight="1">
      <c r="A89" s="34"/>
      <c r="B89" s="35"/>
      <c r="C89" s="207" t="s">
        <v>78</v>
      </c>
      <c r="D89" s="207" t="s">
        <v>244</v>
      </c>
      <c r="E89" s="208" t="s">
        <v>3546</v>
      </c>
      <c r="F89" s="209" t="s">
        <v>3547</v>
      </c>
      <c r="G89" s="210" t="s">
        <v>144</v>
      </c>
      <c r="H89" s="211">
        <v>4</v>
      </c>
      <c r="I89" s="212">
        <v>847.28</v>
      </c>
      <c r="J89" s="212">
        <f>ROUND(I89*H89,2)</f>
        <v>3389.12</v>
      </c>
      <c r="K89" s="209" t="s">
        <v>247</v>
      </c>
      <c r="L89" s="40"/>
      <c r="M89" s="213" t="s">
        <v>17</v>
      </c>
      <c r="N89" s="214" t="s">
        <v>41</v>
      </c>
      <c r="O89" s="215">
        <v>2.702</v>
      </c>
      <c r="P89" s="215">
        <f>O89*H89</f>
        <v>10.808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217" t="s">
        <v>248</v>
      </c>
      <c r="AT89" s="217" t="s">
        <v>244</v>
      </c>
      <c r="AU89" s="217" t="s">
        <v>80</v>
      </c>
      <c r="AY89" s="19" t="s">
        <v>242</v>
      </c>
      <c r="BE89" s="218">
        <f>IF(N89="základní",J89,0)</f>
        <v>3389.12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78</v>
      </c>
      <c r="BK89" s="218">
        <f>ROUND(I89*H89,2)</f>
        <v>3389.12</v>
      </c>
      <c r="BL89" s="19" t="s">
        <v>248</v>
      </c>
      <c r="BM89" s="217" t="s">
        <v>3548</v>
      </c>
    </row>
    <row r="90" spans="1:47" s="2" customFormat="1" ht="12">
      <c r="A90" s="34"/>
      <c r="B90" s="35"/>
      <c r="C90" s="36"/>
      <c r="D90" s="219" t="s">
        <v>250</v>
      </c>
      <c r="E90" s="36"/>
      <c r="F90" s="220" t="s">
        <v>3549</v>
      </c>
      <c r="G90" s="36"/>
      <c r="H90" s="36"/>
      <c r="I90" s="36"/>
      <c r="J90" s="36"/>
      <c r="K90" s="36"/>
      <c r="L90" s="40"/>
      <c r="M90" s="221"/>
      <c r="N90" s="222"/>
      <c r="O90" s="79"/>
      <c r="P90" s="79"/>
      <c r="Q90" s="79"/>
      <c r="R90" s="79"/>
      <c r="S90" s="79"/>
      <c r="T90" s="80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250</v>
      </c>
      <c r="AU90" s="19" t="s">
        <v>80</v>
      </c>
    </row>
    <row r="91" spans="1:51" s="13" customFormat="1" ht="12">
      <c r="A91" s="13"/>
      <c r="B91" s="225"/>
      <c r="C91" s="226"/>
      <c r="D91" s="223" t="s">
        <v>254</v>
      </c>
      <c r="E91" s="227" t="s">
        <v>3536</v>
      </c>
      <c r="F91" s="228" t="s">
        <v>3550</v>
      </c>
      <c r="G91" s="226"/>
      <c r="H91" s="229">
        <v>4</v>
      </c>
      <c r="I91" s="226"/>
      <c r="J91" s="226"/>
      <c r="K91" s="226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254</v>
      </c>
      <c r="AU91" s="234" t="s">
        <v>80</v>
      </c>
      <c r="AV91" s="13" t="s">
        <v>80</v>
      </c>
      <c r="AW91" s="13" t="s">
        <v>32</v>
      </c>
      <c r="AX91" s="13" t="s">
        <v>78</v>
      </c>
      <c r="AY91" s="234" t="s">
        <v>242</v>
      </c>
    </row>
    <row r="92" spans="1:65" s="2" customFormat="1" ht="24.15" customHeight="1">
      <c r="A92" s="34"/>
      <c r="B92" s="35"/>
      <c r="C92" s="207" t="s">
        <v>80</v>
      </c>
      <c r="D92" s="207" t="s">
        <v>244</v>
      </c>
      <c r="E92" s="208" t="s">
        <v>887</v>
      </c>
      <c r="F92" s="209" t="s">
        <v>888</v>
      </c>
      <c r="G92" s="210" t="s">
        <v>144</v>
      </c>
      <c r="H92" s="211">
        <v>4</v>
      </c>
      <c r="I92" s="212">
        <v>552.84</v>
      </c>
      <c r="J92" s="212">
        <f>ROUND(I92*H92,2)</f>
        <v>2211.36</v>
      </c>
      <c r="K92" s="209" t="s">
        <v>247</v>
      </c>
      <c r="L92" s="40"/>
      <c r="M92" s="213" t="s">
        <v>17</v>
      </c>
      <c r="N92" s="214" t="s">
        <v>41</v>
      </c>
      <c r="O92" s="215">
        <v>1.763</v>
      </c>
      <c r="P92" s="215">
        <f>O92*H92</f>
        <v>7.052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217" t="s">
        <v>248</v>
      </c>
      <c r="AT92" s="217" t="s">
        <v>244</v>
      </c>
      <c r="AU92" s="217" t="s">
        <v>80</v>
      </c>
      <c r="AY92" s="19" t="s">
        <v>242</v>
      </c>
      <c r="BE92" s="218">
        <f>IF(N92="základní",J92,0)</f>
        <v>2211.36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78</v>
      </c>
      <c r="BK92" s="218">
        <f>ROUND(I92*H92,2)</f>
        <v>2211.36</v>
      </c>
      <c r="BL92" s="19" t="s">
        <v>248</v>
      </c>
      <c r="BM92" s="217" t="s">
        <v>3551</v>
      </c>
    </row>
    <row r="93" spans="1:47" s="2" customFormat="1" ht="12">
      <c r="A93" s="34"/>
      <c r="B93" s="35"/>
      <c r="C93" s="36"/>
      <c r="D93" s="219" t="s">
        <v>250</v>
      </c>
      <c r="E93" s="36"/>
      <c r="F93" s="220" t="s">
        <v>890</v>
      </c>
      <c r="G93" s="36"/>
      <c r="H93" s="36"/>
      <c r="I93" s="36"/>
      <c r="J93" s="36"/>
      <c r="K93" s="36"/>
      <c r="L93" s="40"/>
      <c r="M93" s="221"/>
      <c r="N93" s="222"/>
      <c r="O93" s="79"/>
      <c r="P93" s="79"/>
      <c r="Q93" s="79"/>
      <c r="R93" s="79"/>
      <c r="S93" s="79"/>
      <c r="T93" s="80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250</v>
      </c>
      <c r="AU93" s="19" t="s">
        <v>80</v>
      </c>
    </row>
    <row r="94" spans="1:51" s="13" customFormat="1" ht="12">
      <c r="A94" s="13"/>
      <c r="B94" s="225"/>
      <c r="C94" s="226"/>
      <c r="D94" s="223" t="s">
        <v>254</v>
      </c>
      <c r="E94" s="227" t="s">
        <v>17</v>
      </c>
      <c r="F94" s="228" t="s">
        <v>3536</v>
      </c>
      <c r="G94" s="226"/>
      <c r="H94" s="229">
        <v>4</v>
      </c>
      <c r="I94" s="226"/>
      <c r="J94" s="226"/>
      <c r="K94" s="226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254</v>
      </c>
      <c r="AU94" s="234" t="s">
        <v>80</v>
      </c>
      <c r="AV94" s="13" t="s">
        <v>80</v>
      </c>
      <c r="AW94" s="13" t="s">
        <v>32</v>
      </c>
      <c r="AX94" s="13" t="s">
        <v>78</v>
      </c>
      <c r="AY94" s="234" t="s">
        <v>242</v>
      </c>
    </row>
    <row r="95" spans="1:65" s="2" customFormat="1" ht="37.8" customHeight="1">
      <c r="A95" s="34"/>
      <c r="B95" s="35"/>
      <c r="C95" s="207" t="s">
        <v>262</v>
      </c>
      <c r="D95" s="207" t="s">
        <v>244</v>
      </c>
      <c r="E95" s="208" t="s">
        <v>397</v>
      </c>
      <c r="F95" s="209" t="s">
        <v>398</v>
      </c>
      <c r="G95" s="210" t="s">
        <v>144</v>
      </c>
      <c r="H95" s="211">
        <v>4</v>
      </c>
      <c r="I95" s="212">
        <v>87.1</v>
      </c>
      <c r="J95" s="212">
        <f>ROUND(I95*H95,2)</f>
        <v>348.4</v>
      </c>
      <c r="K95" s="209" t="s">
        <v>247</v>
      </c>
      <c r="L95" s="40"/>
      <c r="M95" s="213" t="s">
        <v>17</v>
      </c>
      <c r="N95" s="214" t="s">
        <v>41</v>
      </c>
      <c r="O95" s="215">
        <v>0.046</v>
      </c>
      <c r="P95" s="215">
        <f>O95*H95</f>
        <v>0.184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217" t="s">
        <v>248</v>
      </c>
      <c r="AT95" s="217" t="s">
        <v>244</v>
      </c>
      <c r="AU95" s="217" t="s">
        <v>80</v>
      </c>
      <c r="AY95" s="19" t="s">
        <v>242</v>
      </c>
      <c r="BE95" s="218">
        <f>IF(N95="základní",J95,0)</f>
        <v>348.4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78</v>
      </c>
      <c r="BK95" s="218">
        <f>ROUND(I95*H95,2)</f>
        <v>348.4</v>
      </c>
      <c r="BL95" s="19" t="s">
        <v>248</v>
      </c>
      <c r="BM95" s="217" t="s">
        <v>3552</v>
      </c>
    </row>
    <row r="96" spans="1:47" s="2" customFormat="1" ht="12">
      <c r="A96" s="34"/>
      <c r="B96" s="35"/>
      <c r="C96" s="36"/>
      <c r="D96" s="219" t="s">
        <v>250</v>
      </c>
      <c r="E96" s="36"/>
      <c r="F96" s="220" t="s">
        <v>400</v>
      </c>
      <c r="G96" s="36"/>
      <c r="H96" s="36"/>
      <c r="I96" s="36"/>
      <c r="J96" s="36"/>
      <c r="K96" s="36"/>
      <c r="L96" s="40"/>
      <c r="M96" s="221"/>
      <c r="N96" s="222"/>
      <c r="O96" s="79"/>
      <c r="P96" s="79"/>
      <c r="Q96" s="79"/>
      <c r="R96" s="79"/>
      <c r="S96" s="79"/>
      <c r="T96" s="80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250</v>
      </c>
      <c r="AU96" s="19" t="s">
        <v>80</v>
      </c>
    </row>
    <row r="97" spans="1:51" s="13" customFormat="1" ht="12">
      <c r="A97" s="13"/>
      <c r="B97" s="225"/>
      <c r="C97" s="226"/>
      <c r="D97" s="223" t="s">
        <v>254</v>
      </c>
      <c r="E97" s="227" t="s">
        <v>17</v>
      </c>
      <c r="F97" s="228" t="s">
        <v>3536</v>
      </c>
      <c r="G97" s="226"/>
      <c r="H97" s="229">
        <v>4</v>
      </c>
      <c r="I97" s="226"/>
      <c r="J97" s="226"/>
      <c r="K97" s="226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254</v>
      </c>
      <c r="AU97" s="234" t="s">
        <v>80</v>
      </c>
      <c r="AV97" s="13" t="s">
        <v>80</v>
      </c>
      <c r="AW97" s="13" t="s">
        <v>32</v>
      </c>
      <c r="AX97" s="13" t="s">
        <v>78</v>
      </c>
      <c r="AY97" s="234" t="s">
        <v>242</v>
      </c>
    </row>
    <row r="98" spans="1:65" s="2" customFormat="1" ht="24.15" customHeight="1">
      <c r="A98" s="34"/>
      <c r="B98" s="35"/>
      <c r="C98" s="207" t="s">
        <v>248</v>
      </c>
      <c r="D98" s="207" t="s">
        <v>244</v>
      </c>
      <c r="E98" s="208" t="s">
        <v>905</v>
      </c>
      <c r="F98" s="209" t="s">
        <v>906</v>
      </c>
      <c r="G98" s="210" t="s">
        <v>144</v>
      </c>
      <c r="H98" s="211">
        <v>0.8</v>
      </c>
      <c r="I98" s="212">
        <v>143.58</v>
      </c>
      <c r="J98" s="212">
        <f>ROUND(I98*H98,2)</f>
        <v>114.86</v>
      </c>
      <c r="K98" s="209" t="s">
        <v>247</v>
      </c>
      <c r="L98" s="40"/>
      <c r="M98" s="213" t="s">
        <v>17</v>
      </c>
      <c r="N98" s="214" t="s">
        <v>41</v>
      </c>
      <c r="O98" s="215">
        <v>0.328</v>
      </c>
      <c r="P98" s="215">
        <f>O98*H98</f>
        <v>0.2624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217" t="s">
        <v>248</v>
      </c>
      <c r="AT98" s="217" t="s">
        <v>244</v>
      </c>
      <c r="AU98" s="217" t="s">
        <v>80</v>
      </c>
      <c r="AY98" s="19" t="s">
        <v>242</v>
      </c>
      <c r="BE98" s="218">
        <f>IF(N98="základní",J98,0)</f>
        <v>114.86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78</v>
      </c>
      <c r="BK98" s="218">
        <f>ROUND(I98*H98,2)</f>
        <v>114.86</v>
      </c>
      <c r="BL98" s="19" t="s">
        <v>248</v>
      </c>
      <c r="BM98" s="217" t="s">
        <v>3553</v>
      </c>
    </row>
    <row r="99" spans="1:47" s="2" customFormat="1" ht="12">
      <c r="A99" s="34"/>
      <c r="B99" s="35"/>
      <c r="C99" s="36"/>
      <c r="D99" s="219" t="s">
        <v>250</v>
      </c>
      <c r="E99" s="36"/>
      <c r="F99" s="220" t="s">
        <v>908</v>
      </c>
      <c r="G99" s="36"/>
      <c r="H99" s="36"/>
      <c r="I99" s="36"/>
      <c r="J99" s="36"/>
      <c r="K99" s="36"/>
      <c r="L99" s="40"/>
      <c r="M99" s="221"/>
      <c r="N99" s="222"/>
      <c r="O99" s="79"/>
      <c r="P99" s="79"/>
      <c r="Q99" s="79"/>
      <c r="R99" s="79"/>
      <c r="S99" s="79"/>
      <c r="T99" s="80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250</v>
      </c>
      <c r="AU99" s="19" t="s">
        <v>80</v>
      </c>
    </row>
    <row r="100" spans="1:51" s="13" customFormat="1" ht="12">
      <c r="A100" s="13"/>
      <c r="B100" s="225"/>
      <c r="C100" s="226"/>
      <c r="D100" s="223" t="s">
        <v>254</v>
      </c>
      <c r="E100" s="227" t="s">
        <v>3541</v>
      </c>
      <c r="F100" s="228" t="s">
        <v>3554</v>
      </c>
      <c r="G100" s="226"/>
      <c r="H100" s="229">
        <v>0.8</v>
      </c>
      <c r="I100" s="226"/>
      <c r="J100" s="226"/>
      <c r="K100" s="226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254</v>
      </c>
      <c r="AU100" s="234" t="s">
        <v>80</v>
      </c>
      <c r="AV100" s="13" t="s">
        <v>80</v>
      </c>
      <c r="AW100" s="13" t="s">
        <v>32</v>
      </c>
      <c r="AX100" s="13" t="s">
        <v>78</v>
      </c>
      <c r="AY100" s="234" t="s">
        <v>242</v>
      </c>
    </row>
    <row r="101" spans="1:65" s="2" customFormat="1" ht="37.8" customHeight="1">
      <c r="A101" s="34"/>
      <c r="B101" s="35"/>
      <c r="C101" s="207" t="s">
        <v>273</v>
      </c>
      <c r="D101" s="207" t="s">
        <v>244</v>
      </c>
      <c r="E101" s="208" t="s">
        <v>2841</v>
      </c>
      <c r="F101" s="209" t="s">
        <v>2842</v>
      </c>
      <c r="G101" s="210" t="s">
        <v>144</v>
      </c>
      <c r="H101" s="211">
        <v>3.2</v>
      </c>
      <c r="I101" s="212">
        <v>211.04</v>
      </c>
      <c r="J101" s="212">
        <f>ROUND(I101*H101,2)</f>
        <v>675.33</v>
      </c>
      <c r="K101" s="209" t="s">
        <v>247</v>
      </c>
      <c r="L101" s="40"/>
      <c r="M101" s="213" t="s">
        <v>17</v>
      </c>
      <c r="N101" s="214" t="s">
        <v>41</v>
      </c>
      <c r="O101" s="215">
        <v>0.435</v>
      </c>
      <c r="P101" s="215">
        <f>O101*H101</f>
        <v>1.3920000000000001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217" t="s">
        <v>248</v>
      </c>
      <c r="AT101" s="217" t="s">
        <v>244</v>
      </c>
      <c r="AU101" s="217" t="s">
        <v>80</v>
      </c>
      <c r="AY101" s="19" t="s">
        <v>242</v>
      </c>
      <c r="BE101" s="218">
        <f>IF(N101="základní",J101,0)</f>
        <v>675.33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675.33</v>
      </c>
      <c r="BL101" s="19" t="s">
        <v>248</v>
      </c>
      <c r="BM101" s="217" t="s">
        <v>3555</v>
      </c>
    </row>
    <row r="102" spans="1:47" s="2" customFormat="1" ht="12">
      <c r="A102" s="34"/>
      <c r="B102" s="35"/>
      <c r="C102" s="36"/>
      <c r="D102" s="219" t="s">
        <v>250</v>
      </c>
      <c r="E102" s="36"/>
      <c r="F102" s="220" t="s">
        <v>2844</v>
      </c>
      <c r="G102" s="36"/>
      <c r="H102" s="36"/>
      <c r="I102" s="36"/>
      <c r="J102" s="36"/>
      <c r="K102" s="36"/>
      <c r="L102" s="40"/>
      <c r="M102" s="221"/>
      <c r="N102" s="222"/>
      <c r="O102" s="79"/>
      <c r="P102" s="79"/>
      <c r="Q102" s="79"/>
      <c r="R102" s="79"/>
      <c r="S102" s="79"/>
      <c r="T102" s="80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250</v>
      </c>
      <c r="AU102" s="19" t="s">
        <v>80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3538</v>
      </c>
      <c r="F103" s="228" t="s">
        <v>3556</v>
      </c>
      <c r="G103" s="226"/>
      <c r="H103" s="229">
        <v>3.2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78</v>
      </c>
      <c r="AY103" s="234" t="s">
        <v>242</v>
      </c>
    </row>
    <row r="104" spans="1:65" s="2" customFormat="1" ht="16.5" customHeight="1">
      <c r="A104" s="34"/>
      <c r="B104" s="35"/>
      <c r="C104" s="264" t="s">
        <v>284</v>
      </c>
      <c r="D104" s="264" t="s">
        <v>420</v>
      </c>
      <c r="E104" s="265" t="s">
        <v>914</v>
      </c>
      <c r="F104" s="266" t="s">
        <v>915</v>
      </c>
      <c r="G104" s="267" t="s">
        <v>736</v>
      </c>
      <c r="H104" s="268">
        <v>1.76</v>
      </c>
      <c r="I104" s="269">
        <v>283</v>
      </c>
      <c r="J104" s="269">
        <f>ROUND(I104*H104,2)</f>
        <v>498.08</v>
      </c>
      <c r="K104" s="266" t="s">
        <v>423</v>
      </c>
      <c r="L104" s="270"/>
      <c r="M104" s="271" t="s">
        <v>17</v>
      </c>
      <c r="N104" s="272" t="s">
        <v>41</v>
      </c>
      <c r="O104" s="215">
        <v>0</v>
      </c>
      <c r="P104" s="215">
        <f>O104*H104</f>
        <v>0</v>
      </c>
      <c r="Q104" s="215">
        <v>1</v>
      </c>
      <c r="R104" s="215">
        <f>Q104*H104</f>
        <v>1.76</v>
      </c>
      <c r="S104" s="215">
        <v>0</v>
      </c>
      <c r="T104" s="216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300</v>
      </c>
      <c r="AT104" s="217" t="s">
        <v>420</v>
      </c>
      <c r="AU104" s="217" t="s">
        <v>80</v>
      </c>
      <c r="AY104" s="19" t="s">
        <v>242</v>
      </c>
      <c r="BE104" s="218">
        <f>IF(N104="základní",J104,0)</f>
        <v>498.08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498.08</v>
      </c>
      <c r="BL104" s="19" t="s">
        <v>248</v>
      </c>
      <c r="BM104" s="217" t="s">
        <v>3557</v>
      </c>
    </row>
    <row r="105" spans="1:51" s="13" customFormat="1" ht="12">
      <c r="A105" s="13"/>
      <c r="B105" s="225"/>
      <c r="C105" s="226"/>
      <c r="D105" s="223" t="s">
        <v>254</v>
      </c>
      <c r="E105" s="227" t="s">
        <v>17</v>
      </c>
      <c r="F105" s="228" t="s">
        <v>3558</v>
      </c>
      <c r="G105" s="226"/>
      <c r="H105" s="229">
        <v>1.76</v>
      </c>
      <c r="I105" s="226"/>
      <c r="J105" s="226"/>
      <c r="K105" s="226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254</v>
      </c>
      <c r="AU105" s="234" t="s">
        <v>80</v>
      </c>
      <c r="AV105" s="13" t="s">
        <v>80</v>
      </c>
      <c r="AW105" s="13" t="s">
        <v>32</v>
      </c>
      <c r="AX105" s="13" t="s">
        <v>78</v>
      </c>
      <c r="AY105" s="234" t="s">
        <v>242</v>
      </c>
    </row>
    <row r="106" spans="1:65" s="2" customFormat="1" ht="16.5" customHeight="1">
      <c r="A106" s="34"/>
      <c r="B106" s="35"/>
      <c r="C106" s="264" t="s">
        <v>293</v>
      </c>
      <c r="D106" s="264" t="s">
        <v>420</v>
      </c>
      <c r="E106" s="265" t="s">
        <v>1499</v>
      </c>
      <c r="F106" s="266" t="s">
        <v>1500</v>
      </c>
      <c r="G106" s="267" t="s">
        <v>736</v>
      </c>
      <c r="H106" s="268">
        <v>7.04</v>
      </c>
      <c r="I106" s="269">
        <v>388</v>
      </c>
      <c r="J106" s="269">
        <f>ROUND(I106*H106,2)</f>
        <v>2731.52</v>
      </c>
      <c r="K106" s="266" t="s">
        <v>423</v>
      </c>
      <c r="L106" s="270"/>
      <c r="M106" s="271" t="s">
        <v>17</v>
      </c>
      <c r="N106" s="272" t="s">
        <v>41</v>
      </c>
      <c r="O106" s="215">
        <v>0</v>
      </c>
      <c r="P106" s="215">
        <f>O106*H106</f>
        <v>0</v>
      </c>
      <c r="Q106" s="215">
        <v>1</v>
      </c>
      <c r="R106" s="215">
        <f>Q106*H106</f>
        <v>7.04</v>
      </c>
      <c r="S106" s="215">
        <v>0</v>
      </c>
      <c r="T106" s="216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217" t="s">
        <v>300</v>
      </c>
      <c r="AT106" s="217" t="s">
        <v>420</v>
      </c>
      <c r="AU106" s="217" t="s">
        <v>80</v>
      </c>
      <c r="AY106" s="19" t="s">
        <v>242</v>
      </c>
      <c r="BE106" s="218">
        <f>IF(N106="základní",J106,0)</f>
        <v>2731.52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78</v>
      </c>
      <c r="BK106" s="218">
        <f>ROUND(I106*H106,2)</f>
        <v>2731.52</v>
      </c>
      <c r="BL106" s="19" t="s">
        <v>248</v>
      </c>
      <c r="BM106" s="217" t="s">
        <v>3559</v>
      </c>
    </row>
    <row r="107" spans="1:51" s="13" customFormat="1" ht="12">
      <c r="A107" s="13"/>
      <c r="B107" s="225"/>
      <c r="C107" s="226"/>
      <c r="D107" s="223" t="s">
        <v>254</v>
      </c>
      <c r="E107" s="227" t="s">
        <v>17</v>
      </c>
      <c r="F107" s="228" t="s">
        <v>3560</v>
      </c>
      <c r="G107" s="226"/>
      <c r="H107" s="229">
        <v>7.04</v>
      </c>
      <c r="I107" s="226"/>
      <c r="J107" s="226"/>
      <c r="K107" s="226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254</v>
      </c>
      <c r="AU107" s="234" t="s">
        <v>80</v>
      </c>
      <c r="AV107" s="13" t="s">
        <v>80</v>
      </c>
      <c r="AW107" s="13" t="s">
        <v>32</v>
      </c>
      <c r="AX107" s="13" t="s">
        <v>78</v>
      </c>
      <c r="AY107" s="234" t="s">
        <v>242</v>
      </c>
    </row>
    <row r="108" spans="1:65" s="2" customFormat="1" ht="16.5" customHeight="1">
      <c r="A108" s="34"/>
      <c r="B108" s="35"/>
      <c r="C108" s="207" t="s">
        <v>300</v>
      </c>
      <c r="D108" s="207" t="s">
        <v>244</v>
      </c>
      <c r="E108" s="208" t="s">
        <v>1506</v>
      </c>
      <c r="F108" s="209" t="s">
        <v>1507</v>
      </c>
      <c r="G108" s="210" t="s">
        <v>184</v>
      </c>
      <c r="H108" s="211">
        <v>10</v>
      </c>
      <c r="I108" s="212">
        <v>25</v>
      </c>
      <c r="J108" s="212">
        <f>ROUND(I108*H108,2)</f>
        <v>250</v>
      </c>
      <c r="K108" s="209" t="s">
        <v>17</v>
      </c>
      <c r="L108" s="40"/>
      <c r="M108" s="213" t="s">
        <v>17</v>
      </c>
      <c r="N108" s="214" t="s">
        <v>41</v>
      </c>
      <c r="O108" s="215">
        <v>0</v>
      </c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217" t="s">
        <v>248</v>
      </c>
      <c r="AT108" s="217" t="s">
        <v>244</v>
      </c>
      <c r="AU108" s="217" t="s">
        <v>80</v>
      </c>
      <c r="AY108" s="19" t="s">
        <v>242</v>
      </c>
      <c r="BE108" s="218">
        <f>IF(N108="základní",J108,0)</f>
        <v>250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78</v>
      </c>
      <c r="BK108" s="218">
        <f>ROUND(I108*H108,2)</f>
        <v>250</v>
      </c>
      <c r="BL108" s="19" t="s">
        <v>248</v>
      </c>
      <c r="BM108" s="217" t="s">
        <v>3561</v>
      </c>
    </row>
    <row r="109" spans="1:51" s="13" customFormat="1" ht="12">
      <c r="A109" s="13"/>
      <c r="B109" s="225"/>
      <c r="C109" s="226"/>
      <c r="D109" s="223" t="s">
        <v>254</v>
      </c>
      <c r="E109" s="227" t="s">
        <v>17</v>
      </c>
      <c r="F109" s="228" t="s">
        <v>314</v>
      </c>
      <c r="G109" s="226"/>
      <c r="H109" s="229">
        <v>10</v>
      </c>
      <c r="I109" s="226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254</v>
      </c>
      <c r="AU109" s="234" t="s">
        <v>80</v>
      </c>
      <c r="AV109" s="13" t="s">
        <v>80</v>
      </c>
      <c r="AW109" s="13" t="s">
        <v>32</v>
      </c>
      <c r="AX109" s="13" t="s">
        <v>78</v>
      </c>
      <c r="AY109" s="234" t="s">
        <v>242</v>
      </c>
    </row>
    <row r="110" spans="1:65" s="2" customFormat="1" ht="16.5" customHeight="1">
      <c r="A110" s="34"/>
      <c r="B110" s="35"/>
      <c r="C110" s="264" t="s">
        <v>308</v>
      </c>
      <c r="D110" s="264" t="s">
        <v>420</v>
      </c>
      <c r="E110" s="265" t="s">
        <v>1510</v>
      </c>
      <c r="F110" s="266" t="s">
        <v>1511</v>
      </c>
      <c r="G110" s="267" t="s">
        <v>184</v>
      </c>
      <c r="H110" s="268">
        <v>10</v>
      </c>
      <c r="I110" s="269">
        <v>4.3</v>
      </c>
      <c r="J110" s="269">
        <f>ROUND(I110*H110,2)</f>
        <v>43</v>
      </c>
      <c r="K110" s="266" t="s">
        <v>423</v>
      </c>
      <c r="L110" s="270"/>
      <c r="M110" s="271" t="s">
        <v>17</v>
      </c>
      <c r="N110" s="272" t="s">
        <v>41</v>
      </c>
      <c r="O110" s="215">
        <v>0</v>
      </c>
      <c r="P110" s="215">
        <f>O110*H110</f>
        <v>0</v>
      </c>
      <c r="Q110" s="215">
        <v>2E-05</v>
      </c>
      <c r="R110" s="215">
        <f>Q110*H110</f>
        <v>0.0002</v>
      </c>
      <c r="S110" s="215">
        <v>0</v>
      </c>
      <c r="T110" s="216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217" t="s">
        <v>300</v>
      </c>
      <c r="AT110" s="217" t="s">
        <v>420</v>
      </c>
      <c r="AU110" s="217" t="s">
        <v>80</v>
      </c>
      <c r="AY110" s="19" t="s">
        <v>242</v>
      </c>
      <c r="BE110" s="218">
        <f>IF(N110="základní",J110,0)</f>
        <v>43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78</v>
      </c>
      <c r="BK110" s="218">
        <f>ROUND(I110*H110,2)</f>
        <v>43</v>
      </c>
      <c r="BL110" s="19" t="s">
        <v>248</v>
      </c>
      <c r="BM110" s="217" t="s">
        <v>3562</v>
      </c>
    </row>
    <row r="111" spans="1:51" s="13" customFormat="1" ht="12">
      <c r="A111" s="13"/>
      <c r="B111" s="225"/>
      <c r="C111" s="226"/>
      <c r="D111" s="223" t="s">
        <v>254</v>
      </c>
      <c r="E111" s="227" t="s">
        <v>17</v>
      </c>
      <c r="F111" s="228" t="s">
        <v>314</v>
      </c>
      <c r="G111" s="226"/>
      <c r="H111" s="229">
        <v>10</v>
      </c>
      <c r="I111" s="226"/>
      <c r="J111" s="226"/>
      <c r="K111" s="226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254</v>
      </c>
      <c r="AU111" s="234" t="s">
        <v>80</v>
      </c>
      <c r="AV111" s="13" t="s">
        <v>80</v>
      </c>
      <c r="AW111" s="13" t="s">
        <v>32</v>
      </c>
      <c r="AX111" s="13" t="s">
        <v>78</v>
      </c>
      <c r="AY111" s="234" t="s">
        <v>242</v>
      </c>
    </row>
    <row r="112" spans="1:63" s="12" customFormat="1" ht="22.8" customHeight="1">
      <c r="A112" s="12"/>
      <c r="B112" s="192"/>
      <c r="C112" s="193"/>
      <c r="D112" s="194" t="s">
        <v>69</v>
      </c>
      <c r="E112" s="205" t="s">
        <v>248</v>
      </c>
      <c r="F112" s="205" t="s">
        <v>1015</v>
      </c>
      <c r="G112" s="193"/>
      <c r="H112" s="193"/>
      <c r="I112" s="193"/>
      <c r="J112" s="206">
        <f>BK112</f>
        <v>856.8</v>
      </c>
      <c r="K112" s="193"/>
      <c r="L112" s="197"/>
      <c r="M112" s="198"/>
      <c r="N112" s="199"/>
      <c r="O112" s="199"/>
      <c r="P112" s="200">
        <f>SUM(P113:P115)</f>
        <v>1.1187</v>
      </c>
      <c r="Q112" s="199"/>
      <c r="R112" s="200">
        <f>SUM(R113:R115)</f>
        <v>1.2479082000000001</v>
      </c>
      <c r="S112" s="199"/>
      <c r="T112" s="201">
        <f>SUM(T113:T115)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2" t="s">
        <v>78</v>
      </c>
      <c r="AT112" s="203" t="s">
        <v>69</v>
      </c>
      <c r="AU112" s="203" t="s">
        <v>78</v>
      </c>
      <c r="AY112" s="202" t="s">
        <v>242</v>
      </c>
      <c r="BK112" s="204">
        <f>SUM(BK113:BK115)</f>
        <v>856.8</v>
      </c>
    </row>
    <row r="113" spans="1:65" s="2" customFormat="1" ht="21.75" customHeight="1">
      <c r="A113" s="34"/>
      <c r="B113" s="35"/>
      <c r="C113" s="207" t="s">
        <v>314</v>
      </c>
      <c r="D113" s="207" t="s">
        <v>244</v>
      </c>
      <c r="E113" s="208" t="s">
        <v>1719</v>
      </c>
      <c r="F113" s="209" t="s">
        <v>1720</v>
      </c>
      <c r="G113" s="210" t="s">
        <v>144</v>
      </c>
      <c r="H113" s="211">
        <v>0.66</v>
      </c>
      <c r="I113" s="212">
        <v>1298.18</v>
      </c>
      <c r="J113" s="212">
        <f>ROUND(I113*H113,2)</f>
        <v>856.8</v>
      </c>
      <c r="K113" s="209" t="s">
        <v>247</v>
      </c>
      <c r="L113" s="40"/>
      <c r="M113" s="213" t="s">
        <v>17</v>
      </c>
      <c r="N113" s="214" t="s">
        <v>41</v>
      </c>
      <c r="O113" s="215">
        <v>1.695</v>
      </c>
      <c r="P113" s="215">
        <f>O113*H113</f>
        <v>1.1187</v>
      </c>
      <c r="Q113" s="215">
        <v>1.89077</v>
      </c>
      <c r="R113" s="215">
        <f>Q113*H113</f>
        <v>1.2479082000000001</v>
      </c>
      <c r="S113" s="215">
        <v>0</v>
      </c>
      <c r="T113" s="216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217" t="s">
        <v>248</v>
      </c>
      <c r="AT113" s="217" t="s">
        <v>244</v>
      </c>
      <c r="AU113" s="217" t="s">
        <v>80</v>
      </c>
      <c r="AY113" s="19" t="s">
        <v>242</v>
      </c>
      <c r="BE113" s="218">
        <f>IF(N113="základní",J113,0)</f>
        <v>856.8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78</v>
      </c>
      <c r="BK113" s="218">
        <f>ROUND(I113*H113,2)</f>
        <v>856.8</v>
      </c>
      <c r="BL113" s="19" t="s">
        <v>248</v>
      </c>
      <c r="BM113" s="217" t="s">
        <v>3563</v>
      </c>
    </row>
    <row r="114" spans="1:47" s="2" customFormat="1" ht="12">
      <c r="A114" s="34"/>
      <c r="B114" s="35"/>
      <c r="C114" s="36"/>
      <c r="D114" s="219" t="s">
        <v>250</v>
      </c>
      <c r="E114" s="36"/>
      <c r="F114" s="220" t="s">
        <v>1722</v>
      </c>
      <c r="G114" s="36"/>
      <c r="H114" s="36"/>
      <c r="I114" s="36"/>
      <c r="J114" s="36"/>
      <c r="K114" s="36"/>
      <c r="L114" s="40"/>
      <c r="M114" s="221"/>
      <c r="N114" s="222"/>
      <c r="O114" s="79"/>
      <c r="P114" s="79"/>
      <c r="Q114" s="79"/>
      <c r="R114" s="79"/>
      <c r="S114" s="79"/>
      <c r="T114" s="80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250</v>
      </c>
      <c r="AU114" s="19" t="s">
        <v>80</v>
      </c>
    </row>
    <row r="115" spans="1:51" s="13" customFormat="1" ht="12">
      <c r="A115" s="13"/>
      <c r="B115" s="225"/>
      <c r="C115" s="226"/>
      <c r="D115" s="223" t="s">
        <v>254</v>
      </c>
      <c r="E115" s="227" t="s">
        <v>17</v>
      </c>
      <c r="F115" s="228" t="s">
        <v>3564</v>
      </c>
      <c r="G115" s="226"/>
      <c r="H115" s="229">
        <v>0.66</v>
      </c>
      <c r="I115" s="226"/>
      <c r="J115" s="226"/>
      <c r="K115" s="226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254</v>
      </c>
      <c r="AU115" s="234" t="s">
        <v>80</v>
      </c>
      <c r="AV115" s="13" t="s">
        <v>80</v>
      </c>
      <c r="AW115" s="13" t="s">
        <v>32</v>
      </c>
      <c r="AX115" s="13" t="s">
        <v>78</v>
      </c>
      <c r="AY115" s="234" t="s">
        <v>242</v>
      </c>
    </row>
    <row r="116" spans="1:63" s="12" customFormat="1" ht="22.8" customHeight="1">
      <c r="A116" s="12"/>
      <c r="B116" s="192"/>
      <c r="C116" s="193"/>
      <c r="D116" s="194" t="s">
        <v>69</v>
      </c>
      <c r="E116" s="205" t="s">
        <v>308</v>
      </c>
      <c r="F116" s="205" t="s">
        <v>585</v>
      </c>
      <c r="G116" s="193"/>
      <c r="H116" s="193"/>
      <c r="I116" s="193"/>
      <c r="J116" s="206">
        <f>BK116</f>
        <v>1080</v>
      </c>
      <c r="K116" s="193"/>
      <c r="L116" s="197"/>
      <c r="M116" s="198"/>
      <c r="N116" s="199"/>
      <c r="O116" s="199"/>
      <c r="P116" s="200">
        <f>SUM(P117:P118)</f>
        <v>0</v>
      </c>
      <c r="Q116" s="199"/>
      <c r="R116" s="200">
        <f>SUM(R117:R118)</f>
        <v>0</v>
      </c>
      <c r="S116" s="199"/>
      <c r="T116" s="201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2" t="s">
        <v>78</v>
      </c>
      <c r="AT116" s="203" t="s">
        <v>69</v>
      </c>
      <c r="AU116" s="203" t="s">
        <v>78</v>
      </c>
      <c r="AY116" s="202" t="s">
        <v>242</v>
      </c>
      <c r="BK116" s="204">
        <f>SUM(BK117:BK118)</f>
        <v>1080</v>
      </c>
    </row>
    <row r="117" spans="1:65" s="2" customFormat="1" ht="24.15" customHeight="1">
      <c r="A117" s="34"/>
      <c r="B117" s="35"/>
      <c r="C117" s="207" t="s">
        <v>320</v>
      </c>
      <c r="D117" s="207" t="s">
        <v>244</v>
      </c>
      <c r="E117" s="208" t="s">
        <v>3565</v>
      </c>
      <c r="F117" s="209" t="s">
        <v>3566</v>
      </c>
      <c r="G117" s="210" t="s">
        <v>144</v>
      </c>
      <c r="H117" s="211">
        <v>0.72</v>
      </c>
      <c r="I117" s="212">
        <v>1500</v>
      </c>
      <c r="J117" s="212">
        <f>ROUND(I117*H117,2)</f>
        <v>1080</v>
      </c>
      <c r="K117" s="209" t="s">
        <v>17</v>
      </c>
      <c r="L117" s="40"/>
      <c r="M117" s="213" t="s">
        <v>17</v>
      </c>
      <c r="N117" s="214" t="s">
        <v>41</v>
      </c>
      <c r="O117" s="215">
        <v>0</v>
      </c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217" t="s">
        <v>248</v>
      </c>
      <c r="AT117" s="217" t="s">
        <v>244</v>
      </c>
      <c r="AU117" s="217" t="s">
        <v>80</v>
      </c>
      <c r="AY117" s="19" t="s">
        <v>242</v>
      </c>
      <c r="BE117" s="218">
        <f>IF(N117="základní",J117,0)</f>
        <v>1080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78</v>
      </c>
      <c r="BK117" s="218">
        <f>ROUND(I117*H117,2)</f>
        <v>1080</v>
      </c>
      <c r="BL117" s="19" t="s">
        <v>248</v>
      </c>
      <c r="BM117" s="217" t="s">
        <v>3567</v>
      </c>
    </row>
    <row r="118" spans="1:51" s="13" customFormat="1" ht="12">
      <c r="A118" s="13"/>
      <c r="B118" s="225"/>
      <c r="C118" s="226"/>
      <c r="D118" s="223" t="s">
        <v>254</v>
      </c>
      <c r="E118" s="227" t="s">
        <v>17</v>
      </c>
      <c r="F118" s="228" t="s">
        <v>3568</v>
      </c>
      <c r="G118" s="226"/>
      <c r="H118" s="229">
        <v>0.72</v>
      </c>
      <c r="I118" s="226"/>
      <c r="J118" s="226"/>
      <c r="K118" s="226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254</v>
      </c>
      <c r="AU118" s="234" t="s">
        <v>80</v>
      </c>
      <c r="AV118" s="13" t="s">
        <v>80</v>
      </c>
      <c r="AW118" s="13" t="s">
        <v>32</v>
      </c>
      <c r="AX118" s="13" t="s">
        <v>78</v>
      </c>
      <c r="AY118" s="234" t="s">
        <v>242</v>
      </c>
    </row>
    <row r="119" spans="1:63" s="12" customFormat="1" ht="22.8" customHeight="1">
      <c r="A119" s="12"/>
      <c r="B119" s="192"/>
      <c r="C119" s="193"/>
      <c r="D119" s="194" t="s">
        <v>69</v>
      </c>
      <c r="E119" s="205" t="s">
        <v>771</v>
      </c>
      <c r="F119" s="205" t="s">
        <v>772</v>
      </c>
      <c r="G119" s="193"/>
      <c r="H119" s="193"/>
      <c r="I119" s="193"/>
      <c r="J119" s="206">
        <f>BK119</f>
        <v>1905.15</v>
      </c>
      <c r="K119" s="193"/>
      <c r="L119" s="197"/>
      <c r="M119" s="198"/>
      <c r="N119" s="199"/>
      <c r="O119" s="199"/>
      <c r="P119" s="200">
        <f>SUM(P120:P121)</f>
        <v>3.4947910000000006</v>
      </c>
      <c r="Q119" s="199"/>
      <c r="R119" s="200">
        <f>SUM(R120:R121)</f>
        <v>0</v>
      </c>
      <c r="S119" s="199"/>
      <c r="T119" s="201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2" t="s">
        <v>78</v>
      </c>
      <c r="AT119" s="203" t="s">
        <v>69</v>
      </c>
      <c r="AU119" s="203" t="s">
        <v>78</v>
      </c>
      <c r="AY119" s="202" t="s">
        <v>242</v>
      </c>
      <c r="BK119" s="204">
        <f>SUM(BK120:BK121)</f>
        <v>1905.15</v>
      </c>
    </row>
    <row r="120" spans="1:65" s="2" customFormat="1" ht="24.15" customHeight="1">
      <c r="A120" s="34"/>
      <c r="B120" s="35"/>
      <c r="C120" s="207" t="s">
        <v>326</v>
      </c>
      <c r="D120" s="207" t="s">
        <v>244</v>
      </c>
      <c r="E120" s="208" t="s">
        <v>774</v>
      </c>
      <c r="F120" s="209" t="s">
        <v>775</v>
      </c>
      <c r="G120" s="210" t="s">
        <v>736</v>
      </c>
      <c r="H120" s="211">
        <v>8.803</v>
      </c>
      <c r="I120" s="212">
        <v>216.42</v>
      </c>
      <c r="J120" s="212">
        <f>ROUND(I120*H120,2)</f>
        <v>1905.15</v>
      </c>
      <c r="K120" s="209" t="s">
        <v>247</v>
      </c>
      <c r="L120" s="40"/>
      <c r="M120" s="213" t="s">
        <v>17</v>
      </c>
      <c r="N120" s="214" t="s">
        <v>41</v>
      </c>
      <c r="O120" s="215">
        <v>0.397</v>
      </c>
      <c r="P120" s="215">
        <f>O120*H120</f>
        <v>3.4947910000000006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7" t="s">
        <v>248</v>
      </c>
      <c r="AT120" s="217" t="s">
        <v>244</v>
      </c>
      <c r="AU120" s="217" t="s">
        <v>80</v>
      </c>
      <c r="AY120" s="19" t="s">
        <v>242</v>
      </c>
      <c r="BE120" s="218">
        <f>IF(N120="základní",J120,0)</f>
        <v>1905.15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78</v>
      </c>
      <c r="BK120" s="218">
        <f>ROUND(I120*H120,2)</f>
        <v>1905.15</v>
      </c>
      <c r="BL120" s="19" t="s">
        <v>248</v>
      </c>
      <c r="BM120" s="217" t="s">
        <v>3569</v>
      </c>
    </row>
    <row r="121" spans="1:47" s="2" customFormat="1" ht="12">
      <c r="A121" s="34"/>
      <c r="B121" s="35"/>
      <c r="C121" s="36"/>
      <c r="D121" s="219" t="s">
        <v>250</v>
      </c>
      <c r="E121" s="36"/>
      <c r="F121" s="220" t="s">
        <v>777</v>
      </c>
      <c r="G121" s="36"/>
      <c r="H121" s="36"/>
      <c r="I121" s="36"/>
      <c r="J121" s="36"/>
      <c r="K121" s="36"/>
      <c r="L121" s="40"/>
      <c r="M121" s="221"/>
      <c r="N121" s="222"/>
      <c r="O121" s="79"/>
      <c r="P121" s="79"/>
      <c r="Q121" s="79"/>
      <c r="R121" s="79"/>
      <c r="S121" s="79"/>
      <c r="T121" s="80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250</v>
      </c>
      <c r="AU121" s="19" t="s">
        <v>80</v>
      </c>
    </row>
    <row r="122" spans="1:63" s="12" customFormat="1" ht="25.9" customHeight="1">
      <c r="A122" s="12"/>
      <c r="B122" s="192"/>
      <c r="C122" s="193"/>
      <c r="D122" s="194" t="s">
        <v>69</v>
      </c>
      <c r="E122" s="195" t="s">
        <v>1181</v>
      </c>
      <c r="F122" s="195" t="s">
        <v>1182</v>
      </c>
      <c r="G122" s="193"/>
      <c r="H122" s="193"/>
      <c r="I122" s="193"/>
      <c r="J122" s="196">
        <f>BK122</f>
        <v>58527.60999999999</v>
      </c>
      <c r="K122" s="193"/>
      <c r="L122" s="197"/>
      <c r="M122" s="198"/>
      <c r="N122" s="199"/>
      <c r="O122" s="199"/>
      <c r="P122" s="200">
        <f>P123</f>
        <v>5.690560999999999</v>
      </c>
      <c r="Q122" s="199"/>
      <c r="R122" s="200">
        <f>R123</f>
        <v>0.22008065806</v>
      </c>
      <c r="S122" s="199"/>
      <c r="T122" s="201">
        <f>T123</f>
        <v>0.29986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80</v>
      </c>
      <c r="AT122" s="203" t="s">
        <v>69</v>
      </c>
      <c r="AU122" s="203" t="s">
        <v>70</v>
      </c>
      <c r="AY122" s="202" t="s">
        <v>242</v>
      </c>
      <c r="BK122" s="204">
        <f>BK123</f>
        <v>58527.60999999999</v>
      </c>
    </row>
    <row r="123" spans="1:63" s="12" customFormat="1" ht="22.8" customHeight="1">
      <c r="A123" s="12"/>
      <c r="B123" s="192"/>
      <c r="C123" s="193"/>
      <c r="D123" s="194" t="s">
        <v>69</v>
      </c>
      <c r="E123" s="205" t="s">
        <v>3570</v>
      </c>
      <c r="F123" s="205" t="s">
        <v>3571</v>
      </c>
      <c r="G123" s="193"/>
      <c r="H123" s="193"/>
      <c r="I123" s="193"/>
      <c r="J123" s="206">
        <f>BK123</f>
        <v>58527.60999999999</v>
      </c>
      <c r="K123" s="193"/>
      <c r="L123" s="197"/>
      <c r="M123" s="198"/>
      <c r="N123" s="199"/>
      <c r="O123" s="199"/>
      <c r="P123" s="200">
        <f>SUM(P124:P169)</f>
        <v>5.690560999999999</v>
      </c>
      <c r="Q123" s="199"/>
      <c r="R123" s="200">
        <f>SUM(R124:R169)</f>
        <v>0.22008065806</v>
      </c>
      <c r="S123" s="199"/>
      <c r="T123" s="201">
        <f>SUM(T124:T169)</f>
        <v>0.29986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2" t="s">
        <v>80</v>
      </c>
      <c r="AT123" s="203" t="s">
        <v>69</v>
      </c>
      <c r="AU123" s="203" t="s">
        <v>78</v>
      </c>
      <c r="AY123" s="202" t="s">
        <v>242</v>
      </c>
      <c r="BK123" s="204">
        <f>SUM(BK124:BK169)</f>
        <v>58527.60999999999</v>
      </c>
    </row>
    <row r="124" spans="1:65" s="2" customFormat="1" ht="16.5" customHeight="1">
      <c r="A124" s="34"/>
      <c r="B124" s="35"/>
      <c r="C124" s="207" t="s">
        <v>332</v>
      </c>
      <c r="D124" s="207" t="s">
        <v>244</v>
      </c>
      <c r="E124" s="208" t="s">
        <v>3572</v>
      </c>
      <c r="F124" s="209" t="s">
        <v>3573</v>
      </c>
      <c r="G124" s="210" t="s">
        <v>3574</v>
      </c>
      <c r="H124" s="211">
        <v>1</v>
      </c>
      <c r="I124" s="212">
        <v>500</v>
      </c>
      <c r="J124" s="212">
        <f>ROUND(I124*H124,2)</f>
        <v>500</v>
      </c>
      <c r="K124" s="209" t="s">
        <v>17</v>
      </c>
      <c r="L124" s="40"/>
      <c r="M124" s="213" t="s">
        <v>17</v>
      </c>
      <c r="N124" s="214" t="s">
        <v>41</v>
      </c>
      <c r="O124" s="215">
        <v>0</v>
      </c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7" t="s">
        <v>363</v>
      </c>
      <c r="AT124" s="217" t="s">
        <v>244</v>
      </c>
      <c r="AU124" s="217" t="s">
        <v>80</v>
      </c>
      <c r="AY124" s="19" t="s">
        <v>242</v>
      </c>
      <c r="BE124" s="218">
        <f>IF(N124="základní",J124,0)</f>
        <v>500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78</v>
      </c>
      <c r="BK124" s="218">
        <f>ROUND(I124*H124,2)</f>
        <v>500</v>
      </c>
      <c r="BL124" s="19" t="s">
        <v>363</v>
      </c>
      <c r="BM124" s="217" t="s">
        <v>3575</v>
      </c>
    </row>
    <row r="125" spans="1:51" s="13" customFormat="1" ht="12">
      <c r="A125" s="13"/>
      <c r="B125" s="225"/>
      <c r="C125" s="226"/>
      <c r="D125" s="223" t="s">
        <v>254</v>
      </c>
      <c r="E125" s="227" t="s">
        <v>17</v>
      </c>
      <c r="F125" s="228" t="s">
        <v>78</v>
      </c>
      <c r="G125" s="226"/>
      <c r="H125" s="229">
        <v>1</v>
      </c>
      <c r="I125" s="226"/>
      <c r="J125" s="226"/>
      <c r="K125" s="226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254</v>
      </c>
      <c r="AU125" s="234" t="s">
        <v>80</v>
      </c>
      <c r="AV125" s="13" t="s">
        <v>80</v>
      </c>
      <c r="AW125" s="13" t="s">
        <v>32</v>
      </c>
      <c r="AX125" s="13" t="s">
        <v>78</v>
      </c>
      <c r="AY125" s="234" t="s">
        <v>242</v>
      </c>
    </row>
    <row r="126" spans="1:65" s="2" customFormat="1" ht="16.5" customHeight="1">
      <c r="A126" s="34"/>
      <c r="B126" s="35"/>
      <c r="C126" s="207" t="s">
        <v>344</v>
      </c>
      <c r="D126" s="207" t="s">
        <v>244</v>
      </c>
      <c r="E126" s="208" t="s">
        <v>3576</v>
      </c>
      <c r="F126" s="209" t="s">
        <v>3577</v>
      </c>
      <c r="G126" s="210" t="s">
        <v>184</v>
      </c>
      <c r="H126" s="211">
        <v>2</v>
      </c>
      <c r="I126" s="212">
        <v>41.76</v>
      </c>
      <c r="J126" s="212">
        <f>ROUND(I126*H126,2)</f>
        <v>83.52</v>
      </c>
      <c r="K126" s="209" t="s">
        <v>247</v>
      </c>
      <c r="L126" s="40"/>
      <c r="M126" s="213" t="s">
        <v>17</v>
      </c>
      <c r="N126" s="214" t="s">
        <v>41</v>
      </c>
      <c r="O126" s="215">
        <v>0.03</v>
      </c>
      <c r="P126" s="215">
        <f>O126*H126</f>
        <v>0.06</v>
      </c>
      <c r="Q126" s="215">
        <v>0.00011242</v>
      </c>
      <c r="R126" s="215">
        <f>Q126*H126</f>
        <v>0.00022484</v>
      </c>
      <c r="S126" s="215">
        <v>0.00215</v>
      </c>
      <c r="T126" s="216">
        <f>S126*H126</f>
        <v>0.0043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7" t="s">
        <v>363</v>
      </c>
      <c r="AT126" s="217" t="s">
        <v>244</v>
      </c>
      <c r="AU126" s="217" t="s">
        <v>80</v>
      </c>
      <c r="AY126" s="19" t="s">
        <v>242</v>
      </c>
      <c r="BE126" s="218">
        <f>IF(N126="základní",J126,0)</f>
        <v>83.52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78</v>
      </c>
      <c r="BK126" s="218">
        <f>ROUND(I126*H126,2)</f>
        <v>83.52</v>
      </c>
      <c r="BL126" s="19" t="s">
        <v>363</v>
      </c>
      <c r="BM126" s="217" t="s">
        <v>3578</v>
      </c>
    </row>
    <row r="127" spans="1:47" s="2" customFormat="1" ht="12">
      <c r="A127" s="34"/>
      <c r="B127" s="35"/>
      <c r="C127" s="36"/>
      <c r="D127" s="219" t="s">
        <v>250</v>
      </c>
      <c r="E127" s="36"/>
      <c r="F127" s="220" t="s">
        <v>3579</v>
      </c>
      <c r="G127" s="36"/>
      <c r="H127" s="36"/>
      <c r="I127" s="36"/>
      <c r="J127" s="36"/>
      <c r="K127" s="36"/>
      <c r="L127" s="40"/>
      <c r="M127" s="221"/>
      <c r="N127" s="222"/>
      <c r="O127" s="79"/>
      <c r="P127" s="79"/>
      <c r="Q127" s="79"/>
      <c r="R127" s="79"/>
      <c r="S127" s="79"/>
      <c r="T127" s="80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250</v>
      </c>
      <c r="AU127" s="19" t="s">
        <v>80</v>
      </c>
    </row>
    <row r="128" spans="1:51" s="13" customFormat="1" ht="12">
      <c r="A128" s="13"/>
      <c r="B128" s="225"/>
      <c r="C128" s="226"/>
      <c r="D128" s="223" t="s">
        <v>254</v>
      </c>
      <c r="E128" s="227" t="s">
        <v>17</v>
      </c>
      <c r="F128" s="228" t="s">
        <v>3580</v>
      </c>
      <c r="G128" s="226"/>
      <c r="H128" s="229">
        <v>2</v>
      </c>
      <c r="I128" s="226"/>
      <c r="J128" s="226"/>
      <c r="K128" s="226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254</v>
      </c>
      <c r="AU128" s="234" t="s">
        <v>80</v>
      </c>
      <c r="AV128" s="13" t="s">
        <v>80</v>
      </c>
      <c r="AW128" s="13" t="s">
        <v>32</v>
      </c>
      <c r="AX128" s="13" t="s">
        <v>78</v>
      </c>
      <c r="AY128" s="234" t="s">
        <v>242</v>
      </c>
    </row>
    <row r="129" spans="1:65" s="2" customFormat="1" ht="16.5" customHeight="1">
      <c r="A129" s="34"/>
      <c r="B129" s="35"/>
      <c r="C129" s="207" t="s">
        <v>8</v>
      </c>
      <c r="D129" s="207" t="s">
        <v>244</v>
      </c>
      <c r="E129" s="208" t="s">
        <v>3581</v>
      </c>
      <c r="F129" s="209" t="s">
        <v>3582</v>
      </c>
      <c r="G129" s="210" t="s">
        <v>184</v>
      </c>
      <c r="H129" s="211">
        <v>9</v>
      </c>
      <c r="I129" s="212">
        <v>120.94</v>
      </c>
      <c r="J129" s="212">
        <f>ROUND(I129*H129,2)</f>
        <v>1088.46</v>
      </c>
      <c r="K129" s="209" t="s">
        <v>247</v>
      </c>
      <c r="L129" s="40"/>
      <c r="M129" s="213" t="s">
        <v>17</v>
      </c>
      <c r="N129" s="214" t="s">
        <v>41</v>
      </c>
      <c r="O129" s="215">
        <v>0.052</v>
      </c>
      <c r="P129" s="215">
        <f>O129*H129</f>
        <v>0.46799999999999997</v>
      </c>
      <c r="Q129" s="215">
        <v>0.0003896</v>
      </c>
      <c r="R129" s="215">
        <f>Q129*H129</f>
        <v>0.0035064</v>
      </c>
      <c r="S129" s="215">
        <v>0.00828</v>
      </c>
      <c r="T129" s="216">
        <f>S129*H129</f>
        <v>0.07451999999999999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7" t="s">
        <v>363</v>
      </c>
      <c r="AT129" s="217" t="s">
        <v>244</v>
      </c>
      <c r="AU129" s="217" t="s">
        <v>80</v>
      </c>
      <c r="AY129" s="19" t="s">
        <v>242</v>
      </c>
      <c r="BE129" s="218">
        <f>IF(N129="základní",J129,0)</f>
        <v>1088.46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78</v>
      </c>
      <c r="BK129" s="218">
        <f>ROUND(I129*H129,2)</f>
        <v>1088.46</v>
      </c>
      <c r="BL129" s="19" t="s">
        <v>363</v>
      </c>
      <c r="BM129" s="217" t="s">
        <v>3583</v>
      </c>
    </row>
    <row r="130" spans="1:47" s="2" customFormat="1" ht="12">
      <c r="A130" s="34"/>
      <c r="B130" s="35"/>
      <c r="C130" s="36"/>
      <c r="D130" s="219" t="s">
        <v>250</v>
      </c>
      <c r="E130" s="36"/>
      <c r="F130" s="220" t="s">
        <v>3584</v>
      </c>
      <c r="G130" s="36"/>
      <c r="H130" s="36"/>
      <c r="I130" s="36"/>
      <c r="J130" s="36"/>
      <c r="K130" s="36"/>
      <c r="L130" s="40"/>
      <c r="M130" s="221"/>
      <c r="N130" s="222"/>
      <c r="O130" s="79"/>
      <c r="P130" s="79"/>
      <c r="Q130" s="79"/>
      <c r="R130" s="79"/>
      <c r="S130" s="79"/>
      <c r="T130" s="80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250</v>
      </c>
      <c r="AU130" s="19" t="s">
        <v>80</v>
      </c>
    </row>
    <row r="131" spans="1:51" s="13" customFormat="1" ht="12">
      <c r="A131" s="13"/>
      <c r="B131" s="225"/>
      <c r="C131" s="226"/>
      <c r="D131" s="223" t="s">
        <v>254</v>
      </c>
      <c r="E131" s="227" t="s">
        <v>17</v>
      </c>
      <c r="F131" s="228" t="s">
        <v>3585</v>
      </c>
      <c r="G131" s="226"/>
      <c r="H131" s="229">
        <v>9</v>
      </c>
      <c r="I131" s="226"/>
      <c r="J131" s="226"/>
      <c r="K131" s="226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254</v>
      </c>
      <c r="AU131" s="234" t="s">
        <v>80</v>
      </c>
      <c r="AV131" s="13" t="s">
        <v>80</v>
      </c>
      <c r="AW131" s="13" t="s">
        <v>32</v>
      </c>
      <c r="AX131" s="13" t="s">
        <v>78</v>
      </c>
      <c r="AY131" s="234" t="s">
        <v>242</v>
      </c>
    </row>
    <row r="132" spans="1:65" s="2" customFormat="1" ht="16.5" customHeight="1">
      <c r="A132" s="34"/>
      <c r="B132" s="35"/>
      <c r="C132" s="207" t="s">
        <v>363</v>
      </c>
      <c r="D132" s="207" t="s">
        <v>244</v>
      </c>
      <c r="E132" s="208" t="s">
        <v>3586</v>
      </c>
      <c r="F132" s="209" t="s">
        <v>3587</v>
      </c>
      <c r="G132" s="210" t="s">
        <v>2125</v>
      </c>
      <c r="H132" s="211">
        <v>1</v>
      </c>
      <c r="I132" s="212">
        <v>1500</v>
      </c>
      <c r="J132" s="212">
        <f>ROUND(I132*H132,2)</f>
        <v>1500</v>
      </c>
      <c r="K132" s="209" t="s">
        <v>17</v>
      </c>
      <c r="L132" s="40"/>
      <c r="M132" s="213" t="s">
        <v>17</v>
      </c>
      <c r="N132" s="214" t="s">
        <v>41</v>
      </c>
      <c r="O132" s="215">
        <v>0</v>
      </c>
      <c r="P132" s="215">
        <f>O132*H132</f>
        <v>0</v>
      </c>
      <c r="Q132" s="215">
        <v>0</v>
      </c>
      <c r="R132" s="215">
        <f>Q132*H132</f>
        <v>0</v>
      </c>
      <c r="S132" s="215">
        <v>0.14578</v>
      </c>
      <c r="T132" s="216">
        <f>S132*H132</f>
        <v>0.14578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7" t="s">
        <v>363</v>
      </c>
      <c r="AT132" s="217" t="s">
        <v>244</v>
      </c>
      <c r="AU132" s="217" t="s">
        <v>80</v>
      </c>
      <c r="AY132" s="19" t="s">
        <v>242</v>
      </c>
      <c r="BE132" s="218">
        <f>IF(N132="základní",J132,0)</f>
        <v>1500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78</v>
      </c>
      <c r="BK132" s="218">
        <f>ROUND(I132*H132,2)</f>
        <v>1500</v>
      </c>
      <c r="BL132" s="19" t="s">
        <v>363</v>
      </c>
      <c r="BM132" s="217" t="s">
        <v>3588</v>
      </c>
    </row>
    <row r="133" spans="1:51" s="13" customFormat="1" ht="12">
      <c r="A133" s="13"/>
      <c r="B133" s="225"/>
      <c r="C133" s="226"/>
      <c r="D133" s="223" t="s">
        <v>254</v>
      </c>
      <c r="E133" s="227" t="s">
        <v>17</v>
      </c>
      <c r="F133" s="228" t="s">
        <v>78</v>
      </c>
      <c r="G133" s="226"/>
      <c r="H133" s="229">
        <v>1</v>
      </c>
      <c r="I133" s="226"/>
      <c r="J133" s="226"/>
      <c r="K133" s="226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254</v>
      </c>
      <c r="AU133" s="234" t="s">
        <v>80</v>
      </c>
      <c r="AV133" s="13" t="s">
        <v>80</v>
      </c>
      <c r="AW133" s="13" t="s">
        <v>32</v>
      </c>
      <c r="AX133" s="13" t="s">
        <v>78</v>
      </c>
      <c r="AY133" s="234" t="s">
        <v>242</v>
      </c>
    </row>
    <row r="134" spans="1:65" s="2" customFormat="1" ht="16.5" customHeight="1">
      <c r="A134" s="34"/>
      <c r="B134" s="35"/>
      <c r="C134" s="207" t="s">
        <v>370</v>
      </c>
      <c r="D134" s="207" t="s">
        <v>244</v>
      </c>
      <c r="E134" s="208" t="s">
        <v>3589</v>
      </c>
      <c r="F134" s="209" t="s">
        <v>3590</v>
      </c>
      <c r="G134" s="210" t="s">
        <v>2125</v>
      </c>
      <c r="H134" s="211">
        <v>1</v>
      </c>
      <c r="I134" s="212">
        <v>353.57</v>
      </c>
      <c r="J134" s="212">
        <f>ROUND(I134*H134,2)</f>
        <v>353.57</v>
      </c>
      <c r="K134" s="209" t="s">
        <v>247</v>
      </c>
      <c r="L134" s="40"/>
      <c r="M134" s="213" t="s">
        <v>17</v>
      </c>
      <c r="N134" s="214" t="s">
        <v>41</v>
      </c>
      <c r="O134" s="215">
        <v>0.838</v>
      </c>
      <c r="P134" s="215">
        <f>O134*H134</f>
        <v>0.838</v>
      </c>
      <c r="Q134" s="215">
        <v>0</v>
      </c>
      <c r="R134" s="215">
        <f>Q134*H134</f>
        <v>0</v>
      </c>
      <c r="S134" s="215">
        <v>0.07526</v>
      </c>
      <c r="T134" s="216">
        <f>S134*H134</f>
        <v>0.07526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7" t="s">
        <v>363</v>
      </c>
      <c r="AT134" s="217" t="s">
        <v>244</v>
      </c>
      <c r="AU134" s="217" t="s">
        <v>80</v>
      </c>
      <c r="AY134" s="19" t="s">
        <v>242</v>
      </c>
      <c r="BE134" s="218">
        <f>IF(N134="základní",J134,0)</f>
        <v>353.57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78</v>
      </c>
      <c r="BK134" s="218">
        <f>ROUND(I134*H134,2)</f>
        <v>353.57</v>
      </c>
      <c r="BL134" s="19" t="s">
        <v>363</v>
      </c>
      <c r="BM134" s="217" t="s">
        <v>3591</v>
      </c>
    </row>
    <row r="135" spans="1:47" s="2" customFormat="1" ht="12">
      <c r="A135" s="34"/>
      <c r="B135" s="35"/>
      <c r="C135" s="36"/>
      <c r="D135" s="219" t="s">
        <v>250</v>
      </c>
      <c r="E135" s="36"/>
      <c r="F135" s="220" t="s">
        <v>3592</v>
      </c>
      <c r="G135" s="36"/>
      <c r="H135" s="36"/>
      <c r="I135" s="36"/>
      <c r="J135" s="36"/>
      <c r="K135" s="36"/>
      <c r="L135" s="40"/>
      <c r="M135" s="221"/>
      <c r="N135" s="222"/>
      <c r="O135" s="79"/>
      <c r="P135" s="79"/>
      <c r="Q135" s="79"/>
      <c r="R135" s="79"/>
      <c r="S135" s="79"/>
      <c r="T135" s="80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250</v>
      </c>
      <c r="AU135" s="19" t="s">
        <v>80</v>
      </c>
    </row>
    <row r="136" spans="1:51" s="13" customFormat="1" ht="12">
      <c r="A136" s="13"/>
      <c r="B136" s="225"/>
      <c r="C136" s="226"/>
      <c r="D136" s="223" t="s">
        <v>254</v>
      </c>
      <c r="E136" s="227" t="s">
        <v>17</v>
      </c>
      <c r="F136" s="228" t="s">
        <v>78</v>
      </c>
      <c r="G136" s="226"/>
      <c r="H136" s="229">
        <v>1</v>
      </c>
      <c r="I136" s="226"/>
      <c r="J136" s="226"/>
      <c r="K136" s="226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254</v>
      </c>
      <c r="AU136" s="234" t="s">
        <v>80</v>
      </c>
      <c r="AV136" s="13" t="s">
        <v>80</v>
      </c>
      <c r="AW136" s="13" t="s">
        <v>32</v>
      </c>
      <c r="AX136" s="13" t="s">
        <v>78</v>
      </c>
      <c r="AY136" s="234" t="s">
        <v>242</v>
      </c>
    </row>
    <row r="137" spans="1:65" s="2" customFormat="1" ht="16.5" customHeight="1">
      <c r="A137" s="34"/>
      <c r="B137" s="35"/>
      <c r="C137" s="207" t="s">
        <v>377</v>
      </c>
      <c r="D137" s="207" t="s">
        <v>244</v>
      </c>
      <c r="E137" s="208" t="s">
        <v>3593</v>
      </c>
      <c r="F137" s="209" t="s">
        <v>3594</v>
      </c>
      <c r="G137" s="210" t="s">
        <v>184</v>
      </c>
      <c r="H137" s="211">
        <v>4</v>
      </c>
      <c r="I137" s="212">
        <v>1600</v>
      </c>
      <c r="J137" s="212">
        <f>ROUND(I137*H137,2)</f>
        <v>6400</v>
      </c>
      <c r="K137" s="209" t="s">
        <v>17</v>
      </c>
      <c r="L137" s="40"/>
      <c r="M137" s="213" t="s">
        <v>17</v>
      </c>
      <c r="N137" s="214" t="s">
        <v>41</v>
      </c>
      <c r="O137" s="215">
        <v>0</v>
      </c>
      <c r="P137" s="215">
        <f>O137*H137</f>
        <v>0</v>
      </c>
      <c r="Q137" s="215">
        <v>0.00888</v>
      </c>
      <c r="R137" s="215">
        <f>Q137*H137</f>
        <v>0.03552</v>
      </c>
      <c r="S137" s="215">
        <v>0</v>
      </c>
      <c r="T137" s="21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7" t="s">
        <v>363</v>
      </c>
      <c r="AT137" s="217" t="s">
        <v>244</v>
      </c>
      <c r="AU137" s="217" t="s">
        <v>80</v>
      </c>
      <c r="AY137" s="19" t="s">
        <v>242</v>
      </c>
      <c r="BE137" s="218">
        <f>IF(N137="základní",J137,0)</f>
        <v>6400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78</v>
      </c>
      <c r="BK137" s="218">
        <f>ROUND(I137*H137,2)</f>
        <v>6400</v>
      </c>
      <c r="BL137" s="19" t="s">
        <v>363</v>
      </c>
      <c r="BM137" s="217" t="s">
        <v>3595</v>
      </c>
    </row>
    <row r="138" spans="1:51" s="13" customFormat="1" ht="12">
      <c r="A138" s="13"/>
      <c r="B138" s="225"/>
      <c r="C138" s="226"/>
      <c r="D138" s="223" t="s">
        <v>254</v>
      </c>
      <c r="E138" s="227" t="s">
        <v>17</v>
      </c>
      <c r="F138" s="228" t="s">
        <v>3596</v>
      </c>
      <c r="G138" s="226"/>
      <c r="H138" s="229">
        <v>4</v>
      </c>
      <c r="I138" s="226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254</v>
      </c>
      <c r="AU138" s="234" t="s">
        <v>80</v>
      </c>
      <c r="AV138" s="13" t="s">
        <v>80</v>
      </c>
      <c r="AW138" s="13" t="s">
        <v>32</v>
      </c>
      <c r="AX138" s="13" t="s">
        <v>78</v>
      </c>
      <c r="AY138" s="234" t="s">
        <v>242</v>
      </c>
    </row>
    <row r="139" spans="1:65" s="2" customFormat="1" ht="21.75" customHeight="1">
      <c r="A139" s="34"/>
      <c r="B139" s="35"/>
      <c r="C139" s="207" t="s">
        <v>384</v>
      </c>
      <c r="D139" s="207" t="s">
        <v>244</v>
      </c>
      <c r="E139" s="208" t="s">
        <v>3597</v>
      </c>
      <c r="F139" s="209" t="s">
        <v>3598</v>
      </c>
      <c r="G139" s="210" t="s">
        <v>184</v>
      </c>
      <c r="H139" s="211">
        <v>7.35</v>
      </c>
      <c r="I139" s="212">
        <v>492.84</v>
      </c>
      <c r="J139" s="212">
        <f>ROUND(I139*H139,2)</f>
        <v>3622.37</v>
      </c>
      <c r="K139" s="209" t="s">
        <v>247</v>
      </c>
      <c r="L139" s="40"/>
      <c r="M139" s="213" t="s">
        <v>17</v>
      </c>
      <c r="N139" s="214" t="s">
        <v>41</v>
      </c>
      <c r="O139" s="215">
        <v>0.398</v>
      </c>
      <c r="P139" s="215">
        <f>O139*H139</f>
        <v>2.9253</v>
      </c>
      <c r="Q139" s="215">
        <v>0.0003828596</v>
      </c>
      <c r="R139" s="215">
        <f>Q139*H139</f>
        <v>0.0028140180599999995</v>
      </c>
      <c r="S139" s="215">
        <v>0</v>
      </c>
      <c r="T139" s="21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7" t="s">
        <v>363</v>
      </c>
      <c r="AT139" s="217" t="s">
        <v>244</v>
      </c>
      <c r="AU139" s="217" t="s">
        <v>80</v>
      </c>
      <c r="AY139" s="19" t="s">
        <v>242</v>
      </c>
      <c r="BE139" s="218">
        <f>IF(N139="základní",J139,0)</f>
        <v>3622.37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78</v>
      </c>
      <c r="BK139" s="218">
        <f>ROUND(I139*H139,2)</f>
        <v>3622.37</v>
      </c>
      <c r="BL139" s="19" t="s">
        <v>363</v>
      </c>
      <c r="BM139" s="217" t="s">
        <v>3599</v>
      </c>
    </row>
    <row r="140" spans="1:47" s="2" customFormat="1" ht="12">
      <c r="A140" s="34"/>
      <c r="B140" s="35"/>
      <c r="C140" s="36"/>
      <c r="D140" s="219" t="s">
        <v>250</v>
      </c>
      <c r="E140" s="36"/>
      <c r="F140" s="220" t="s">
        <v>3600</v>
      </c>
      <c r="G140" s="36"/>
      <c r="H140" s="36"/>
      <c r="I140" s="36"/>
      <c r="J140" s="36"/>
      <c r="K140" s="36"/>
      <c r="L140" s="40"/>
      <c r="M140" s="221"/>
      <c r="N140" s="222"/>
      <c r="O140" s="79"/>
      <c r="P140" s="79"/>
      <c r="Q140" s="79"/>
      <c r="R140" s="79"/>
      <c r="S140" s="79"/>
      <c r="T140" s="80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250</v>
      </c>
      <c r="AU140" s="19" t="s">
        <v>80</v>
      </c>
    </row>
    <row r="141" spans="1:51" s="13" customFormat="1" ht="12">
      <c r="A141" s="13"/>
      <c r="B141" s="225"/>
      <c r="C141" s="226"/>
      <c r="D141" s="223" t="s">
        <v>254</v>
      </c>
      <c r="E141" s="227" t="s">
        <v>17</v>
      </c>
      <c r="F141" s="228" t="s">
        <v>3601</v>
      </c>
      <c r="G141" s="226"/>
      <c r="H141" s="229">
        <v>7.35</v>
      </c>
      <c r="I141" s="226"/>
      <c r="J141" s="226"/>
      <c r="K141" s="226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254</v>
      </c>
      <c r="AU141" s="234" t="s">
        <v>80</v>
      </c>
      <c r="AV141" s="13" t="s">
        <v>80</v>
      </c>
      <c r="AW141" s="13" t="s">
        <v>32</v>
      </c>
      <c r="AX141" s="13" t="s">
        <v>78</v>
      </c>
      <c r="AY141" s="234" t="s">
        <v>242</v>
      </c>
    </row>
    <row r="142" spans="1:65" s="2" customFormat="1" ht="16.5" customHeight="1">
      <c r="A142" s="34"/>
      <c r="B142" s="35"/>
      <c r="C142" s="207" t="s">
        <v>391</v>
      </c>
      <c r="D142" s="207" t="s">
        <v>244</v>
      </c>
      <c r="E142" s="208" t="s">
        <v>3602</v>
      </c>
      <c r="F142" s="209" t="s">
        <v>3603</v>
      </c>
      <c r="G142" s="210" t="s">
        <v>184</v>
      </c>
      <c r="H142" s="211">
        <v>15</v>
      </c>
      <c r="I142" s="212">
        <v>55.01</v>
      </c>
      <c r="J142" s="212">
        <f>ROUND(I142*H142,2)</f>
        <v>825.15</v>
      </c>
      <c r="K142" s="209" t="s">
        <v>247</v>
      </c>
      <c r="L142" s="40"/>
      <c r="M142" s="213" t="s">
        <v>17</v>
      </c>
      <c r="N142" s="214" t="s">
        <v>41</v>
      </c>
      <c r="O142" s="215">
        <v>0.054</v>
      </c>
      <c r="P142" s="215">
        <f>O142*H142</f>
        <v>0.8099999999999999</v>
      </c>
      <c r="Q142" s="215">
        <v>0.00019236</v>
      </c>
      <c r="R142" s="215">
        <f>Q142*H142</f>
        <v>0.0028854</v>
      </c>
      <c r="S142" s="215">
        <v>0</v>
      </c>
      <c r="T142" s="21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7" t="s">
        <v>248</v>
      </c>
      <c r="AT142" s="217" t="s">
        <v>244</v>
      </c>
      <c r="AU142" s="217" t="s">
        <v>80</v>
      </c>
      <c r="AY142" s="19" t="s">
        <v>242</v>
      </c>
      <c r="BE142" s="218">
        <f>IF(N142="základní",J142,0)</f>
        <v>825.15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78</v>
      </c>
      <c r="BK142" s="218">
        <f>ROUND(I142*H142,2)</f>
        <v>825.15</v>
      </c>
      <c r="BL142" s="19" t="s">
        <v>248</v>
      </c>
      <c r="BM142" s="217" t="s">
        <v>3604</v>
      </c>
    </row>
    <row r="143" spans="1:47" s="2" customFormat="1" ht="12">
      <c r="A143" s="34"/>
      <c r="B143" s="35"/>
      <c r="C143" s="36"/>
      <c r="D143" s="219" t="s">
        <v>250</v>
      </c>
      <c r="E143" s="36"/>
      <c r="F143" s="220" t="s">
        <v>3605</v>
      </c>
      <c r="G143" s="36"/>
      <c r="H143" s="36"/>
      <c r="I143" s="36"/>
      <c r="J143" s="36"/>
      <c r="K143" s="36"/>
      <c r="L143" s="40"/>
      <c r="M143" s="221"/>
      <c r="N143" s="222"/>
      <c r="O143" s="79"/>
      <c r="P143" s="79"/>
      <c r="Q143" s="79"/>
      <c r="R143" s="79"/>
      <c r="S143" s="79"/>
      <c r="T143" s="80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250</v>
      </c>
      <c r="AU143" s="19" t="s">
        <v>80</v>
      </c>
    </row>
    <row r="144" spans="1:51" s="13" customFormat="1" ht="12">
      <c r="A144" s="13"/>
      <c r="B144" s="225"/>
      <c r="C144" s="226"/>
      <c r="D144" s="223" t="s">
        <v>254</v>
      </c>
      <c r="E144" s="227" t="s">
        <v>17</v>
      </c>
      <c r="F144" s="228" t="s">
        <v>8</v>
      </c>
      <c r="G144" s="226"/>
      <c r="H144" s="229">
        <v>15</v>
      </c>
      <c r="I144" s="226"/>
      <c r="J144" s="226"/>
      <c r="K144" s="226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254</v>
      </c>
      <c r="AU144" s="234" t="s">
        <v>80</v>
      </c>
      <c r="AV144" s="13" t="s">
        <v>80</v>
      </c>
      <c r="AW144" s="13" t="s">
        <v>32</v>
      </c>
      <c r="AX144" s="13" t="s">
        <v>78</v>
      </c>
      <c r="AY144" s="234" t="s">
        <v>242</v>
      </c>
    </row>
    <row r="145" spans="1:65" s="2" customFormat="1" ht="16.5" customHeight="1">
      <c r="A145" s="34"/>
      <c r="B145" s="35"/>
      <c r="C145" s="207" t="s">
        <v>7</v>
      </c>
      <c r="D145" s="207" t="s">
        <v>244</v>
      </c>
      <c r="E145" s="208" t="s">
        <v>3606</v>
      </c>
      <c r="F145" s="209" t="s">
        <v>3594</v>
      </c>
      <c r="G145" s="210" t="s">
        <v>1227</v>
      </c>
      <c r="H145" s="211">
        <v>1</v>
      </c>
      <c r="I145" s="212">
        <v>856</v>
      </c>
      <c r="J145" s="212">
        <f>ROUND(I145*H145,2)</f>
        <v>856</v>
      </c>
      <c r="K145" s="209" t="s">
        <v>17</v>
      </c>
      <c r="L145" s="40"/>
      <c r="M145" s="213" t="s">
        <v>17</v>
      </c>
      <c r="N145" s="214" t="s">
        <v>41</v>
      </c>
      <c r="O145" s="215">
        <v>0</v>
      </c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7" t="s">
        <v>248</v>
      </c>
      <c r="AT145" s="217" t="s">
        <v>244</v>
      </c>
      <c r="AU145" s="217" t="s">
        <v>80</v>
      </c>
      <c r="AY145" s="19" t="s">
        <v>242</v>
      </c>
      <c r="BE145" s="218">
        <f>IF(N145="základní",J145,0)</f>
        <v>856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78</v>
      </c>
      <c r="BK145" s="218">
        <f>ROUND(I145*H145,2)</f>
        <v>856</v>
      </c>
      <c r="BL145" s="19" t="s">
        <v>248</v>
      </c>
      <c r="BM145" s="217" t="s">
        <v>3607</v>
      </c>
    </row>
    <row r="146" spans="1:51" s="13" customFormat="1" ht="12">
      <c r="A146" s="13"/>
      <c r="B146" s="225"/>
      <c r="C146" s="226"/>
      <c r="D146" s="223" t="s">
        <v>254</v>
      </c>
      <c r="E146" s="227" t="s">
        <v>17</v>
      </c>
      <c r="F146" s="228" t="s">
        <v>78</v>
      </c>
      <c r="G146" s="226"/>
      <c r="H146" s="229">
        <v>1</v>
      </c>
      <c r="I146" s="226"/>
      <c r="J146" s="226"/>
      <c r="K146" s="226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254</v>
      </c>
      <c r="AU146" s="234" t="s">
        <v>80</v>
      </c>
      <c r="AV146" s="13" t="s">
        <v>80</v>
      </c>
      <c r="AW146" s="13" t="s">
        <v>32</v>
      </c>
      <c r="AX146" s="13" t="s">
        <v>78</v>
      </c>
      <c r="AY146" s="234" t="s">
        <v>242</v>
      </c>
    </row>
    <row r="147" spans="1:65" s="2" customFormat="1" ht="16.5" customHeight="1">
      <c r="A147" s="34"/>
      <c r="B147" s="35"/>
      <c r="C147" s="207" t="s">
        <v>402</v>
      </c>
      <c r="D147" s="207" t="s">
        <v>244</v>
      </c>
      <c r="E147" s="208" t="s">
        <v>3608</v>
      </c>
      <c r="F147" s="209" t="s">
        <v>3609</v>
      </c>
      <c r="G147" s="210" t="s">
        <v>2125</v>
      </c>
      <c r="H147" s="211">
        <v>1</v>
      </c>
      <c r="I147" s="212">
        <v>5800</v>
      </c>
      <c r="J147" s="212">
        <f>ROUND(I147*H147,2)</f>
        <v>5800</v>
      </c>
      <c r="K147" s="209" t="s">
        <v>17</v>
      </c>
      <c r="L147" s="40"/>
      <c r="M147" s="213" t="s">
        <v>17</v>
      </c>
      <c r="N147" s="214" t="s">
        <v>41</v>
      </c>
      <c r="O147" s="215">
        <v>0</v>
      </c>
      <c r="P147" s="215">
        <f>O147*H147</f>
        <v>0</v>
      </c>
      <c r="Q147" s="215">
        <v>0.00338</v>
      </c>
      <c r="R147" s="215">
        <f>Q147*H147</f>
        <v>0.00338</v>
      </c>
      <c r="S147" s="215">
        <v>0</v>
      </c>
      <c r="T147" s="21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7" t="s">
        <v>363</v>
      </c>
      <c r="AT147" s="217" t="s">
        <v>244</v>
      </c>
      <c r="AU147" s="217" t="s">
        <v>80</v>
      </c>
      <c r="AY147" s="19" t="s">
        <v>242</v>
      </c>
      <c r="BE147" s="218">
        <f>IF(N147="základní",J147,0)</f>
        <v>5800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78</v>
      </c>
      <c r="BK147" s="218">
        <f>ROUND(I147*H147,2)</f>
        <v>5800</v>
      </c>
      <c r="BL147" s="19" t="s">
        <v>363</v>
      </c>
      <c r="BM147" s="217" t="s">
        <v>3610</v>
      </c>
    </row>
    <row r="148" spans="1:51" s="13" customFormat="1" ht="12">
      <c r="A148" s="13"/>
      <c r="B148" s="225"/>
      <c r="C148" s="226"/>
      <c r="D148" s="223" t="s">
        <v>254</v>
      </c>
      <c r="E148" s="227" t="s">
        <v>17</v>
      </c>
      <c r="F148" s="228" t="s">
        <v>78</v>
      </c>
      <c r="G148" s="226"/>
      <c r="H148" s="229">
        <v>1</v>
      </c>
      <c r="I148" s="226"/>
      <c r="J148" s="226"/>
      <c r="K148" s="226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254</v>
      </c>
      <c r="AU148" s="234" t="s">
        <v>80</v>
      </c>
      <c r="AV148" s="13" t="s">
        <v>80</v>
      </c>
      <c r="AW148" s="13" t="s">
        <v>32</v>
      </c>
      <c r="AX148" s="13" t="s">
        <v>78</v>
      </c>
      <c r="AY148" s="234" t="s">
        <v>242</v>
      </c>
    </row>
    <row r="149" spans="1:65" s="2" customFormat="1" ht="16.5" customHeight="1">
      <c r="A149" s="34"/>
      <c r="B149" s="35"/>
      <c r="C149" s="207" t="s">
        <v>408</v>
      </c>
      <c r="D149" s="207" t="s">
        <v>244</v>
      </c>
      <c r="E149" s="208" t="s">
        <v>3611</v>
      </c>
      <c r="F149" s="209" t="s">
        <v>3612</v>
      </c>
      <c r="G149" s="210" t="s">
        <v>2125</v>
      </c>
      <c r="H149" s="211">
        <v>1</v>
      </c>
      <c r="I149" s="212">
        <v>7850</v>
      </c>
      <c r="J149" s="212">
        <f>ROUND(I149*H149,2)</f>
        <v>7850</v>
      </c>
      <c r="K149" s="209" t="s">
        <v>17</v>
      </c>
      <c r="L149" s="40"/>
      <c r="M149" s="213" t="s">
        <v>17</v>
      </c>
      <c r="N149" s="214" t="s">
        <v>41</v>
      </c>
      <c r="O149" s="215">
        <v>0</v>
      </c>
      <c r="P149" s="215">
        <f>O149*H149</f>
        <v>0</v>
      </c>
      <c r="Q149" s="215">
        <v>0.16907</v>
      </c>
      <c r="R149" s="215">
        <f>Q149*H149</f>
        <v>0.16907</v>
      </c>
      <c r="S149" s="215">
        <v>0</v>
      </c>
      <c r="T149" s="21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7" t="s">
        <v>363</v>
      </c>
      <c r="AT149" s="217" t="s">
        <v>244</v>
      </c>
      <c r="AU149" s="217" t="s">
        <v>80</v>
      </c>
      <c r="AY149" s="19" t="s">
        <v>242</v>
      </c>
      <c r="BE149" s="218">
        <f>IF(N149="základní",J149,0)</f>
        <v>7850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78</v>
      </c>
      <c r="BK149" s="218">
        <f>ROUND(I149*H149,2)</f>
        <v>7850</v>
      </c>
      <c r="BL149" s="19" t="s">
        <v>363</v>
      </c>
      <c r="BM149" s="217" t="s">
        <v>3613</v>
      </c>
    </row>
    <row r="150" spans="1:51" s="13" customFormat="1" ht="12">
      <c r="A150" s="13"/>
      <c r="B150" s="225"/>
      <c r="C150" s="226"/>
      <c r="D150" s="223" t="s">
        <v>254</v>
      </c>
      <c r="E150" s="227" t="s">
        <v>17</v>
      </c>
      <c r="F150" s="228" t="s">
        <v>78</v>
      </c>
      <c r="G150" s="226"/>
      <c r="H150" s="229">
        <v>1</v>
      </c>
      <c r="I150" s="226"/>
      <c r="J150" s="226"/>
      <c r="K150" s="226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254</v>
      </c>
      <c r="AU150" s="234" t="s">
        <v>80</v>
      </c>
      <c r="AV150" s="13" t="s">
        <v>80</v>
      </c>
      <c r="AW150" s="13" t="s">
        <v>32</v>
      </c>
      <c r="AX150" s="13" t="s">
        <v>78</v>
      </c>
      <c r="AY150" s="234" t="s">
        <v>242</v>
      </c>
    </row>
    <row r="151" spans="1:65" s="2" customFormat="1" ht="16.5" customHeight="1">
      <c r="A151" s="34"/>
      <c r="B151" s="35"/>
      <c r="C151" s="207" t="s">
        <v>413</v>
      </c>
      <c r="D151" s="207" t="s">
        <v>244</v>
      </c>
      <c r="E151" s="208" t="s">
        <v>3614</v>
      </c>
      <c r="F151" s="209" t="s">
        <v>3615</v>
      </c>
      <c r="G151" s="210" t="s">
        <v>1227</v>
      </c>
      <c r="H151" s="211">
        <v>1</v>
      </c>
      <c r="I151" s="212">
        <v>460</v>
      </c>
      <c r="J151" s="212">
        <f>ROUND(I151*H151,2)</f>
        <v>460</v>
      </c>
      <c r="K151" s="209" t="s">
        <v>17</v>
      </c>
      <c r="L151" s="40"/>
      <c r="M151" s="213" t="s">
        <v>17</v>
      </c>
      <c r="N151" s="214" t="s">
        <v>41</v>
      </c>
      <c r="O151" s="215">
        <v>0</v>
      </c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7" t="s">
        <v>248</v>
      </c>
      <c r="AT151" s="217" t="s">
        <v>244</v>
      </c>
      <c r="AU151" s="217" t="s">
        <v>80</v>
      </c>
      <c r="AY151" s="19" t="s">
        <v>242</v>
      </c>
      <c r="BE151" s="218">
        <f>IF(N151="základní",J151,0)</f>
        <v>460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78</v>
      </c>
      <c r="BK151" s="218">
        <f>ROUND(I151*H151,2)</f>
        <v>460</v>
      </c>
      <c r="BL151" s="19" t="s">
        <v>248</v>
      </c>
      <c r="BM151" s="217" t="s">
        <v>3616</v>
      </c>
    </row>
    <row r="152" spans="1:51" s="13" customFormat="1" ht="12">
      <c r="A152" s="13"/>
      <c r="B152" s="225"/>
      <c r="C152" s="226"/>
      <c r="D152" s="223" t="s">
        <v>254</v>
      </c>
      <c r="E152" s="227" t="s">
        <v>17</v>
      </c>
      <c r="F152" s="228" t="s">
        <v>78</v>
      </c>
      <c r="G152" s="226"/>
      <c r="H152" s="229">
        <v>1</v>
      </c>
      <c r="I152" s="226"/>
      <c r="J152" s="226"/>
      <c r="K152" s="226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254</v>
      </c>
      <c r="AU152" s="234" t="s">
        <v>80</v>
      </c>
      <c r="AV152" s="13" t="s">
        <v>80</v>
      </c>
      <c r="AW152" s="13" t="s">
        <v>32</v>
      </c>
      <c r="AX152" s="13" t="s">
        <v>78</v>
      </c>
      <c r="AY152" s="234" t="s">
        <v>242</v>
      </c>
    </row>
    <row r="153" spans="1:65" s="2" customFormat="1" ht="16.5" customHeight="1">
      <c r="A153" s="34"/>
      <c r="B153" s="35"/>
      <c r="C153" s="207" t="s">
        <v>419</v>
      </c>
      <c r="D153" s="207" t="s">
        <v>244</v>
      </c>
      <c r="E153" s="208" t="s">
        <v>3617</v>
      </c>
      <c r="F153" s="209" t="s">
        <v>3618</v>
      </c>
      <c r="G153" s="210" t="s">
        <v>1227</v>
      </c>
      <c r="H153" s="211">
        <v>1</v>
      </c>
      <c r="I153" s="212">
        <v>1320</v>
      </c>
      <c r="J153" s="212">
        <f>ROUND(I153*H153,2)</f>
        <v>1320</v>
      </c>
      <c r="K153" s="209" t="s">
        <v>17</v>
      </c>
      <c r="L153" s="40"/>
      <c r="M153" s="213" t="s">
        <v>17</v>
      </c>
      <c r="N153" s="214" t="s">
        <v>41</v>
      </c>
      <c r="O153" s="215">
        <v>0</v>
      </c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7" t="s">
        <v>248</v>
      </c>
      <c r="AT153" s="217" t="s">
        <v>244</v>
      </c>
      <c r="AU153" s="217" t="s">
        <v>80</v>
      </c>
      <c r="AY153" s="19" t="s">
        <v>242</v>
      </c>
      <c r="BE153" s="218">
        <f>IF(N153="základní",J153,0)</f>
        <v>1320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78</v>
      </c>
      <c r="BK153" s="218">
        <f>ROUND(I153*H153,2)</f>
        <v>1320</v>
      </c>
      <c r="BL153" s="19" t="s">
        <v>248</v>
      </c>
      <c r="BM153" s="217" t="s">
        <v>3619</v>
      </c>
    </row>
    <row r="154" spans="1:51" s="13" customFormat="1" ht="12">
      <c r="A154" s="13"/>
      <c r="B154" s="225"/>
      <c r="C154" s="226"/>
      <c r="D154" s="223" t="s">
        <v>254</v>
      </c>
      <c r="E154" s="227" t="s">
        <v>17</v>
      </c>
      <c r="F154" s="228" t="s">
        <v>78</v>
      </c>
      <c r="G154" s="226"/>
      <c r="H154" s="229">
        <v>1</v>
      </c>
      <c r="I154" s="226"/>
      <c r="J154" s="226"/>
      <c r="K154" s="226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254</v>
      </c>
      <c r="AU154" s="234" t="s">
        <v>80</v>
      </c>
      <c r="AV154" s="13" t="s">
        <v>80</v>
      </c>
      <c r="AW154" s="13" t="s">
        <v>32</v>
      </c>
      <c r="AX154" s="13" t="s">
        <v>78</v>
      </c>
      <c r="AY154" s="234" t="s">
        <v>242</v>
      </c>
    </row>
    <row r="155" spans="1:65" s="2" customFormat="1" ht="16.5" customHeight="1">
      <c r="A155" s="34"/>
      <c r="B155" s="35"/>
      <c r="C155" s="207" t="s">
        <v>427</v>
      </c>
      <c r="D155" s="207" t="s">
        <v>244</v>
      </c>
      <c r="E155" s="208" t="s">
        <v>3620</v>
      </c>
      <c r="F155" s="209" t="s">
        <v>3621</v>
      </c>
      <c r="G155" s="210" t="s">
        <v>1227</v>
      </c>
      <c r="H155" s="211">
        <v>1</v>
      </c>
      <c r="I155" s="212">
        <v>423</v>
      </c>
      <c r="J155" s="212">
        <f>ROUND(I155*H155,2)</f>
        <v>423</v>
      </c>
      <c r="K155" s="209" t="s">
        <v>17</v>
      </c>
      <c r="L155" s="40"/>
      <c r="M155" s="213" t="s">
        <v>17</v>
      </c>
      <c r="N155" s="214" t="s">
        <v>41</v>
      </c>
      <c r="O155" s="215">
        <v>0</v>
      </c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7" t="s">
        <v>248</v>
      </c>
      <c r="AT155" s="217" t="s">
        <v>244</v>
      </c>
      <c r="AU155" s="217" t="s">
        <v>80</v>
      </c>
      <c r="AY155" s="19" t="s">
        <v>242</v>
      </c>
      <c r="BE155" s="218">
        <f>IF(N155="základní",J155,0)</f>
        <v>423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78</v>
      </c>
      <c r="BK155" s="218">
        <f>ROUND(I155*H155,2)</f>
        <v>423</v>
      </c>
      <c r="BL155" s="19" t="s">
        <v>248</v>
      </c>
      <c r="BM155" s="217" t="s">
        <v>3622</v>
      </c>
    </row>
    <row r="156" spans="1:51" s="13" customFormat="1" ht="12">
      <c r="A156" s="13"/>
      <c r="B156" s="225"/>
      <c r="C156" s="226"/>
      <c r="D156" s="223" t="s">
        <v>254</v>
      </c>
      <c r="E156" s="227" t="s">
        <v>17</v>
      </c>
      <c r="F156" s="228" t="s">
        <v>78</v>
      </c>
      <c r="G156" s="226"/>
      <c r="H156" s="229">
        <v>1</v>
      </c>
      <c r="I156" s="226"/>
      <c r="J156" s="226"/>
      <c r="K156" s="226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254</v>
      </c>
      <c r="AU156" s="234" t="s">
        <v>80</v>
      </c>
      <c r="AV156" s="13" t="s">
        <v>80</v>
      </c>
      <c r="AW156" s="13" t="s">
        <v>32</v>
      </c>
      <c r="AX156" s="13" t="s">
        <v>78</v>
      </c>
      <c r="AY156" s="234" t="s">
        <v>242</v>
      </c>
    </row>
    <row r="157" spans="1:65" s="2" customFormat="1" ht="21.75" customHeight="1">
      <c r="A157" s="34"/>
      <c r="B157" s="35"/>
      <c r="C157" s="207" t="s">
        <v>433</v>
      </c>
      <c r="D157" s="207" t="s">
        <v>244</v>
      </c>
      <c r="E157" s="208" t="s">
        <v>3623</v>
      </c>
      <c r="F157" s="209" t="s">
        <v>3624</v>
      </c>
      <c r="G157" s="210" t="s">
        <v>2125</v>
      </c>
      <c r="H157" s="211">
        <v>1</v>
      </c>
      <c r="I157" s="212">
        <v>2304.58</v>
      </c>
      <c r="J157" s="212">
        <f>ROUND(I157*H157,2)</f>
        <v>2304.58</v>
      </c>
      <c r="K157" s="209" t="s">
        <v>247</v>
      </c>
      <c r="L157" s="40"/>
      <c r="M157" s="213" t="s">
        <v>17</v>
      </c>
      <c r="N157" s="214" t="s">
        <v>41</v>
      </c>
      <c r="O157" s="215">
        <v>0.3</v>
      </c>
      <c r="P157" s="215">
        <f>O157*H157</f>
        <v>0.3</v>
      </c>
      <c r="Q157" s="215">
        <v>0.00268</v>
      </c>
      <c r="R157" s="215">
        <f>Q157*H157</f>
        <v>0.00268</v>
      </c>
      <c r="S157" s="215">
        <v>0</v>
      </c>
      <c r="T157" s="21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7" t="s">
        <v>363</v>
      </c>
      <c r="AT157" s="217" t="s">
        <v>244</v>
      </c>
      <c r="AU157" s="217" t="s">
        <v>80</v>
      </c>
      <c r="AY157" s="19" t="s">
        <v>242</v>
      </c>
      <c r="BE157" s="218">
        <f>IF(N157="základní",J157,0)</f>
        <v>2304.58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78</v>
      </c>
      <c r="BK157" s="218">
        <f>ROUND(I157*H157,2)</f>
        <v>2304.58</v>
      </c>
      <c r="BL157" s="19" t="s">
        <v>363</v>
      </c>
      <c r="BM157" s="217" t="s">
        <v>3625</v>
      </c>
    </row>
    <row r="158" spans="1:47" s="2" customFormat="1" ht="12">
      <c r="A158" s="34"/>
      <c r="B158" s="35"/>
      <c r="C158" s="36"/>
      <c r="D158" s="219" t="s">
        <v>250</v>
      </c>
      <c r="E158" s="36"/>
      <c r="F158" s="220" t="s">
        <v>3626</v>
      </c>
      <c r="G158" s="36"/>
      <c r="H158" s="36"/>
      <c r="I158" s="36"/>
      <c r="J158" s="36"/>
      <c r="K158" s="36"/>
      <c r="L158" s="40"/>
      <c r="M158" s="221"/>
      <c r="N158" s="222"/>
      <c r="O158" s="79"/>
      <c r="P158" s="79"/>
      <c r="Q158" s="79"/>
      <c r="R158" s="79"/>
      <c r="S158" s="79"/>
      <c r="T158" s="80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9" t="s">
        <v>250</v>
      </c>
      <c r="AU158" s="19" t="s">
        <v>80</v>
      </c>
    </row>
    <row r="159" spans="1:51" s="13" customFormat="1" ht="12">
      <c r="A159" s="13"/>
      <c r="B159" s="225"/>
      <c r="C159" s="226"/>
      <c r="D159" s="223" t="s">
        <v>254</v>
      </c>
      <c r="E159" s="227" t="s">
        <v>17</v>
      </c>
      <c r="F159" s="228" t="s">
        <v>78</v>
      </c>
      <c r="G159" s="226"/>
      <c r="H159" s="229">
        <v>1</v>
      </c>
      <c r="I159" s="226"/>
      <c r="J159" s="226"/>
      <c r="K159" s="226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254</v>
      </c>
      <c r="AU159" s="234" t="s">
        <v>80</v>
      </c>
      <c r="AV159" s="13" t="s">
        <v>80</v>
      </c>
      <c r="AW159" s="13" t="s">
        <v>32</v>
      </c>
      <c r="AX159" s="13" t="s">
        <v>78</v>
      </c>
      <c r="AY159" s="234" t="s">
        <v>242</v>
      </c>
    </row>
    <row r="160" spans="1:65" s="2" customFormat="1" ht="16.5" customHeight="1">
      <c r="A160" s="34"/>
      <c r="B160" s="35"/>
      <c r="C160" s="207" t="s">
        <v>442</v>
      </c>
      <c r="D160" s="207" t="s">
        <v>244</v>
      </c>
      <c r="E160" s="208" t="s">
        <v>363</v>
      </c>
      <c r="F160" s="209" t="s">
        <v>3627</v>
      </c>
      <c r="G160" s="210" t="s">
        <v>581</v>
      </c>
      <c r="H160" s="211">
        <v>1</v>
      </c>
      <c r="I160" s="212">
        <v>2500</v>
      </c>
      <c r="J160" s="212">
        <f>ROUND(I160*H160,2)</f>
        <v>2500</v>
      </c>
      <c r="K160" s="209" t="s">
        <v>17</v>
      </c>
      <c r="L160" s="40"/>
      <c r="M160" s="213" t="s">
        <v>17</v>
      </c>
      <c r="N160" s="214" t="s">
        <v>41</v>
      </c>
      <c r="O160" s="215">
        <v>0</v>
      </c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7" t="s">
        <v>248</v>
      </c>
      <c r="AT160" s="217" t="s">
        <v>244</v>
      </c>
      <c r="AU160" s="217" t="s">
        <v>80</v>
      </c>
      <c r="AY160" s="19" t="s">
        <v>242</v>
      </c>
      <c r="BE160" s="218">
        <f>IF(N160="základní",J160,0)</f>
        <v>2500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78</v>
      </c>
      <c r="BK160" s="218">
        <f>ROUND(I160*H160,2)</f>
        <v>2500</v>
      </c>
      <c r="BL160" s="19" t="s">
        <v>248</v>
      </c>
      <c r="BM160" s="217" t="s">
        <v>3628</v>
      </c>
    </row>
    <row r="161" spans="1:51" s="13" customFormat="1" ht="12">
      <c r="A161" s="13"/>
      <c r="B161" s="225"/>
      <c r="C161" s="226"/>
      <c r="D161" s="223" t="s">
        <v>254</v>
      </c>
      <c r="E161" s="227" t="s">
        <v>17</v>
      </c>
      <c r="F161" s="228" t="s">
        <v>78</v>
      </c>
      <c r="G161" s="226"/>
      <c r="H161" s="229">
        <v>1</v>
      </c>
      <c r="I161" s="226"/>
      <c r="J161" s="226"/>
      <c r="K161" s="226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254</v>
      </c>
      <c r="AU161" s="234" t="s">
        <v>80</v>
      </c>
      <c r="AV161" s="13" t="s">
        <v>80</v>
      </c>
      <c r="AW161" s="13" t="s">
        <v>32</v>
      </c>
      <c r="AX161" s="13" t="s">
        <v>78</v>
      </c>
      <c r="AY161" s="234" t="s">
        <v>242</v>
      </c>
    </row>
    <row r="162" spans="1:65" s="2" customFormat="1" ht="16.5" customHeight="1">
      <c r="A162" s="34"/>
      <c r="B162" s="35"/>
      <c r="C162" s="207" t="s">
        <v>447</v>
      </c>
      <c r="D162" s="207" t="s">
        <v>244</v>
      </c>
      <c r="E162" s="208" t="s">
        <v>370</v>
      </c>
      <c r="F162" s="209" t="s">
        <v>3629</v>
      </c>
      <c r="G162" s="210" t="s">
        <v>581</v>
      </c>
      <c r="H162" s="211">
        <v>1</v>
      </c>
      <c r="I162" s="212">
        <v>15000</v>
      </c>
      <c r="J162" s="212">
        <f>ROUND(I162*H162,2)</f>
        <v>15000</v>
      </c>
      <c r="K162" s="209" t="s">
        <v>247</v>
      </c>
      <c r="L162" s="40"/>
      <c r="M162" s="213" t="s">
        <v>17</v>
      </c>
      <c r="N162" s="214" t="s">
        <v>41</v>
      </c>
      <c r="O162" s="215">
        <v>0</v>
      </c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7" t="s">
        <v>248</v>
      </c>
      <c r="AT162" s="217" t="s">
        <v>244</v>
      </c>
      <c r="AU162" s="217" t="s">
        <v>80</v>
      </c>
      <c r="AY162" s="19" t="s">
        <v>242</v>
      </c>
      <c r="BE162" s="218">
        <f>IF(N162="základní",J162,0)</f>
        <v>15000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78</v>
      </c>
      <c r="BK162" s="218">
        <f>ROUND(I162*H162,2)</f>
        <v>15000</v>
      </c>
      <c r="BL162" s="19" t="s">
        <v>248</v>
      </c>
      <c r="BM162" s="217" t="s">
        <v>3630</v>
      </c>
    </row>
    <row r="163" spans="1:47" s="2" customFormat="1" ht="12">
      <c r="A163" s="34"/>
      <c r="B163" s="35"/>
      <c r="C163" s="36"/>
      <c r="D163" s="219" t="s">
        <v>250</v>
      </c>
      <c r="E163" s="36"/>
      <c r="F163" s="220" t="s">
        <v>3631</v>
      </c>
      <c r="G163" s="36"/>
      <c r="H163" s="36"/>
      <c r="I163" s="36"/>
      <c r="J163" s="36"/>
      <c r="K163" s="36"/>
      <c r="L163" s="40"/>
      <c r="M163" s="221"/>
      <c r="N163" s="222"/>
      <c r="O163" s="79"/>
      <c r="P163" s="79"/>
      <c r="Q163" s="79"/>
      <c r="R163" s="79"/>
      <c r="S163" s="79"/>
      <c r="T163" s="80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250</v>
      </c>
      <c r="AU163" s="19" t="s">
        <v>80</v>
      </c>
    </row>
    <row r="164" spans="1:51" s="13" customFormat="1" ht="12">
      <c r="A164" s="13"/>
      <c r="B164" s="225"/>
      <c r="C164" s="226"/>
      <c r="D164" s="223" t="s">
        <v>254</v>
      </c>
      <c r="E164" s="227" t="s">
        <v>17</v>
      </c>
      <c r="F164" s="228" t="s">
        <v>78</v>
      </c>
      <c r="G164" s="226"/>
      <c r="H164" s="229">
        <v>1</v>
      </c>
      <c r="I164" s="226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254</v>
      </c>
      <c r="AU164" s="234" t="s">
        <v>80</v>
      </c>
      <c r="AV164" s="13" t="s">
        <v>80</v>
      </c>
      <c r="AW164" s="13" t="s">
        <v>32</v>
      </c>
      <c r="AX164" s="13" t="s">
        <v>78</v>
      </c>
      <c r="AY164" s="234" t="s">
        <v>242</v>
      </c>
    </row>
    <row r="165" spans="1:65" s="2" customFormat="1" ht="16.5" customHeight="1">
      <c r="A165" s="34"/>
      <c r="B165" s="35"/>
      <c r="C165" s="207" t="s">
        <v>452</v>
      </c>
      <c r="D165" s="207" t="s">
        <v>244</v>
      </c>
      <c r="E165" s="208" t="s">
        <v>3632</v>
      </c>
      <c r="F165" s="209" t="s">
        <v>3633</v>
      </c>
      <c r="G165" s="210" t="s">
        <v>581</v>
      </c>
      <c r="H165" s="211">
        <v>1</v>
      </c>
      <c r="I165" s="212">
        <v>5000</v>
      </c>
      <c r="J165" s="212">
        <f>ROUND(I165*H165,2)</f>
        <v>5000</v>
      </c>
      <c r="K165" s="209" t="s">
        <v>17</v>
      </c>
      <c r="L165" s="40"/>
      <c r="M165" s="213" t="s">
        <v>17</v>
      </c>
      <c r="N165" s="214" t="s">
        <v>41</v>
      </c>
      <c r="O165" s="215">
        <v>0</v>
      </c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7" t="s">
        <v>248</v>
      </c>
      <c r="AT165" s="217" t="s">
        <v>244</v>
      </c>
      <c r="AU165" s="217" t="s">
        <v>80</v>
      </c>
      <c r="AY165" s="19" t="s">
        <v>242</v>
      </c>
      <c r="BE165" s="218">
        <f>IF(N165="základní",J165,0)</f>
        <v>5000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78</v>
      </c>
      <c r="BK165" s="218">
        <f>ROUND(I165*H165,2)</f>
        <v>5000</v>
      </c>
      <c r="BL165" s="19" t="s">
        <v>248</v>
      </c>
      <c r="BM165" s="217" t="s">
        <v>3634</v>
      </c>
    </row>
    <row r="166" spans="1:51" s="13" customFormat="1" ht="12">
      <c r="A166" s="13"/>
      <c r="B166" s="225"/>
      <c r="C166" s="226"/>
      <c r="D166" s="223" t="s">
        <v>254</v>
      </c>
      <c r="E166" s="227" t="s">
        <v>17</v>
      </c>
      <c r="F166" s="228" t="s">
        <v>78</v>
      </c>
      <c r="G166" s="226"/>
      <c r="H166" s="229">
        <v>1</v>
      </c>
      <c r="I166" s="226"/>
      <c r="J166" s="226"/>
      <c r="K166" s="226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254</v>
      </c>
      <c r="AU166" s="234" t="s">
        <v>80</v>
      </c>
      <c r="AV166" s="13" t="s">
        <v>80</v>
      </c>
      <c r="AW166" s="13" t="s">
        <v>32</v>
      </c>
      <c r="AX166" s="13" t="s">
        <v>78</v>
      </c>
      <c r="AY166" s="234" t="s">
        <v>242</v>
      </c>
    </row>
    <row r="167" spans="1:65" s="2" customFormat="1" ht="24.15" customHeight="1">
      <c r="A167" s="34"/>
      <c r="B167" s="35"/>
      <c r="C167" s="207" t="s">
        <v>465</v>
      </c>
      <c r="D167" s="207" t="s">
        <v>244</v>
      </c>
      <c r="E167" s="208" t="s">
        <v>3635</v>
      </c>
      <c r="F167" s="209" t="s">
        <v>3636</v>
      </c>
      <c r="G167" s="210" t="s">
        <v>736</v>
      </c>
      <c r="H167" s="211">
        <v>0.217</v>
      </c>
      <c r="I167" s="212">
        <v>649.57</v>
      </c>
      <c r="J167" s="212">
        <f>ROUND(I167*H167,2)</f>
        <v>140.96</v>
      </c>
      <c r="K167" s="209" t="s">
        <v>247</v>
      </c>
      <c r="L167" s="40"/>
      <c r="M167" s="213" t="s">
        <v>17</v>
      </c>
      <c r="N167" s="214" t="s">
        <v>41</v>
      </c>
      <c r="O167" s="215">
        <v>1.333</v>
      </c>
      <c r="P167" s="215">
        <f>O167*H167</f>
        <v>0.289261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7" t="s">
        <v>363</v>
      </c>
      <c r="AT167" s="217" t="s">
        <v>244</v>
      </c>
      <c r="AU167" s="217" t="s">
        <v>80</v>
      </c>
      <c r="AY167" s="19" t="s">
        <v>242</v>
      </c>
      <c r="BE167" s="218">
        <f>IF(N167="základní",J167,0)</f>
        <v>140.96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78</v>
      </c>
      <c r="BK167" s="218">
        <f>ROUND(I167*H167,2)</f>
        <v>140.96</v>
      </c>
      <c r="BL167" s="19" t="s">
        <v>363</v>
      </c>
      <c r="BM167" s="217" t="s">
        <v>3637</v>
      </c>
    </row>
    <row r="168" spans="1:47" s="2" customFormat="1" ht="12">
      <c r="A168" s="34"/>
      <c r="B168" s="35"/>
      <c r="C168" s="36"/>
      <c r="D168" s="219" t="s">
        <v>250</v>
      </c>
      <c r="E168" s="36"/>
      <c r="F168" s="220" t="s">
        <v>3638</v>
      </c>
      <c r="G168" s="36"/>
      <c r="H168" s="36"/>
      <c r="I168" s="36"/>
      <c r="J168" s="36"/>
      <c r="K168" s="36"/>
      <c r="L168" s="40"/>
      <c r="M168" s="221"/>
      <c r="N168" s="222"/>
      <c r="O168" s="79"/>
      <c r="P168" s="79"/>
      <c r="Q168" s="79"/>
      <c r="R168" s="79"/>
      <c r="S168" s="79"/>
      <c r="T168" s="80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250</v>
      </c>
      <c r="AU168" s="19" t="s">
        <v>80</v>
      </c>
    </row>
    <row r="169" spans="1:65" s="2" customFormat="1" ht="16.5" customHeight="1">
      <c r="A169" s="34"/>
      <c r="B169" s="35"/>
      <c r="C169" s="207" t="s">
        <v>473</v>
      </c>
      <c r="D169" s="207" t="s">
        <v>244</v>
      </c>
      <c r="E169" s="208" t="s">
        <v>3639</v>
      </c>
      <c r="F169" s="209" t="s">
        <v>3640</v>
      </c>
      <c r="G169" s="210" t="s">
        <v>3574</v>
      </c>
      <c r="H169" s="211">
        <v>1</v>
      </c>
      <c r="I169" s="212">
        <v>2500</v>
      </c>
      <c r="J169" s="212">
        <f>ROUND(I169*H169,2)</f>
        <v>2500</v>
      </c>
      <c r="K169" s="209" t="s">
        <v>17</v>
      </c>
      <c r="L169" s="40"/>
      <c r="M169" s="281" t="s">
        <v>17</v>
      </c>
      <c r="N169" s="282" t="s">
        <v>41</v>
      </c>
      <c r="O169" s="283">
        <v>0</v>
      </c>
      <c r="P169" s="283">
        <f>O169*H169</f>
        <v>0</v>
      </c>
      <c r="Q169" s="283">
        <v>0</v>
      </c>
      <c r="R169" s="283">
        <f>Q169*H169</f>
        <v>0</v>
      </c>
      <c r="S169" s="283">
        <v>0</v>
      </c>
      <c r="T169" s="28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7" t="s">
        <v>248</v>
      </c>
      <c r="AT169" s="217" t="s">
        <v>244</v>
      </c>
      <c r="AU169" s="217" t="s">
        <v>80</v>
      </c>
      <c r="AY169" s="19" t="s">
        <v>242</v>
      </c>
      <c r="BE169" s="218">
        <f>IF(N169="základní",J169,0)</f>
        <v>2500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78</v>
      </c>
      <c r="BK169" s="218">
        <f>ROUND(I169*H169,2)</f>
        <v>2500</v>
      </c>
      <c r="BL169" s="19" t="s">
        <v>248</v>
      </c>
      <c r="BM169" s="217" t="s">
        <v>3641</v>
      </c>
    </row>
    <row r="170" spans="1:31" s="2" customFormat="1" ht="6.95" customHeight="1">
      <c r="A170" s="34"/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40"/>
      <c r="M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</row>
  </sheetData>
  <sheetProtection password="CC35" sheet="1" objects="1" scenarios="1" formatColumns="0" formatRows="0" autoFilter="0"/>
  <autoFilter ref="C85:K16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1_02/132112111"/>
    <hyperlink ref="F93" r:id="rId2" display="https://podminky.urs.cz/item/CS_URS_2021_02/139001101"/>
    <hyperlink ref="F96" r:id="rId3" display="https://podminky.urs.cz/item/CS_URS_2021_02/162351104"/>
    <hyperlink ref="F99" r:id="rId4" display="https://podminky.urs.cz/item/CS_URS_2021_02/174151101"/>
    <hyperlink ref="F102" r:id="rId5" display="https://podminky.urs.cz/item/CS_URS_2021_02/175151101"/>
    <hyperlink ref="F114" r:id="rId6" display="https://podminky.urs.cz/item/CS_URS_2021_02/451572111"/>
    <hyperlink ref="F121" r:id="rId7" display="https://podminky.urs.cz/item/CS_URS_2021_02/998223011"/>
    <hyperlink ref="F127" r:id="rId8" display="https://podminky.urs.cz/item/CS_URS_2021_02/723120804"/>
    <hyperlink ref="F130" r:id="rId9" display="https://podminky.urs.cz/item/CS_URS_2021_02/723120809"/>
    <hyperlink ref="F135" r:id="rId10" display="https://podminky.urs.cz/item/CS_URS_2021_02/723230802"/>
    <hyperlink ref="F140" r:id="rId11" display="https://podminky.urs.cz/item/CS_URS_2021_02/723170114"/>
    <hyperlink ref="F143" r:id="rId12" display="https://podminky.urs.cz/item/CS_URS_2021_02/899721111"/>
    <hyperlink ref="F158" r:id="rId13" display="https://podminky.urs.cz/item/CS_URS_2021_02/723234321"/>
    <hyperlink ref="F163" r:id="rId14" display="https://podminky.urs.cz/item/CS_URS_2021_02/17"/>
    <hyperlink ref="F168" r:id="rId15" display="https://podminky.urs.cz/item/CS_URS_2021_02/998723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123</v>
      </c>
      <c r="AZ2" s="133" t="s">
        <v>3642</v>
      </c>
      <c r="BA2" s="133" t="s">
        <v>3643</v>
      </c>
      <c r="BB2" s="133" t="s">
        <v>144</v>
      </c>
      <c r="BC2" s="133" t="s">
        <v>3644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3645</v>
      </c>
      <c r="BA3" s="133" t="s">
        <v>3646</v>
      </c>
      <c r="BB3" s="133" t="s">
        <v>144</v>
      </c>
      <c r="BC3" s="133" t="s">
        <v>3647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3648</v>
      </c>
      <c r="BA4" s="133" t="s">
        <v>3649</v>
      </c>
      <c r="BB4" s="133" t="s">
        <v>144</v>
      </c>
      <c r="BC4" s="133" t="s">
        <v>3650</v>
      </c>
      <c r="BD4" s="133" t="s">
        <v>80</v>
      </c>
    </row>
    <row r="5" spans="2:56" s="1" customFormat="1" ht="6.95" customHeight="1">
      <c r="B5" s="22"/>
      <c r="L5" s="22"/>
      <c r="AZ5" s="133" t="s">
        <v>3651</v>
      </c>
      <c r="BA5" s="133" t="s">
        <v>3652</v>
      </c>
      <c r="BB5" s="133" t="s">
        <v>144</v>
      </c>
      <c r="BC5" s="133" t="s">
        <v>3653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3654</v>
      </c>
      <c r="BA6" s="133" t="s">
        <v>3655</v>
      </c>
      <c r="BB6" s="133" t="s">
        <v>144</v>
      </c>
      <c r="BC6" s="133" t="s">
        <v>3656</v>
      </c>
      <c r="BD6" s="133" t="s">
        <v>80</v>
      </c>
    </row>
    <row r="7" spans="2:56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  <c r="AZ7" s="133" t="s">
        <v>3657</v>
      </c>
      <c r="BA7" s="133" t="s">
        <v>3658</v>
      </c>
      <c r="BB7" s="133" t="s">
        <v>140</v>
      </c>
      <c r="BC7" s="133" t="s">
        <v>442</v>
      </c>
      <c r="BD7" s="133" t="s">
        <v>80</v>
      </c>
    </row>
    <row r="8" spans="1:56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33" t="s">
        <v>3659</v>
      </c>
      <c r="BA8" s="133" t="s">
        <v>3660</v>
      </c>
      <c r="BB8" s="133" t="s">
        <v>140</v>
      </c>
      <c r="BC8" s="133" t="s">
        <v>3661</v>
      </c>
      <c r="BD8" s="133" t="s">
        <v>80</v>
      </c>
    </row>
    <row r="9" spans="1:56" s="2" customFormat="1" ht="16.5" customHeight="1">
      <c r="A9" s="34"/>
      <c r="B9" s="40"/>
      <c r="C9" s="34"/>
      <c r="D9" s="34"/>
      <c r="E9" s="141" t="s">
        <v>3662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33" t="s">
        <v>3663</v>
      </c>
      <c r="BA9" s="133" t="s">
        <v>3664</v>
      </c>
      <c r="BB9" s="133" t="s">
        <v>144</v>
      </c>
      <c r="BC9" s="133" t="s">
        <v>3665</v>
      </c>
      <c r="BD9" s="133" t="s">
        <v>80</v>
      </c>
    </row>
    <row r="10" spans="1:56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33" t="s">
        <v>3666</v>
      </c>
      <c r="BA10" s="133" t="s">
        <v>3667</v>
      </c>
      <c r="BB10" s="133" t="s">
        <v>144</v>
      </c>
      <c r="BC10" s="133" t="s">
        <v>3668</v>
      </c>
      <c r="BD10" s="133" t="s">
        <v>80</v>
      </c>
    </row>
    <row r="11" spans="1:31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ROUND(J85,2)</f>
        <v>168839.38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ROUND((SUM(BE85:BE191)),2)</f>
        <v>168839.38</v>
      </c>
      <c r="G33" s="34"/>
      <c r="H33" s="34"/>
      <c r="I33" s="153">
        <v>0.21</v>
      </c>
      <c r="J33" s="152">
        <f>ROUND(((SUM(BE85:BE191))*I33),2)</f>
        <v>35456.27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ROUND((SUM(BF85:BF191)),2)</f>
        <v>0</v>
      </c>
      <c r="G34" s="34"/>
      <c r="H34" s="34"/>
      <c r="I34" s="153">
        <v>0.15</v>
      </c>
      <c r="J34" s="152">
        <f>ROUND(((SUM(BF85:BF191))*I34),2)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ROUND((SUM(BG85:BG191)),2)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ROUND((SUM(BH85:BH191)),2)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ROUND((SUM(BI85:BI191)),2)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204295.65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SO-22 - Úprava kanalizační přípojky pro parc. č. st. 131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J85</f>
        <v>168839.38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J86</f>
        <v>168839.38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J87</f>
        <v>61932.530000000006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848</v>
      </c>
      <c r="E62" s="178"/>
      <c r="F62" s="178"/>
      <c r="G62" s="178"/>
      <c r="H62" s="178"/>
      <c r="I62" s="178"/>
      <c r="J62" s="179">
        <f>J134</f>
        <v>6132.13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6"/>
      <c r="C63" s="120"/>
      <c r="D63" s="177" t="s">
        <v>223</v>
      </c>
      <c r="E63" s="178"/>
      <c r="F63" s="178"/>
      <c r="G63" s="178"/>
      <c r="H63" s="178"/>
      <c r="I63" s="178"/>
      <c r="J63" s="179">
        <f>J141</f>
        <v>63784.19000000001</v>
      </c>
      <c r="K63" s="120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6"/>
      <c r="C64" s="120"/>
      <c r="D64" s="177" t="s">
        <v>225</v>
      </c>
      <c r="E64" s="178"/>
      <c r="F64" s="178"/>
      <c r="G64" s="178"/>
      <c r="H64" s="178"/>
      <c r="I64" s="178"/>
      <c r="J64" s="179">
        <f>J180</f>
        <v>3018.59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6"/>
      <c r="C65" s="120"/>
      <c r="D65" s="177" t="s">
        <v>226</v>
      </c>
      <c r="E65" s="178"/>
      <c r="F65" s="178"/>
      <c r="G65" s="178"/>
      <c r="H65" s="178"/>
      <c r="I65" s="178"/>
      <c r="J65" s="179">
        <f>J189</f>
        <v>33971.94</v>
      </c>
      <c r="K65" s="120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40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140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14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5" t="s">
        <v>227</v>
      </c>
      <c r="D72" s="36"/>
      <c r="E72" s="36"/>
      <c r="F72" s="36"/>
      <c r="G72" s="36"/>
      <c r="H72" s="36"/>
      <c r="I72" s="36"/>
      <c r="J72" s="36"/>
      <c r="K72" s="36"/>
      <c r="L72" s="14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4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31" t="s">
        <v>14</v>
      </c>
      <c r="D74" s="36"/>
      <c r="E74" s="36"/>
      <c r="F74" s="36"/>
      <c r="G74" s="36"/>
      <c r="H74" s="36"/>
      <c r="I74" s="36"/>
      <c r="J74" s="36"/>
      <c r="K74" s="36"/>
      <c r="L74" s="14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165" t="str">
        <f>E7</f>
        <v>Náves Holohlavy</v>
      </c>
      <c r="F75" s="31"/>
      <c r="G75" s="31"/>
      <c r="H75" s="31"/>
      <c r="I75" s="36"/>
      <c r="J75" s="36"/>
      <c r="K75" s="36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31" t="s">
        <v>159</v>
      </c>
      <c r="D76" s="36"/>
      <c r="E76" s="36"/>
      <c r="F76" s="36"/>
      <c r="G76" s="36"/>
      <c r="H76" s="36"/>
      <c r="I76" s="36"/>
      <c r="J76" s="36"/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64" t="str">
        <f>E9</f>
        <v>SO-22 - Úprava kanalizační přípojky pro parc. č. st. 131</v>
      </c>
      <c r="F77" s="36"/>
      <c r="G77" s="36"/>
      <c r="H77" s="36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31" t="s">
        <v>19</v>
      </c>
      <c r="D79" s="36"/>
      <c r="E79" s="36"/>
      <c r="F79" s="28" t="str">
        <f>F12</f>
        <v>Holohlavy</v>
      </c>
      <c r="G79" s="36"/>
      <c r="H79" s="36"/>
      <c r="I79" s="31" t="s">
        <v>21</v>
      </c>
      <c r="J79" s="67" t="str">
        <f>IF(J12="","",J12)</f>
        <v>18. 1. 2022</v>
      </c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31" t="s">
        <v>23</v>
      </c>
      <c r="D81" s="36"/>
      <c r="E81" s="36"/>
      <c r="F81" s="28" t="str">
        <f>E15</f>
        <v>Obec Holohlavy</v>
      </c>
      <c r="G81" s="36"/>
      <c r="H81" s="36"/>
      <c r="I81" s="31" t="s">
        <v>30</v>
      </c>
      <c r="J81" s="32" t="str">
        <f>E21</f>
        <v>Zalubem s.r.o.</v>
      </c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31" t="s">
        <v>27</v>
      </c>
      <c r="D82" s="36"/>
      <c r="E82" s="36"/>
      <c r="F82" s="28" t="str">
        <f>IF(E18="","",E18)</f>
        <v>BAGRUNC s.r.o.</v>
      </c>
      <c r="G82" s="36"/>
      <c r="H82" s="36"/>
      <c r="I82" s="31" t="s">
        <v>33</v>
      </c>
      <c r="J82" s="32" t="str">
        <f>E24</f>
        <v>Zalubem s.r.o.</v>
      </c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4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81"/>
      <c r="B84" s="182"/>
      <c r="C84" s="183" t="s">
        <v>228</v>
      </c>
      <c r="D84" s="184" t="s">
        <v>55</v>
      </c>
      <c r="E84" s="184" t="s">
        <v>51</v>
      </c>
      <c r="F84" s="184" t="s">
        <v>52</v>
      </c>
      <c r="G84" s="184" t="s">
        <v>229</v>
      </c>
      <c r="H84" s="184" t="s">
        <v>230</v>
      </c>
      <c r="I84" s="184" t="s">
        <v>231</v>
      </c>
      <c r="J84" s="184" t="s">
        <v>218</v>
      </c>
      <c r="K84" s="185" t="s">
        <v>232</v>
      </c>
      <c r="L84" s="186"/>
      <c r="M84" s="87" t="s">
        <v>17</v>
      </c>
      <c r="N84" s="88" t="s">
        <v>40</v>
      </c>
      <c r="O84" s="88" t="s">
        <v>233</v>
      </c>
      <c r="P84" s="88" t="s">
        <v>234</v>
      </c>
      <c r="Q84" s="88" t="s">
        <v>235</v>
      </c>
      <c r="R84" s="88" t="s">
        <v>236</v>
      </c>
      <c r="S84" s="88" t="s">
        <v>237</v>
      </c>
      <c r="T84" s="89" t="s">
        <v>238</v>
      </c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</row>
    <row r="85" spans="1:63" s="2" customFormat="1" ht="22.8" customHeight="1">
      <c r="A85" s="34"/>
      <c r="B85" s="35"/>
      <c r="C85" s="94" t="s">
        <v>239</v>
      </c>
      <c r="D85" s="36"/>
      <c r="E85" s="36"/>
      <c r="F85" s="36"/>
      <c r="G85" s="36"/>
      <c r="H85" s="36"/>
      <c r="I85" s="36"/>
      <c r="J85" s="187">
        <f>BK85</f>
        <v>168839.38</v>
      </c>
      <c r="K85" s="36"/>
      <c r="L85" s="40"/>
      <c r="M85" s="90"/>
      <c r="N85" s="188"/>
      <c r="O85" s="91"/>
      <c r="P85" s="189">
        <f>P86</f>
        <v>195.92647000000002</v>
      </c>
      <c r="Q85" s="91"/>
      <c r="R85" s="189">
        <f>R86</f>
        <v>42.099469118</v>
      </c>
      <c r="S85" s="91"/>
      <c r="T85" s="190">
        <f>T86</f>
        <v>3.86728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69</v>
      </c>
      <c r="AU85" s="19" t="s">
        <v>219</v>
      </c>
      <c r="BK85" s="191">
        <f>BK86</f>
        <v>168839.38</v>
      </c>
    </row>
    <row r="86" spans="1:63" s="12" customFormat="1" ht="25.9" customHeight="1">
      <c r="A86" s="12"/>
      <c r="B86" s="192"/>
      <c r="C86" s="193"/>
      <c r="D86" s="194" t="s">
        <v>69</v>
      </c>
      <c r="E86" s="195" t="s">
        <v>240</v>
      </c>
      <c r="F86" s="195" t="s">
        <v>241</v>
      </c>
      <c r="G86" s="193"/>
      <c r="H86" s="193"/>
      <c r="I86" s="193"/>
      <c r="J86" s="196">
        <f>BK86</f>
        <v>168839.38</v>
      </c>
      <c r="K86" s="193"/>
      <c r="L86" s="197"/>
      <c r="M86" s="198"/>
      <c r="N86" s="199"/>
      <c r="O86" s="199"/>
      <c r="P86" s="200">
        <f>P87+P134+P141+P180+P189</f>
        <v>195.92647000000002</v>
      </c>
      <c r="Q86" s="199"/>
      <c r="R86" s="200">
        <f>R87+R134+R141+R180+R189</f>
        <v>42.099469118</v>
      </c>
      <c r="S86" s="199"/>
      <c r="T86" s="201">
        <f>T87+T134+T141+T180+T189</f>
        <v>3.86728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78</v>
      </c>
      <c r="AT86" s="203" t="s">
        <v>69</v>
      </c>
      <c r="AU86" s="203" t="s">
        <v>70</v>
      </c>
      <c r="AY86" s="202" t="s">
        <v>242</v>
      </c>
      <c r="BK86" s="204">
        <f>BK87+BK134+BK141+BK180+BK189</f>
        <v>168839.38</v>
      </c>
    </row>
    <row r="87" spans="1:63" s="12" customFormat="1" ht="22.8" customHeight="1">
      <c r="A87" s="12"/>
      <c r="B87" s="192"/>
      <c r="C87" s="193"/>
      <c r="D87" s="194" t="s">
        <v>69</v>
      </c>
      <c r="E87" s="205" t="s">
        <v>78</v>
      </c>
      <c r="F87" s="205" t="s">
        <v>243</v>
      </c>
      <c r="G87" s="193"/>
      <c r="H87" s="193"/>
      <c r="I87" s="193"/>
      <c r="J87" s="206">
        <f>BK87</f>
        <v>61932.530000000006</v>
      </c>
      <c r="K87" s="193"/>
      <c r="L87" s="197"/>
      <c r="M87" s="198"/>
      <c r="N87" s="199"/>
      <c r="O87" s="199"/>
      <c r="P87" s="200">
        <f>SUM(P88:P133)</f>
        <v>114.09748600000002</v>
      </c>
      <c r="Q87" s="199"/>
      <c r="R87" s="200">
        <f>SUM(R88:R133)</f>
        <v>28.635020288</v>
      </c>
      <c r="S87" s="199"/>
      <c r="T87" s="201">
        <f>SUM(T88:T133)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78</v>
      </c>
      <c r="AT87" s="203" t="s">
        <v>69</v>
      </c>
      <c r="AU87" s="203" t="s">
        <v>78</v>
      </c>
      <c r="AY87" s="202" t="s">
        <v>242</v>
      </c>
      <c r="BK87" s="204">
        <f>SUM(BK88:BK133)</f>
        <v>61932.530000000006</v>
      </c>
    </row>
    <row r="88" spans="1:65" s="2" customFormat="1" ht="24.15" customHeight="1">
      <c r="A88" s="34"/>
      <c r="B88" s="35"/>
      <c r="C88" s="207" t="s">
        <v>78</v>
      </c>
      <c r="D88" s="207" t="s">
        <v>244</v>
      </c>
      <c r="E88" s="208" t="s">
        <v>3669</v>
      </c>
      <c r="F88" s="209" t="s">
        <v>3670</v>
      </c>
      <c r="G88" s="210" t="s">
        <v>144</v>
      </c>
      <c r="H88" s="211">
        <v>1.641</v>
      </c>
      <c r="I88" s="212">
        <v>1133.89</v>
      </c>
      <c r="J88" s="212">
        <f>ROUND(I88*H88,2)</f>
        <v>1860.71</v>
      </c>
      <c r="K88" s="209" t="s">
        <v>247</v>
      </c>
      <c r="L88" s="40"/>
      <c r="M88" s="213" t="s">
        <v>17</v>
      </c>
      <c r="N88" s="214" t="s">
        <v>41</v>
      </c>
      <c r="O88" s="215">
        <v>3.616</v>
      </c>
      <c r="P88" s="215">
        <f>O88*H88</f>
        <v>5.9338560000000005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217" t="s">
        <v>248</v>
      </c>
      <c r="AT88" s="217" t="s">
        <v>244</v>
      </c>
      <c r="AU88" s="217" t="s">
        <v>80</v>
      </c>
      <c r="AY88" s="19" t="s">
        <v>242</v>
      </c>
      <c r="BE88" s="218">
        <f>IF(N88="základní",J88,0)</f>
        <v>1860.71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78</v>
      </c>
      <c r="BK88" s="218">
        <f>ROUND(I88*H88,2)</f>
        <v>1860.71</v>
      </c>
      <c r="BL88" s="19" t="s">
        <v>248</v>
      </c>
      <c r="BM88" s="217" t="s">
        <v>3671</v>
      </c>
    </row>
    <row r="89" spans="1:47" s="2" customFormat="1" ht="12">
      <c r="A89" s="34"/>
      <c r="B89" s="35"/>
      <c r="C89" s="36"/>
      <c r="D89" s="219" t="s">
        <v>250</v>
      </c>
      <c r="E89" s="36"/>
      <c r="F89" s="220" t="s">
        <v>3672</v>
      </c>
      <c r="G89" s="36"/>
      <c r="H89" s="36"/>
      <c r="I89" s="36"/>
      <c r="J89" s="36"/>
      <c r="K89" s="36"/>
      <c r="L89" s="40"/>
      <c r="M89" s="221"/>
      <c r="N89" s="222"/>
      <c r="O89" s="79"/>
      <c r="P89" s="79"/>
      <c r="Q89" s="79"/>
      <c r="R89" s="79"/>
      <c r="S89" s="79"/>
      <c r="T89" s="80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250</v>
      </c>
      <c r="AU89" s="19" t="s">
        <v>80</v>
      </c>
    </row>
    <row r="90" spans="1:51" s="13" customFormat="1" ht="12">
      <c r="A90" s="13"/>
      <c r="B90" s="225"/>
      <c r="C90" s="226"/>
      <c r="D90" s="223" t="s">
        <v>254</v>
      </c>
      <c r="E90" s="227" t="s">
        <v>3648</v>
      </c>
      <c r="F90" s="228" t="s">
        <v>3673</v>
      </c>
      <c r="G90" s="226"/>
      <c r="H90" s="229">
        <v>1.28</v>
      </c>
      <c r="I90" s="226"/>
      <c r="J90" s="226"/>
      <c r="K90" s="226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254</v>
      </c>
      <c r="AU90" s="234" t="s">
        <v>80</v>
      </c>
      <c r="AV90" s="13" t="s">
        <v>80</v>
      </c>
      <c r="AW90" s="13" t="s">
        <v>32</v>
      </c>
      <c r="AX90" s="13" t="s">
        <v>70</v>
      </c>
      <c r="AY90" s="234" t="s">
        <v>242</v>
      </c>
    </row>
    <row r="91" spans="1:51" s="13" customFormat="1" ht="12">
      <c r="A91" s="13"/>
      <c r="B91" s="225"/>
      <c r="C91" s="226"/>
      <c r="D91" s="223" t="s">
        <v>254</v>
      </c>
      <c r="E91" s="227" t="s">
        <v>3642</v>
      </c>
      <c r="F91" s="228" t="s">
        <v>3674</v>
      </c>
      <c r="G91" s="226"/>
      <c r="H91" s="229">
        <v>0.361</v>
      </c>
      <c r="I91" s="226"/>
      <c r="J91" s="226"/>
      <c r="K91" s="226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254</v>
      </c>
      <c r="AU91" s="234" t="s">
        <v>80</v>
      </c>
      <c r="AV91" s="13" t="s">
        <v>80</v>
      </c>
      <c r="AW91" s="13" t="s">
        <v>32</v>
      </c>
      <c r="AX91" s="13" t="s">
        <v>70</v>
      </c>
      <c r="AY91" s="234" t="s">
        <v>242</v>
      </c>
    </row>
    <row r="92" spans="1:51" s="14" customFormat="1" ht="12">
      <c r="A92" s="14"/>
      <c r="B92" s="235"/>
      <c r="C92" s="236"/>
      <c r="D92" s="223" t="s">
        <v>254</v>
      </c>
      <c r="E92" s="237" t="s">
        <v>17</v>
      </c>
      <c r="F92" s="238" t="s">
        <v>261</v>
      </c>
      <c r="G92" s="236"/>
      <c r="H92" s="239">
        <v>1.641</v>
      </c>
      <c r="I92" s="236"/>
      <c r="J92" s="236"/>
      <c r="K92" s="236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254</v>
      </c>
      <c r="AU92" s="244" t="s">
        <v>80</v>
      </c>
      <c r="AV92" s="14" t="s">
        <v>248</v>
      </c>
      <c r="AW92" s="14" t="s">
        <v>32</v>
      </c>
      <c r="AX92" s="14" t="s">
        <v>78</v>
      </c>
      <c r="AY92" s="244" t="s">
        <v>242</v>
      </c>
    </row>
    <row r="93" spans="1:65" s="2" customFormat="1" ht="24.15" customHeight="1">
      <c r="A93" s="34"/>
      <c r="B93" s="35"/>
      <c r="C93" s="207" t="s">
        <v>80</v>
      </c>
      <c r="D93" s="207" t="s">
        <v>244</v>
      </c>
      <c r="E93" s="208" t="s">
        <v>1392</v>
      </c>
      <c r="F93" s="209" t="s">
        <v>1393</v>
      </c>
      <c r="G93" s="210" t="s">
        <v>144</v>
      </c>
      <c r="H93" s="211">
        <v>23.4</v>
      </c>
      <c r="I93" s="212">
        <v>196.49</v>
      </c>
      <c r="J93" s="212">
        <f>ROUND(I93*H93,2)</f>
        <v>4597.87</v>
      </c>
      <c r="K93" s="209" t="s">
        <v>247</v>
      </c>
      <c r="L93" s="40"/>
      <c r="M93" s="213" t="s">
        <v>17</v>
      </c>
      <c r="N93" s="214" t="s">
        <v>41</v>
      </c>
      <c r="O93" s="215">
        <v>0.294</v>
      </c>
      <c r="P93" s="215">
        <f>O93*H93</f>
        <v>6.879599999999999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217" t="s">
        <v>248</v>
      </c>
      <c r="AT93" s="217" t="s">
        <v>244</v>
      </c>
      <c r="AU93" s="217" t="s">
        <v>80</v>
      </c>
      <c r="AY93" s="19" t="s">
        <v>242</v>
      </c>
      <c r="BE93" s="218">
        <f>IF(N93="základní",J93,0)</f>
        <v>4597.87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78</v>
      </c>
      <c r="BK93" s="218">
        <f>ROUND(I93*H93,2)</f>
        <v>4597.87</v>
      </c>
      <c r="BL93" s="19" t="s">
        <v>248</v>
      </c>
      <c r="BM93" s="217" t="s">
        <v>3675</v>
      </c>
    </row>
    <row r="94" spans="1:47" s="2" customFormat="1" ht="12">
      <c r="A94" s="34"/>
      <c r="B94" s="35"/>
      <c r="C94" s="36"/>
      <c r="D94" s="219" t="s">
        <v>250</v>
      </c>
      <c r="E94" s="36"/>
      <c r="F94" s="220" t="s">
        <v>1395</v>
      </c>
      <c r="G94" s="36"/>
      <c r="H94" s="36"/>
      <c r="I94" s="36"/>
      <c r="J94" s="36"/>
      <c r="K94" s="36"/>
      <c r="L94" s="40"/>
      <c r="M94" s="221"/>
      <c r="N94" s="222"/>
      <c r="O94" s="79"/>
      <c r="P94" s="79"/>
      <c r="Q94" s="79"/>
      <c r="R94" s="79"/>
      <c r="S94" s="79"/>
      <c r="T94" s="80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250</v>
      </c>
      <c r="AU94" s="19" t="s">
        <v>80</v>
      </c>
    </row>
    <row r="95" spans="1:51" s="13" customFormat="1" ht="12">
      <c r="A95" s="13"/>
      <c r="B95" s="225"/>
      <c r="C95" s="226"/>
      <c r="D95" s="223" t="s">
        <v>254</v>
      </c>
      <c r="E95" s="227" t="s">
        <v>3651</v>
      </c>
      <c r="F95" s="228" t="s">
        <v>3676</v>
      </c>
      <c r="G95" s="226"/>
      <c r="H95" s="229">
        <v>23.4</v>
      </c>
      <c r="I95" s="226"/>
      <c r="J95" s="226"/>
      <c r="K95" s="226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254</v>
      </c>
      <c r="AU95" s="234" t="s">
        <v>80</v>
      </c>
      <c r="AV95" s="13" t="s">
        <v>80</v>
      </c>
      <c r="AW95" s="13" t="s">
        <v>32</v>
      </c>
      <c r="AX95" s="13" t="s">
        <v>78</v>
      </c>
      <c r="AY95" s="234" t="s">
        <v>242</v>
      </c>
    </row>
    <row r="96" spans="1:65" s="2" customFormat="1" ht="24.15" customHeight="1">
      <c r="A96" s="34"/>
      <c r="B96" s="35"/>
      <c r="C96" s="207" t="s">
        <v>262</v>
      </c>
      <c r="D96" s="207" t="s">
        <v>244</v>
      </c>
      <c r="E96" s="208" t="s">
        <v>3677</v>
      </c>
      <c r="F96" s="209" t="s">
        <v>3678</v>
      </c>
      <c r="G96" s="210" t="s">
        <v>144</v>
      </c>
      <c r="H96" s="211">
        <v>16.66</v>
      </c>
      <c r="I96" s="212">
        <v>659.3</v>
      </c>
      <c r="J96" s="212">
        <f>ROUND(I96*H96,2)</f>
        <v>10983.94</v>
      </c>
      <c r="K96" s="209" t="s">
        <v>247</v>
      </c>
      <c r="L96" s="40"/>
      <c r="M96" s="213" t="s">
        <v>17</v>
      </c>
      <c r="N96" s="214" t="s">
        <v>41</v>
      </c>
      <c r="O96" s="215">
        <v>1.173</v>
      </c>
      <c r="P96" s="215">
        <f>O96*H96</f>
        <v>19.542180000000002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217" t="s">
        <v>248</v>
      </c>
      <c r="AT96" s="217" t="s">
        <v>244</v>
      </c>
      <c r="AU96" s="217" t="s">
        <v>80</v>
      </c>
      <c r="AY96" s="19" t="s">
        <v>242</v>
      </c>
      <c r="BE96" s="218">
        <f>IF(N96="základní",J96,0)</f>
        <v>10983.94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78</v>
      </c>
      <c r="BK96" s="218">
        <f>ROUND(I96*H96,2)</f>
        <v>10983.94</v>
      </c>
      <c r="BL96" s="19" t="s">
        <v>248</v>
      </c>
      <c r="BM96" s="217" t="s">
        <v>3679</v>
      </c>
    </row>
    <row r="97" spans="1:47" s="2" customFormat="1" ht="12">
      <c r="A97" s="34"/>
      <c r="B97" s="35"/>
      <c r="C97" s="36"/>
      <c r="D97" s="219" t="s">
        <v>250</v>
      </c>
      <c r="E97" s="36"/>
      <c r="F97" s="220" t="s">
        <v>3680</v>
      </c>
      <c r="G97" s="36"/>
      <c r="H97" s="36"/>
      <c r="I97" s="36"/>
      <c r="J97" s="36"/>
      <c r="K97" s="36"/>
      <c r="L97" s="40"/>
      <c r="M97" s="221"/>
      <c r="N97" s="222"/>
      <c r="O97" s="79"/>
      <c r="P97" s="79"/>
      <c r="Q97" s="79"/>
      <c r="R97" s="79"/>
      <c r="S97" s="79"/>
      <c r="T97" s="80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250</v>
      </c>
      <c r="AU97" s="19" t="s">
        <v>80</v>
      </c>
    </row>
    <row r="98" spans="1:51" s="13" customFormat="1" ht="12">
      <c r="A98" s="13"/>
      <c r="B98" s="225"/>
      <c r="C98" s="226"/>
      <c r="D98" s="223" t="s">
        <v>254</v>
      </c>
      <c r="E98" s="227" t="s">
        <v>17</v>
      </c>
      <c r="F98" s="228" t="s">
        <v>3681</v>
      </c>
      <c r="G98" s="226"/>
      <c r="H98" s="229">
        <v>9.7</v>
      </c>
      <c r="I98" s="226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254</v>
      </c>
      <c r="AU98" s="234" t="s">
        <v>80</v>
      </c>
      <c r="AV98" s="13" t="s">
        <v>80</v>
      </c>
      <c r="AW98" s="13" t="s">
        <v>32</v>
      </c>
      <c r="AX98" s="13" t="s">
        <v>70</v>
      </c>
      <c r="AY98" s="234" t="s">
        <v>242</v>
      </c>
    </row>
    <row r="99" spans="1:51" s="13" customFormat="1" ht="12">
      <c r="A99" s="13"/>
      <c r="B99" s="225"/>
      <c r="C99" s="226"/>
      <c r="D99" s="223" t="s">
        <v>254</v>
      </c>
      <c r="E99" s="227" t="s">
        <v>17</v>
      </c>
      <c r="F99" s="228" t="s">
        <v>3682</v>
      </c>
      <c r="G99" s="226"/>
      <c r="H99" s="229">
        <v>6.96</v>
      </c>
      <c r="I99" s="226"/>
      <c r="J99" s="226"/>
      <c r="K99" s="226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254</v>
      </c>
      <c r="AU99" s="234" t="s">
        <v>80</v>
      </c>
      <c r="AV99" s="13" t="s">
        <v>80</v>
      </c>
      <c r="AW99" s="13" t="s">
        <v>32</v>
      </c>
      <c r="AX99" s="13" t="s">
        <v>70</v>
      </c>
      <c r="AY99" s="234" t="s">
        <v>242</v>
      </c>
    </row>
    <row r="100" spans="1:51" s="14" customFormat="1" ht="12">
      <c r="A100" s="14"/>
      <c r="B100" s="235"/>
      <c r="C100" s="236"/>
      <c r="D100" s="223" t="s">
        <v>254</v>
      </c>
      <c r="E100" s="237" t="s">
        <v>3654</v>
      </c>
      <c r="F100" s="238" t="s">
        <v>261</v>
      </c>
      <c r="G100" s="236"/>
      <c r="H100" s="239">
        <v>16.66</v>
      </c>
      <c r="I100" s="236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254</v>
      </c>
      <c r="AU100" s="244" t="s">
        <v>80</v>
      </c>
      <c r="AV100" s="14" t="s">
        <v>248</v>
      </c>
      <c r="AW100" s="14" t="s">
        <v>32</v>
      </c>
      <c r="AX100" s="14" t="s">
        <v>78</v>
      </c>
      <c r="AY100" s="244" t="s">
        <v>242</v>
      </c>
    </row>
    <row r="101" spans="1:65" s="2" customFormat="1" ht="24.15" customHeight="1">
      <c r="A101" s="34"/>
      <c r="B101" s="35"/>
      <c r="C101" s="207" t="s">
        <v>248</v>
      </c>
      <c r="D101" s="207" t="s">
        <v>244</v>
      </c>
      <c r="E101" s="208" t="s">
        <v>887</v>
      </c>
      <c r="F101" s="209" t="s">
        <v>888</v>
      </c>
      <c r="G101" s="210" t="s">
        <v>144</v>
      </c>
      <c r="H101" s="211">
        <v>11.28</v>
      </c>
      <c r="I101" s="212">
        <v>552.84</v>
      </c>
      <c r="J101" s="212">
        <f>ROUND(I101*H101,2)</f>
        <v>6236.04</v>
      </c>
      <c r="K101" s="209" t="s">
        <v>247</v>
      </c>
      <c r="L101" s="40"/>
      <c r="M101" s="213" t="s">
        <v>17</v>
      </c>
      <c r="N101" s="214" t="s">
        <v>41</v>
      </c>
      <c r="O101" s="215">
        <v>1.763</v>
      </c>
      <c r="P101" s="215">
        <f>O101*H101</f>
        <v>19.886639999999996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217" t="s">
        <v>248</v>
      </c>
      <c r="AT101" s="217" t="s">
        <v>244</v>
      </c>
      <c r="AU101" s="217" t="s">
        <v>80</v>
      </c>
      <c r="AY101" s="19" t="s">
        <v>242</v>
      </c>
      <c r="BE101" s="218">
        <f>IF(N101="základní",J101,0)</f>
        <v>6236.04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6236.04</v>
      </c>
      <c r="BL101" s="19" t="s">
        <v>248</v>
      </c>
      <c r="BM101" s="217" t="s">
        <v>3683</v>
      </c>
    </row>
    <row r="102" spans="1:47" s="2" customFormat="1" ht="12">
      <c r="A102" s="34"/>
      <c r="B102" s="35"/>
      <c r="C102" s="36"/>
      <c r="D102" s="219" t="s">
        <v>250</v>
      </c>
      <c r="E102" s="36"/>
      <c r="F102" s="220" t="s">
        <v>890</v>
      </c>
      <c r="G102" s="36"/>
      <c r="H102" s="36"/>
      <c r="I102" s="36"/>
      <c r="J102" s="36"/>
      <c r="K102" s="36"/>
      <c r="L102" s="40"/>
      <c r="M102" s="221"/>
      <c r="N102" s="222"/>
      <c r="O102" s="79"/>
      <c r="P102" s="79"/>
      <c r="Q102" s="79"/>
      <c r="R102" s="79"/>
      <c r="S102" s="79"/>
      <c r="T102" s="80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250</v>
      </c>
      <c r="AU102" s="19" t="s">
        <v>80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17</v>
      </c>
      <c r="F103" s="228" t="s">
        <v>3684</v>
      </c>
      <c r="G103" s="226"/>
      <c r="H103" s="229">
        <v>11.28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78</v>
      </c>
      <c r="AY103" s="234" t="s">
        <v>242</v>
      </c>
    </row>
    <row r="104" spans="1:65" s="2" customFormat="1" ht="21.75" customHeight="1">
      <c r="A104" s="34"/>
      <c r="B104" s="35"/>
      <c r="C104" s="207" t="s">
        <v>273</v>
      </c>
      <c r="D104" s="207" t="s">
        <v>244</v>
      </c>
      <c r="E104" s="208" t="s">
        <v>1428</v>
      </c>
      <c r="F104" s="209" t="s">
        <v>1429</v>
      </c>
      <c r="G104" s="210" t="s">
        <v>140</v>
      </c>
      <c r="H104" s="211">
        <v>28</v>
      </c>
      <c r="I104" s="212">
        <v>126.15</v>
      </c>
      <c r="J104" s="212">
        <f>ROUND(I104*H104,2)</f>
        <v>3532.2</v>
      </c>
      <c r="K104" s="209" t="s">
        <v>247</v>
      </c>
      <c r="L104" s="40"/>
      <c r="M104" s="213" t="s">
        <v>17</v>
      </c>
      <c r="N104" s="214" t="s">
        <v>41</v>
      </c>
      <c r="O104" s="215">
        <v>0.236</v>
      </c>
      <c r="P104" s="215">
        <f>O104*H104</f>
        <v>6.608</v>
      </c>
      <c r="Q104" s="215">
        <v>0.00083851</v>
      </c>
      <c r="R104" s="215">
        <f>Q104*H104</f>
        <v>0.02347828</v>
      </c>
      <c r="S104" s="215">
        <v>0</v>
      </c>
      <c r="T104" s="216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248</v>
      </c>
      <c r="AT104" s="217" t="s">
        <v>244</v>
      </c>
      <c r="AU104" s="217" t="s">
        <v>80</v>
      </c>
      <c r="AY104" s="19" t="s">
        <v>242</v>
      </c>
      <c r="BE104" s="218">
        <f>IF(N104="základní",J104,0)</f>
        <v>3532.2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3532.2</v>
      </c>
      <c r="BL104" s="19" t="s">
        <v>248</v>
      </c>
      <c r="BM104" s="217" t="s">
        <v>3685</v>
      </c>
    </row>
    <row r="105" spans="1:47" s="2" customFormat="1" ht="12">
      <c r="A105" s="34"/>
      <c r="B105" s="35"/>
      <c r="C105" s="36"/>
      <c r="D105" s="219" t="s">
        <v>250</v>
      </c>
      <c r="E105" s="36"/>
      <c r="F105" s="220" t="s">
        <v>1431</v>
      </c>
      <c r="G105" s="36"/>
      <c r="H105" s="36"/>
      <c r="I105" s="36"/>
      <c r="J105" s="36"/>
      <c r="K105" s="36"/>
      <c r="L105" s="40"/>
      <c r="M105" s="221"/>
      <c r="N105" s="222"/>
      <c r="O105" s="79"/>
      <c r="P105" s="79"/>
      <c r="Q105" s="79"/>
      <c r="R105" s="79"/>
      <c r="S105" s="79"/>
      <c r="T105" s="8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250</v>
      </c>
      <c r="AU105" s="19" t="s">
        <v>80</v>
      </c>
    </row>
    <row r="106" spans="1:51" s="13" customFormat="1" ht="12">
      <c r="A106" s="13"/>
      <c r="B106" s="225"/>
      <c r="C106" s="226"/>
      <c r="D106" s="223" t="s">
        <v>254</v>
      </c>
      <c r="E106" s="227" t="s">
        <v>3657</v>
      </c>
      <c r="F106" s="228" t="s">
        <v>3686</v>
      </c>
      <c r="G106" s="226"/>
      <c r="H106" s="229">
        <v>28</v>
      </c>
      <c r="I106" s="226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254</v>
      </c>
      <c r="AU106" s="234" t="s">
        <v>80</v>
      </c>
      <c r="AV106" s="13" t="s">
        <v>80</v>
      </c>
      <c r="AW106" s="13" t="s">
        <v>32</v>
      </c>
      <c r="AX106" s="13" t="s">
        <v>78</v>
      </c>
      <c r="AY106" s="234" t="s">
        <v>242</v>
      </c>
    </row>
    <row r="107" spans="1:65" s="2" customFormat="1" ht="24.15" customHeight="1">
      <c r="A107" s="34"/>
      <c r="B107" s="35"/>
      <c r="C107" s="207" t="s">
        <v>284</v>
      </c>
      <c r="D107" s="207" t="s">
        <v>244</v>
      </c>
      <c r="E107" s="208" t="s">
        <v>1434</v>
      </c>
      <c r="F107" s="209" t="s">
        <v>1435</v>
      </c>
      <c r="G107" s="210" t="s">
        <v>140</v>
      </c>
      <c r="H107" s="211">
        <v>39.4</v>
      </c>
      <c r="I107" s="212">
        <v>228.34</v>
      </c>
      <c r="J107" s="212">
        <f>ROUND(I107*H107,2)</f>
        <v>8996.6</v>
      </c>
      <c r="K107" s="209" t="s">
        <v>247</v>
      </c>
      <c r="L107" s="40"/>
      <c r="M107" s="213" t="s">
        <v>17</v>
      </c>
      <c r="N107" s="214" t="s">
        <v>41</v>
      </c>
      <c r="O107" s="215">
        <v>0.479</v>
      </c>
      <c r="P107" s="215">
        <f>O107*H107</f>
        <v>18.8726</v>
      </c>
      <c r="Q107" s="215">
        <v>0.00085132</v>
      </c>
      <c r="R107" s="215">
        <f>Q107*H107</f>
        <v>0.033542008</v>
      </c>
      <c r="S107" s="215">
        <v>0</v>
      </c>
      <c r="T107" s="21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217" t="s">
        <v>248</v>
      </c>
      <c r="AT107" s="217" t="s">
        <v>244</v>
      </c>
      <c r="AU107" s="217" t="s">
        <v>80</v>
      </c>
      <c r="AY107" s="19" t="s">
        <v>242</v>
      </c>
      <c r="BE107" s="218">
        <f>IF(N107="základní",J107,0)</f>
        <v>8996.6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8996.6</v>
      </c>
      <c r="BL107" s="19" t="s">
        <v>248</v>
      </c>
      <c r="BM107" s="217" t="s">
        <v>3687</v>
      </c>
    </row>
    <row r="108" spans="1:47" s="2" customFormat="1" ht="12">
      <c r="A108" s="34"/>
      <c r="B108" s="35"/>
      <c r="C108" s="36"/>
      <c r="D108" s="219" t="s">
        <v>250</v>
      </c>
      <c r="E108" s="36"/>
      <c r="F108" s="220" t="s">
        <v>1437</v>
      </c>
      <c r="G108" s="36"/>
      <c r="H108" s="36"/>
      <c r="I108" s="36"/>
      <c r="J108" s="36"/>
      <c r="K108" s="36"/>
      <c r="L108" s="40"/>
      <c r="M108" s="221"/>
      <c r="N108" s="222"/>
      <c r="O108" s="79"/>
      <c r="P108" s="79"/>
      <c r="Q108" s="79"/>
      <c r="R108" s="79"/>
      <c r="S108" s="79"/>
      <c r="T108" s="8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250</v>
      </c>
      <c r="AU108" s="19" t="s">
        <v>80</v>
      </c>
    </row>
    <row r="109" spans="1:51" s="13" customFormat="1" ht="12">
      <c r="A109" s="13"/>
      <c r="B109" s="225"/>
      <c r="C109" s="226"/>
      <c r="D109" s="223" t="s">
        <v>254</v>
      </c>
      <c r="E109" s="227" t="s">
        <v>17</v>
      </c>
      <c r="F109" s="228" t="s">
        <v>3688</v>
      </c>
      <c r="G109" s="226"/>
      <c r="H109" s="229">
        <v>23.4</v>
      </c>
      <c r="I109" s="226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254</v>
      </c>
      <c r="AU109" s="234" t="s">
        <v>80</v>
      </c>
      <c r="AV109" s="13" t="s">
        <v>80</v>
      </c>
      <c r="AW109" s="13" t="s">
        <v>32</v>
      </c>
      <c r="AX109" s="13" t="s">
        <v>70</v>
      </c>
      <c r="AY109" s="234" t="s">
        <v>242</v>
      </c>
    </row>
    <row r="110" spans="1:51" s="13" customFormat="1" ht="12">
      <c r="A110" s="13"/>
      <c r="B110" s="225"/>
      <c r="C110" s="226"/>
      <c r="D110" s="223" t="s">
        <v>254</v>
      </c>
      <c r="E110" s="227" t="s">
        <v>17</v>
      </c>
      <c r="F110" s="228" t="s">
        <v>3689</v>
      </c>
      <c r="G110" s="226"/>
      <c r="H110" s="229">
        <v>16</v>
      </c>
      <c r="I110" s="226"/>
      <c r="J110" s="226"/>
      <c r="K110" s="226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254</v>
      </c>
      <c r="AU110" s="234" t="s">
        <v>80</v>
      </c>
      <c r="AV110" s="13" t="s">
        <v>80</v>
      </c>
      <c r="AW110" s="13" t="s">
        <v>32</v>
      </c>
      <c r="AX110" s="13" t="s">
        <v>70</v>
      </c>
      <c r="AY110" s="234" t="s">
        <v>242</v>
      </c>
    </row>
    <row r="111" spans="1:51" s="14" customFormat="1" ht="12">
      <c r="A111" s="14"/>
      <c r="B111" s="235"/>
      <c r="C111" s="236"/>
      <c r="D111" s="223" t="s">
        <v>254</v>
      </c>
      <c r="E111" s="237" t="s">
        <v>3659</v>
      </c>
      <c r="F111" s="238" t="s">
        <v>261</v>
      </c>
      <c r="G111" s="236"/>
      <c r="H111" s="239">
        <v>39.4</v>
      </c>
      <c r="I111" s="236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254</v>
      </c>
      <c r="AU111" s="244" t="s">
        <v>80</v>
      </c>
      <c r="AV111" s="14" t="s">
        <v>248</v>
      </c>
      <c r="AW111" s="14" t="s">
        <v>32</v>
      </c>
      <c r="AX111" s="14" t="s">
        <v>78</v>
      </c>
      <c r="AY111" s="244" t="s">
        <v>242</v>
      </c>
    </row>
    <row r="112" spans="1:65" s="2" customFormat="1" ht="24.15" customHeight="1">
      <c r="A112" s="34"/>
      <c r="B112" s="35"/>
      <c r="C112" s="207" t="s">
        <v>293</v>
      </c>
      <c r="D112" s="207" t="s">
        <v>244</v>
      </c>
      <c r="E112" s="208" t="s">
        <v>1442</v>
      </c>
      <c r="F112" s="209" t="s">
        <v>1443</v>
      </c>
      <c r="G112" s="210" t="s">
        <v>140</v>
      </c>
      <c r="H112" s="211">
        <v>28</v>
      </c>
      <c r="I112" s="212">
        <v>75.56</v>
      </c>
      <c r="J112" s="212">
        <f>ROUND(I112*H112,2)</f>
        <v>2115.68</v>
      </c>
      <c r="K112" s="209" t="s">
        <v>247</v>
      </c>
      <c r="L112" s="40"/>
      <c r="M112" s="213" t="s">
        <v>17</v>
      </c>
      <c r="N112" s="214" t="s">
        <v>41</v>
      </c>
      <c r="O112" s="215">
        <v>0.216</v>
      </c>
      <c r="P112" s="215">
        <f>O112*H112</f>
        <v>6.048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217" t="s">
        <v>248</v>
      </c>
      <c r="AT112" s="217" t="s">
        <v>244</v>
      </c>
      <c r="AU112" s="217" t="s">
        <v>80</v>
      </c>
      <c r="AY112" s="19" t="s">
        <v>242</v>
      </c>
      <c r="BE112" s="218">
        <f>IF(N112="základní",J112,0)</f>
        <v>2115.68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78</v>
      </c>
      <c r="BK112" s="218">
        <f>ROUND(I112*H112,2)</f>
        <v>2115.68</v>
      </c>
      <c r="BL112" s="19" t="s">
        <v>248</v>
      </c>
      <c r="BM112" s="217" t="s">
        <v>3690</v>
      </c>
    </row>
    <row r="113" spans="1:47" s="2" customFormat="1" ht="12">
      <c r="A113" s="34"/>
      <c r="B113" s="35"/>
      <c r="C113" s="36"/>
      <c r="D113" s="219" t="s">
        <v>250</v>
      </c>
      <c r="E113" s="36"/>
      <c r="F113" s="220" t="s">
        <v>1445</v>
      </c>
      <c r="G113" s="36"/>
      <c r="H113" s="36"/>
      <c r="I113" s="36"/>
      <c r="J113" s="36"/>
      <c r="K113" s="36"/>
      <c r="L113" s="40"/>
      <c r="M113" s="221"/>
      <c r="N113" s="222"/>
      <c r="O113" s="79"/>
      <c r="P113" s="79"/>
      <c r="Q113" s="79"/>
      <c r="R113" s="79"/>
      <c r="S113" s="79"/>
      <c r="T113" s="80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250</v>
      </c>
      <c r="AU113" s="19" t="s">
        <v>80</v>
      </c>
    </row>
    <row r="114" spans="1:51" s="13" customFormat="1" ht="12">
      <c r="A114" s="13"/>
      <c r="B114" s="225"/>
      <c r="C114" s="226"/>
      <c r="D114" s="223" t="s">
        <v>254</v>
      </c>
      <c r="E114" s="227" t="s">
        <v>17</v>
      </c>
      <c r="F114" s="228" t="s">
        <v>3657</v>
      </c>
      <c r="G114" s="226"/>
      <c r="H114" s="229">
        <v>28</v>
      </c>
      <c r="I114" s="226"/>
      <c r="J114" s="226"/>
      <c r="K114" s="226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254</v>
      </c>
      <c r="AU114" s="234" t="s">
        <v>80</v>
      </c>
      <c r="AV114" s="13" t="s">
        <v>80</v>
      </c>
      <c r="AW114" s="13" t="s">
        <v>32</v>
      </c>
      <c r="AX114" s="13" t="s">
        <v>78</v>
      </c>
      <c r="AY114" s="234" t="s">
        <v>242</v>
      </c>
    </row>
    <row r="115" spans="1:65" s="2" customFormat="1" ht="24.15" customHeight="1">
      <c r="A115" s="34"/>
      <c r="B115" s="35"/>
      <c r="C115" s="207" t="s">
        <v>300</v>
      </c>
      <c r="D115" s="207" t="s">
        <v>244</v>
      </c>
      <c r="E115" s="208" t="s">
        <v>1446</v>
      </c>
      <c r="F115" s="209" t="s">
        <v>1447</v>
      </c>
      <c r="G115" s="210" t="s">
        <v>140</v>
      </c>
      <c r="H115" s="211">
        <v>39.4</v>
      </c>
      <c r="I115" s="212">
        <v>114.4</v>
      </c>
      <c r="J115" s="212">
        <f>ROUND(I115*H115,2)</f>
        <v>4507.36</v>
      </c>
      <c r="K115" s="209" t="s">
        <v>247</v>
      </c>
      <c r="L115" s="40"/>
      <c r="M115" s="213" t="s">
        <v>17</v>
      </c>
      <c r="N115" s="214" t="s">
        <v>41</v>
      </c>
      <c r="O115" s="215">
        <v>0.327</v>
      </c>
      <c r="P115" s="215">
        <f>O115*H115</f>
        <v>12.8838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217" t="s">
        <v>248</v>
      </c>
      <c r="AT115" s="217" t="s">
        <v>244</v>
      </c>
      <c r="AU115" s="217" t="s">
        <v>80</v>
      </c>
      <c r="AY115" s="19" t="s">
        <v>242</v>
      </c>
      <c r="BE115" s="218">
        <f>IF(N115="základní",J115,0)</f>
        <v>4507.36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78</v>
      </c>
      <c r="BK115" s="218">
        <f>ROUND(I115*H115,2)</f>
        <v>4507.36</v>
      </c>
      <c r="BL115" s="19" t="s">
        <v>248</v>
      </c>
      <c r="BM115" s="217" t="s">
        <v>3691</v>
      </c>
    </row>
    <row r="116" spans="1:47" s="2" customFormat="1" ht="12">
      <c r="A116" s="34"/>
      <c r="B116" s="35"/>
      <c r="C116" s="36"/>
      <c r="D116" s="219" t="s">
        <v>250</v>
      </c>
      <c r="E116" s="36"/>
      <c r="F116" s="220" t="s">
        <v>1449</v>
      </c>
      <c r="G116" s="36"/>
      <c r="H116" s="36"/>
      <c r="I116" s="36"/>
      <c r="J116" s="36"/>
      <c r="K116" s="36"/>
      <c r="L116" s="40"/>
      <c r="M116" s="221"/>
      <c r="N116" s="222"/>
      <c r="O116" s="79"/>
      <c r="P116" s="79"/>
      <c r="Q116" s="79"/>
      <c r="R116" s="79"/>
      <c r="S116" s="79"/>
      <c r="T116" s="80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250</v>
      </c>
      <c r="AU116" s="19" t="s">
        <v>80</v>
      </c>
    </row>
    <row r="117" spans="1:51" s="13" customFormat="1" ht="12">
      <c r="A117" s="13"/>
      <c r="B117" s="225"/>
      <c r="C117" s="226"/>
      <c r="D117" s="223" t="s">
        <v>254</v>
      </c>
      <c r="E117" s="227" t="s">
        <v>17</v>
      </c>
      <c r="F117" s="228" t="s">
        <v>3659</v>
      </c>
      <c r="G117" s="226"/>
      <c r="H117" s="229">
        <v>39.4</v>
      </c>
      <c r="I117" s="226"/>
      <c r="J117" s="226"/>
      <c r="K117" s="226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254</v>
      </c>
      <c r="AU117" s="234" t="s">
        <v>80</v>
      </c>
      <c r="AV117" s="13" t="s">
        <v>80</v>
      </c>
      <c r="AW117" s="13" t="s">
        <v>32</v>
      </c>
      <c r="AX117" s="13" t="s">
        <v>78</v>
      </c>
      <c r="AY117" s="234" t="s">
        <v>242</v>
      </c>
    </row>
    <row r="118" spans="1:65" s="2" customFormat="1" ht="37.8" customHeight="1">
      <c r="A118" s="34"/>
      <c r="B118" s="35"/>
      <c r="C118" s="207" t="s">
        <v>308</v>
      </c>
      <c r="D118" s="207" t="s">
        <v>244</v>
      </c>
      <c r="E118" s="208" t="s">
        <v>397</v>
      </c>
      <c r="F118" s="209" t="s">
        <v>398</v>
      </c>
      <c r="G118" s="210" t="s">
        <v>144</v>
      </c>
      <c r="H118" s="211">
        <v>13.724</v>
      </c>
      <c r="I118" s="212">
        <v>87.1</v>
      </c>
      <c r="J118" s="212">
        <f>ROUND(I118*H118,2)</f>
        <v>1195.36</v>
      </c>
      <c r="K118" s="209" t="s">
        <v>247</v>
      </c>
      <c r="L118" s="40"/>
      <c r="M118" s="213" t="s">
        <v>17</v>
      </c>
      <c r="N118" s="214" t="s">
        <v>41</v>
      </c>
      <c r="O118" s="215">
        <v>0.046</v>
      </c>
      <c r="P118" s="215">
        <f>O118*H118</f>
        <v>0.631304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217" t="s">
        <v>248</v>
      </c>
      <c r="AT118" s="217" t="s">
        <v>244</v>
      </c>
      <c r="AU118" s="217" t="s">
        <v>80</v>
      </c>
      <c r="AY118" s="19" t="s">
        <v>242</v>
      </c>
      <c r="BE118" s="218">
        <f>IF(N118="základní",J118,0)</f>
        <v>1195.36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78</v>
      </c>
      <c r="BK118" s="218">
        <f>ROUND(I118*H118,2)</f>
        <v>1195.36</v>
      </c>
      <c r="BL118" s="19" t="s">
        <v>248</v>
      </c>
      <c r="BM118" s="217" t="s">
        <v>3692</v>
      </c>
    </row>
    <row r="119" spans="1:47" s="2" customFormat="1" ht="12">
      <c r="A119" s="34"/>
      <c r="B119" s="35"/>
      <c r="C119" s="36"/>
      <c r="D119" s="219" t="s">
        <v>250</v>
      </c>
      <c r="E119" s="36"/>
      <c r="F119" s="220" t="s">
        <v>400</v>
      </c>
      <c r="G119" s="36"/>
      <c r="H119" s="36"/>
      <c r="I119" s="36"/>
      <c r="J119" s="36"/>
      <c r="K119" s="36"/>
      <c r="L119" s="40"/>
      <c r="M119" s="221"/>
      <c r="N119" s="222"/>
      <c r="O119" s="79"/>
      <c r="P119" s="79"/>
      <c r="Q119" s="79"/>
      <c r="R119" s="79"/>
      <c r="S119" s="79"/>
      <c r="T119" s="80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250</v>
      </c>
      <c r="AU119" s="19" t="s">
        <v>80</v>
      </c>
    </row>
    <row r="120" spans="1:51" s="13" customFormat="1" ht="12">
      <c r="A120" s="13"/>
      <c r="B120" s="225"/>
      <c r="C120" s="226"/>
      <c r="D120" s="223" t="s">
        <v>254</v>
      </c>
      <c r="E120" s="227" t="s">
        <v>3693</v>
      </c>
      <c r="F120" s="228" t="s">
        <v>3694</v>
      </c>
      <c r="G120" s="226"/>
      <c r="H120" s="229">
        <v>13.724</v>
      </c>
      <c r="I120" s="226"/>
      <c r="J120" s="226"/>
      <c r="K120" s="226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254</v>
      </c>
      <c r="AU120" s="234" t="s">
        <v>80</v>
      </c>
      <c r="AV120" s="13" t="s">
        <v>80</v>
      </c>
      <c r="AW120" s="13" t="s">
        <v>32</v>
      </c>
      <c r="AX120" s="13" t="s">
        <v>78</v>
      </c>
      <c r="AY120" s="234" t="s">
        <v>242</v>
      </c>
    </row>
    <row r="121" spans="1:65" s="2" customFormat="1" ht="24.15" customHeight="1">
      <c r="A121" s="34"/>
      <c r="B121" s="35"/>
      <c r="C121" s="207" t="s">
        <v>314</v>
      </c>
      <c r="D121" s="207" t="s">
        <v>244</v>
      </c>
      <c r="E121" s="208" t="s">
        <v>905</v>
      </c>
      <c r="F121" s="209" t="s">
        <v>906</v>
      </c>
      <c r="G121" s="210" t="s">
        <v>144</v>
      </c>
      <c r="H121" s="211">
        <v>34.027</v>
      </c>
      <c r="I121" s="212">
        <v>143.58</v>
      </c>
      <c r="J121" s="212">
        <f>ROUND(I121*H121,2)</f>
        <v>4885.6</v>
      </c>
      <c r="K121" s="209" t="s">
        <v>247</v>
      </c>
      <c r="L121" s="40"/>
      <c r="M121" s="213" t="s">
        <v>17</v>
      </c>
      <c r="N121" s="214" t="s">
        <v>41</v>
      </c>
      <c r="O121" s="215">
        <v>0.328</v>
      </c>
      <c r="P121" s="215">
        <f>O121*H121</f>
        <v>11.160856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7" t="s">
        <v>248</v>
      </c>
      <c r="AT121" s="217" t="s">
        <v>244</v>
      </c>
      <c r="AU121" s="217" t="s">
        <v>80</v>
      </c>
      <c r="AY121" s="19" t="s">
        <v>242</v>
      </c>
      <c r="BE121" s="218">
        <f>IF(N121="základní",J121,0)</f>
        <v>4885.6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78</v>
      </c>
      <c r="BK121" s="218">
        <f>ROUND(I121*H121,2)</f>
        <v>4885.6</v>
      </c>
      <c r="BL121" s="19" t="s">
        <v>248</v>
      </c>
      <c r="BM121" s="217" t="s">
        <v>3695</v>
      </c>
    </row>
    <row r="122" spans="1:47" s="2" customFormat="1" ht="12">
      <c r="A122" s="34"/>
      <c r="B122" s="35"/>
      <c r="C122" s="36"/>
      <c r="D122" s="219" t="s">
        <v>250</v>
      </c>
      <c r="E122" s="36"/>
      <c r="F122" s="220" t="s">
        <v>908</v>
      </c>
      <c r="G122" s="36"/>
      <c r="H122" s="36"/>
      <c r="I122" s="36"/>
      <c r="J122" s="36"/>
      <c r="K122" s="36"/>
      <c r="L122" s="40"/>
      <c r="M122" s="221"/>
      <c r="N122" s="222"/>
      <c r="O122" s="79"/>
      <c r="P122" s="79"/>
      <c r="Q122" s="79"/>
      <c r="R122" s="79"/>
      <c r="S122" s="79"/>
      <c r="T122" s="80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250</v>
      </c>
      <c r="AU122" s="19" t="s">
        <v>80</v>
      </c>
    </row>
    <row r="123" spans="1:51" s="13" customFormat="1" ht="12">
      <c r="A123" s="13"/>
      <c r="B123" s="225"/>
      <c r="C123" s="226"/>
      <c r="D123" s="223" t="s">
        <v>254</v>
      </c>
      <c r="E123" s="227" t="s">
        <v>17</v>
      </c>
      <c r="F123" s="228" t="s">
        <v>3696</v>
      </c>
      <c r="G123" s="226"/>
      <c r="H123" s="229">
        <v>6.05</v>
      </c>
      <c r="I123" s="226"/>
      <c r="J123" s="226"/>
      <c r="K123" s="226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254</v>
      </c>
      <c r="AU123" s="234" t="s">
        <v>80</v>
      </c>
      <c r="AV123" s="13" t="s">
        <v>80</v>
      </c>
      <c r="AW123" s="13" t="s">
        <v>32</v>
      </c>
      <c r="AX123" s="13" t="s">
        <v>70</v>
      </c>
      <c r="AY123" s="234" t="s">
        <v>242</v>
      </c>
    </row>
    <row r="124" spans="1:51" s="13" customFormat="1" ht="12">
      <c r="A124" s="13"/>
      <c r="B124" s="225"/>
      <c r="C124" s="226"/>
      <c r="D124" s="223" t="s">
        <v>254</v>
      </c>
      <c r="E124" s="227" t="s">
        <v>17</v>
      </c>
      <c r="F124" s="228" t="s">
        <v>3697</v>
      </c>
      <c r="G124" s="226"/>
      <c r="H124" s="229">
        <v>21.377</v>
      </c>
      <c r="I124" s="226"/>
      <c r="J124" s="226"/>
      <c r="K124" s="226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254</v>
      </c>
      <c r="AU124" s="234" t="s">
        <v>80</v>
      </c>
      <c r="AV124" s="13" t="s">
        <v>80</v>
      </c>
      <c r="AW124" s="13" t="s">
        <v>32</v>
      </c>
      <c r="AX124" s="13" t="s">
        <v>70</v>
      </c>
      <c r="AY124" s="234" t="s">
        <v>242</v>
      </c>
    </row>
    <row r="125" spans="1:51" s="13" customFormat="1" ht="12">
      <c r="A125" s="13"/>
      <c r="B125" s="225"/>
      <c r="C125" s="226"/>
      <c r="D125" s="223" t="s">
        <v>254</v>
      </c>
      <c r="E125" s="227" t="s">
        <v>17</v>
      </c>
      <c r="F125" s="228" t="s">
        <v>3698</v>
      </c>
      <c r="G125" s="226"/>
      <c r="H125" s="229">
        <v>6.6</v>
      </c>
      <c r="I125" s="226"/>
      <c r="J125" s="226"/>
      <c r="K125" s="226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254</v>
      </c>
      <c r="AU125" s="234" t="s">
        <v>80</v>
      </c>
      <c r="AV125" s="13" t="s">
        <v>80</v>
      </c>
      <c r="AW125" s="13" t="s">
        <v>32</v>
      </c>
      <c r="AX125" s="13" t="s">
        <v>70</v>
      </c>
      <c r="AY125" s="234" t="s">
        <v>242</v>
      </c>
    </row>
    <row r="126" spans="1:51" s="14" customFormat="1" ht="12">
      <c r="A126" s="14"/>
      <c r="B126" s="235"/>
      <c r="C126" s="236"/>
      <c r="D126" s="223" t="s">
        <v>254</v>
      </c>
      <c r="E126" s="237" t="s">
        <v>3645</v>
      </c>
      <c r="F126" s="238" t="s">
        <v>261</v>
      </c>
      <c r="G126" s="236"/>
      <c r="H126" s="239">
        <v>34.027</v>
      </c>
      <c r="I126" s="236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254</v>
      </c>
      <c r="AU126" s="244" t="s">
        <v>80</v>
      </c>
      <c r="AV126" s="14" t="s">
        <v>248</v>
      </c>
      <c r="AW126" s="14" t="s">
        <v>32</v>
      </c>
      <c r="AX126" s="14" t="s">
        <v>78</v>
      </c>
      <c r="AY126" s="244" t="s">
        <v>242</v>
      </c>
    </row>
    <row r="127" spans="1:65" s="2" customFormat="1" ht="37.8" customHeight="1">
      <c r="A127" s="34"/>
      <c r="B127" s="35"/>
      <c r="C127" s="207" t="s">
        <v>320</v>
      </c>
      <c r="D127" s="207" t="s">
        <v>244</v>
      </c>
      <c r="E127" s="208" t="s">
        <v>2841</v>
      </c>
      <c r="F127" s="209" t="s">
        <v>2842</v>
      </c>
      <c r="G127" s="210" t="s">
        <v>144</v>
      </c>
      <c r="H127" s="211">
        <v>12.99</v>
      </c>
      <c r="I127" s="212">
        <v>211.04</v>
      </c>
      <c r="J127" s="212">
        <f>ROUND(I127*H127,2)</f>
        <v>2741.41</v>
      </c>
      <c r="K127" s="209" t="s">
        <v>247</v>
      </c>
      <c r="L127" s="40"/>
      <c r="M127" s="213" t="s">
        <v>17</v>
      </c>
      <c r="N127" s="214" t="s">
        <v>41</v>
      </c>
      <c r="O127" s="215">
        <v>0.435</v>
      </c>
      <c r="P127" s="215">
        <f>O127*H127</f>
        <v>5.65065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7" t="s">
        <v>248</v>
      </c>
      <c r="AT127" s="217" t="s">
        <v>244</v>
      </c>
      <c r="AU127" s="217" t="s">
        <v>80</v>
      </c>
      <c r="AY127" s="19" t="s">
        <v>242</v>
      </c>
      <c r="BE127" s="218">
        <f>IF(N127="základní",J127,0)</f>
        <v>2741.41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78</v>
      </c>
      <c r="BK127" s="218">
        <f>ROUND(I127*H127,2)</f>
        <v>2741.41</v>
      </c>
      <c r="BL127" s="19" t="s">
        <v>248</v>
      </c>
      <c r="BM127" s="217" t="s">
        <v>3699</v>
      </c>
    </row>
    <row r="128" spans="1:47" s="2" customFormat="1" ht="12">
      <c r="A128" s="34"/>
      <c r="B128" s="35"/>
      <c r="C128" s="36"/>
      <c r="D128" s="219" t="s">
        <v>250</v>
      </c>
      <c r="E128" s="36"/>
      <c r="F128" s="220" t="s">
        <v>2844</v>
      </c>
      <c r="G128" s="36"/>
      <c r="H128" s="36"/>
      <c r="I128" s="36"/>
      <c r="J128" s="36"/>
      <c r="K128" s="36"/>
      <c r="L128" s="40"/>
      <c r="M128" s="221"/>
      <c r="N128" s="222"/>
      <c r="O128" s="79"/>
      <c r="P128" s="79"/>
      <c r="Q128" s="79"/>
      <c r="R128" s="79"/>
      <c r="S128" s="79"/>
      <c r="T128" s="80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250</v>
      </c>
      <c r="AU128" s="19" t="s">
        <v>80</v>
      </c>
    </row>
    <row r="129" spans="1:51" s="13" customFormat="1" ht="12">
      <c r="A129" s="13"/>
      <c r="B129" s="225"/>
      <c r="C129" s="226"/>
      <c r="D129" s="223" t="s">
        <v>254</v>
      </c>
      <c r="E129" s="227" t="s">
        <v>3700</v>
      </c>
      <c r="F129" s="228" t="s">
        <v>3701</v>
      </c>
      <c r="G129" s="226"/>
      <c r="H129" s="229">
        <v>12.99</v>
      </c>
      <c r="I129" s="226"/>
      <c r="J129" s="226"/>
      <c r="K129" s="226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254</v>
      </c>
      <c r="AU129" s="234" t="s">
        <v>80</v>
      </c>
      <c r="AV129" s="13" t="s">
        <v>80</v>
      </c>
      <c r="AW129" s="13" t="s">
        <v>32</v>
      </c>
      <c r="AX129" s="13" t="s">
        <v>78</v>
      </c>
      <c r="AY129" s="234" t="s">
        <v>242</v>
      </c>
    </row>
    <row r="130" spans="1:65" s="2" customFormat="1" ht="16.5" customHeight="1">
      <c r="A130" s="34"/>
      <c r="B130" s="35"/>
      <c r="C130" s="264" t="s">
        <v>326</v>
      </c>
      <c r="D130" s="264" t="s">
        <v>420</v>
      </c>
      <c r="E130" s="265" t="s">
        <v>1499</v>
      </c>
      <c r="F130" s="266" t="s">
        <v>1500</v>
      </c>
      <c r="G130" s="267" t="s">
        <v>736</v>
      </c>
      <c r="H130" s="268">
        <v>20.878</v>
      </c>
      <c r="I130" s="269">
        <v>388</v>
      </c>
      <c r="J130" s="269">
        <f>ROUND(I130*H130,2)</f>
        <v>8100.66</v>
      </c>
      <c r="K130" s="266" t="s">
        <v>423</v>
      </c>
      <c r="L130" s="270"/>
      <c r="M130" s="271" t="s">
        <v>17</v>
      </c>
      <c r="N130" s="272" t="s">
        <v>41</v>
      </c>
      <c r="O130" s="215">
        <v>0</v>
      </c>
      <c r="P130" s="215">
        <f>O130*H130</f>
        <v>0</v>
      </c>
      <c r="Q130" s="215">
        <v>1</v>
      </c>
      <c r="R130" s="215">
        <f>Q130*H130</f>
        <v>20.878</v>
      </c>
      <c r="S130" s="215">
        <v>0</v>
      </c>
      <c r="T130" s="21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7" t="s">
        <v>300</v>
      </c>
      <c r="AT130" s="217" t="s">
        <v>420</v>
      </c>
      <c r="AU130" s="217" t="s">
        <v>80</v>
      </c>
      <c r="AY130" s="19" t="s">
        <v>242</v>
      </c>
      <c r="BE130" s="218">
        <f>IF(N130="základní",J130,0)</f>
        <v>8100.66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78</v>
      </c>
      <c r="BK130" s="218">
        <f>ROUND(I130*H130,2)</f>
        <v>8100.66</v>
      </c>
      <c r="BL130" s="19" t="s">
        <v>248</v>
      </c>
      <c r="BM130" s="217" t="s">
        <v>3702</v>
      </c>
    </row>
    <row r="131" spans="1:51" s="13" customFormat="1" ht="12">
      <c r="A131" s="13"/>
      <c r="B131" s="225"/>
      <c r="C131" s="226"/>
      <c r="D131" s="223" t="s">
        <v>254</v>
      </c>
      <c r="E131" s="227" t="s">
        <v>3666</v>
      </c>
      <c r="F131" s="228" t="s">
        <v>3703</v>
      </c>
      <c r="G131" s="226"/>
      <c r="H131" s="229">
        <v>20.878</v>
      </c>
      <c r="I131" s="226"/>
      <c r="J131" s="226"/>
      <c r="K131" s="226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254</v>
      </c>
      <c r="AU131" s="234" t="s">
        <v>80</v>
      </c>
      <c r="AV131" s="13" t="s">
        <v>80</v>
      </c>
      <c r="AW131" s="13" t="s">
        <v>32</v>
      </c>
      <c r="AX131" s="13" t="s">
        <v>78</v>
      </c>
      <c r="AY131" s="234" t="s">
        <v>242</v>
      </c>
    </row>
    <row r="132" spans="1:65" s="2" customFormat="1" ht="16.5" customHeight="1">
      <c r="A132" s="34"/>
      <c r="B132" s="35"/>
      <c r="C132" s="264" t="s">
        <v>332</v>
      </c>
      <c r="D132" s="264" t="s">
        <v>420</v>
      </c>
      <c r="E132" s="265" t="s">
        <v>914</v>
      </c>
      <c r="F132" s="266" t="s">
        <v>915</v>
      </c>
      <c r="G132" s="267" t="s">
        <v>736</v>
      </c>
      <c r="H132" s="268">
        <v>7.7</v>
      </c>
      <c r="I132" s="269">
        <v>283</v>
      </c>
      <c r="J132" s="269">
        <f>ROUND(I132*H132,2)</f>
        <v>2179.1</v>
      </c>
      <c r="K132" s="266" t="s">
        <v>423</v>
      </c>
      <c r="L132" s="270"/>
      <c r="M132" s="271" t="s">
        <v>17</v>
      </c>
      <c r="N132" s="272" t="s">
        <v>41</v>
      </c>
      <c r="O132" s="215">
        <v>0</v>
      </c>
      <c r="P132" s="215">
        <f>O132*H132</f>
        <v>0</v>
      </c>
      <c r="Q132" s="215">
        <v>1</v>
      </c>
      <c r="R132" s="215">
        <f>Q132*H132</f>
        <v>7.7</v>
      </c>
      <c r="S132" s="215">
        <v>0</v>
      </c>
      <c r="T132" s="21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7" t="s">
        <v>300</v>
      </c>
      <c r="AT132" s="217" t="s">
        <v>420</v>
      </c>
      <c r="AU132" s="217" t="s">
        <v>80</v>
      </c>
      <c r="AY132" s="19" t="s">
        <v>242</v>
      </c>
      <c r="BE132" s="218">
        <f>IF(N132="základní",J132,0)</f>
        <v>2179.1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78</v>
      </c>
      <c r="BK132" s="218">
        <f>ROUND(I132*H132,2)</f>
        <v>2179.1</v>
      </c>
      <c r="BL132" s="19" t="s">
        <v>248</v>
      </c>
      <c r="BM132" s="217" t="s">
        <v>3704</v>
      </c>
    </row>
    <row r="133" spans="1:51" s="13" customFormat="1" ht="12">
      <c r="A133" s="13"/>
      <c r="B133" s="225"/>
      <c r="C133" s="226"/>
      <c r="D133" s="223" t="s">
        <v>254</v>
      </c>
      <c r="E133" s="227" t="s">
        <v>3663</v>
      </c>
      <c r="F133" s="228" t="s">
        <v>3705</v>
      </c>
      <c r="G133" s="226"/>
      <c r="H133" s="229">
        <v>7.7</v>
      </c>
      <c r="I133" s="226"/>
      <c r="J133" s="226"/>
      <c r="K133" s="226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254</v>
      </c>
      <c r="AU133" s="234" t="s">
        <v>80</v>
      </c>
      <c r="AV133" s="13" t="s">
        <v>80</v>
      </c>
      <c r="AW133" s="13" t="s">
        <v>32</v>
      </c>
      <c r="AX133" s="13" t="s">
        <v>78</v>
      </c>
      <c r="AY133" s="234" t="s">
        <v>242</v>
      </c>
    </row>
    <row r="134" spans="1:63" s="12" customFormat="1" ht="22.8" customHeight="1">
      <c r="A134" s="12"/>
      <c r="B134" s="192"/>
      <c r="C134" s="193"/>
      <c r="D134" s="194" t="s">
        <v>69</v>
      </c>
      <c r="E134" s="205" t="s">
        <v>248</v>
      </c>
      <c r="F134" s="205" t="s">
        <v>1015</v>
      </c>
      <c r="G134" s="193"/>
      <c r="H134" s="193"/>
      <c r="I134" s="193"/>
      <c r="J134" s="206">
        <f>BK134</f>
        <v>6132.13</v>
      </c>
      <c r="K134" s="193"/>
      <c r="L134" s="197"/>
      <c r="M134" s="198"/>
      <c r="N134" s="199"/>
      <c r="O134" s="199"/>
      <c r="P134" s="200">
        <f>SUM(P135:P140)</f>
        <v>7.933192000000001</v>
      </c>
      <c r="Q134" s="199"/>
      <c r="R134" s="200">
        <f>SUM(R135:R140)</f>
        <v>8.944178130000001</v>
      </c>
      <c r="S134" s="199"/>
      <c r="T134" s="201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2" t="s">
        <v>78</v>
      </c>
      <c r="AT134" s="203" t="s">
        <v>69</v>
      </c>
      <c r="AU134" s="203" t="s">
        <v>78</v>
      </c>
      <c r="AY134" s="202" t="s">
        <v>242</v>
      </c>
      <c r="BK134" s="204">
        <f>SUM(BK135:BK140)</f>
        <v>6132.13</v>
      </c>
    </row>
    <row r="135" spans="1:65" s="2" customFormat="1" ht="16.5" customHeight="1">
      <c r="A135" s="34"/>
      <c r="B135" s="35"/>
      <c r="C135" s="207" t="s">
        <v>344</v>
      </c>
      <c r="D135" s="207" t="s">
        <v>244</v>
      </c>
      <c r="E135" s="208" t="s">
        <v>1711</v>
      </c>
      <c r="F135" s="209" t="s">
        <v>1712</v>
      </c>
      <c r="G135" s="210" t="s">
        <v>144</v>
      </c>
      <c r="H135" s="211">
        <v>0.379</v>
      </c>
      <c r="I135" s="212">
        <v>1146.22</v>
      </c>
      <c r="J135" s="212">
        <f>ROUND(I135*H135,2)</f>
        <v>434.42</v>
      </c>
      <c r="K135" s="209" t="s">
        <v>247</v>
      </c>
      <c r="L135" s="40"/>
      <c r="M135" s="213" t="s">
        <v>17</v>
      </c>
      <c r="N135" s="214" t="s">
        <v>41</v>
      </c>
      <c r="O135" s="215">
        <v>1.303</v>
      </c>
      <c r="P135" s="215">
        <f>O135*H135</f>
        <v>0.49383699999999997</v>
      </c>
      <c r="Q135" s="215">
        <v>1.7034</v>
      </c>
      <c r="R135" s="215">
        <f>Q135*H135</f>
        <v>0.6455886000000001</v>
      </c>
      <c r="S135" s="215">
        <v>0</v>
      </c>
      <c r="T135" s="21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7" t="s">
        <v>248</v>
      </c>
      <c r="AT135" s="217" t="s">
        <v>244</v>
      </c>
      <c r="AU135" s="217" t="s">
        <v>80</v>
      </c>
      <c r="AY135" s="19" t="s">
        <v>242</v>
      </c>
      <c r="BE135" s="218">
        <f>IF(N135="základní",J135,0)</f>
        <v>434.42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78</v>
      </c>
      <c r="BK135" s="218">
        <f>ROUND(I135*H135,2)</f>
        <v>434.42</v>
      </c>
      <c r="BL135" s="19" t="s">
        <v>248</v>
      </c>
      <c r="BM135" s="217" t="s">
        <v>3706</v>
      </c>
    </row>
    <row r="136" spans="1:47" s="2" customFormat="1" ht="12">
      <c r="A136" s="34"/>
      <c r="B136" s="35"/>
      <c r="C136" s="36"/>
      <c r="D136" s="219" t="s">
        <v>250</v>
      </c>
      <c r="E136" s="36"/>
      <c r="F136" s="220" t="s">
        <v>1714</v>
      </c>
      <c r="G136" s="36"/>
      <c r="H136" s="36"/>
      <c r="I136" s="36"/>
      <c r="J136" s="36"/>
      <c r="K136" s="36"/>
      <c r="L136" s="40"/>
      <c r="M136" s="221"/>
      <c r="N136" s="222"/>
      <c r="O136" s="79"/>
      <c r="P136" s="79"/>
      <c r="Q136" s="79"/>
      <c r="R136" s="79"/>
      <c r="S136" s="79"/>
      <c r="T136" s="80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250</v>
      </c>
      <c r="AU136" s="19" t="s">
        <v>80</v>
      </c>
    </row>
    <row r="137" spans="1:51" s="13" customFormat="1" ht="12">
      <c r="A137" s="13"/>
      <c r="B137" s="225"/>
      <c r="C137" s="226"/>
      <c r="D137" s="223" t="s">
        <v>254</v>
      </c>
      <c r="E137" s="227" t="s">
        <v>17</v>
      </c>
      <c r="F137" s="228" t="s">
        <v>3707</v>
      </c>
      <c r="G137" s="226"/>
      <c r="H137" s="229">
        <v>0.379</v>
      </c>
      <c r="I137" s="226"/>
      <c r="J137" s="226"/>
      <c r="K137" s="226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254</v>
      </c>
      <c r="AU137" s="234" t="s">
        <v>80</v>
      </c>
      <c r="AV137" s="13" t="s">
        <v>80</v>
      </c>
      <c r="AW137" s="13" t="s">
        <v>32</v>
      </c>
      <c r="AX137" s="13" t="s">
        <v>78</v>
      </c>
      <c r="AY137" s="234" t="s">
        <v>242</v>
      </c>
    </row>
    <row r="138" spans="1:65" s="2" customFormat="1" ht="21.75" customHeight="1">
      <c r="A138" s="34"/>
      <c r="B138" s="35"/>
      <c r="C138" s="207" t="s">
        <v>8</v>
      </c>
      <c r="D138" s="207" t="s">
        <v>244</v>
      </c>
      <c r="E138" s="208" t="s">
        <v>1719</v>
      </c>
      <c r="F138" s="209" t="s">
        <v>1720</v>
      </c>
      <c r="G138" s="210" t="s">
        <v>144</v>
      </c>
      <c r="H138" s="211">
        <v>4.389</v>
      </c>
      <c r="I138" s="212">
        <v>1298.18</v>
      </c>
      <c r="J138" s="212">
        <f>ROUND(I138*H138,2)</f>
        <v>5697.71</v>
      </c>
      <c r="K138" s="209" t="s">
        <v>247</v>
      </c>
      <c r="L138" s="40"/>
      <c r="M138" s="213" t="s">
        <v>17</v>
      </c>
      <c r="N138" s="214" t="s">
        <v>41</v>
      </c>
      <c r="O138" s="215">
        <v>1.695</v>
      </c>
      <c r="P138" s="215">
        <f>O138*H138</f>
        <v>7.439355000000001</v>
      </c>
      <c r="Q138" s="215">
        <v>1.89077</v>
      </c>
      <c r="R138" s="215">
        <f>Q138*H138</f>
        <v>8.298589530000001</v>
      </c>
      <c r="S138" s="215">
        <v>0</v>
      </c>
      <c r="T138" s="21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7" t="s">
        <v>248</v>
      </c>
      <c r="AT138" s="217" t="s">
        <v>244</v>
      </c>
      <c r="AU138" s="217" t="s">
        <v>80</v>
      </c>
      <c r="AY138" s="19" t="s">
        <v>242</v>
      </c>
      <c r="BE138" s="218">
        <f>IF(N138="základní",J138,0)</f>
        <v>5697.71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78</v>
      </c>
      <c r="BK138" s="218">
        <f>ROUND(I138*H138,2)</f>
        <v>5697.71</v>
      </c>
      <c r="BL138" s="19" t="s">
        <v>248</v>
      </c>
      <c r="BM138" s="217" t="s">
        <v>3708</v>
      </c>
    </row>
    <row r="139" spans="1:47" s="2" customFormat="1" ht="12">
      <c r="A139" s="34"/>
      <c r="B139" s="35"/>
      <c r="C139" s="36"/>
      <c r="D139" s="219" t="s">
        <v>250</v>
      </c>
      <c r="E139" s="36"/>
      <c r="F139" s="220" t="s">
        <v>1722</v>
      </c>
      <c r="G139" s="36"/>
      <c r="H139" s="36"/>
      <c r="I139" s="36"/>
      <c r="J139" s="36"/>
      <c r="K139" s="36"/>
      <c r="L139" s="40"/>
      <c r="M139" s="221"/>
      <c r="N139" s="222"/>
      <c r="O139" s="79"/>
      <c r="P139" s="79"/>
      <c r="Q139" s="79"/>
      <c r="R139" s="79"/>
      <c r="S139" s="79"/>
      <c r="T139" s="80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250</v>
      </c>
      <c r="AU139" s="19" t="s">
        <v>80</v>
      </c>
    </row>
    <row r="140" spans="1:51" s="13" customFormat="1" ht="12">
      <c r="A140" s="13"/>
      <c r="B140" s="225"/>
      <c r="C140" s="226"/>
      <c r="D140" s="223" t="s">
        <v>254</v>
      </c>
      <c r="E140" s="227" t="s">
        <v>17</v>
      </c>
      <c r="F140" s="228" t="s">
        <v>3709</v>
      </c>
      <c r="G140" s="226"/>
      <c r="H140" s="229">
        <v>4.389</v>
      </c>
      <c r="I140" s="226"/>
      <c r="J140" s="226"/>
      <c r="K140" s="226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254</v>
      </c>
      <c r="AU140" s="234" t="s">
        <v>80</v>
      </c>
      <c r="AV140" s="13" t="s">
        <v>80</v>
      </c>
      <c r="AW140" s="13" t="s">
        <v>32</v>
      </c>
      <c r="AX140" s="13" t="s">
        <v>78</v>
      </c>
      <c r="AY140" s="234" t="s">
        <v>242</v>
      </c>
    </row>
    <row r="141" spans="1:63" s="12" customFormat="1" ht="22.8" customHeight="1">
      <c r="A141" s="12"/>
      <c r="B141" s="192"/>
      <c r="C141" s="193"/>
      <c r="D141" s="194" t="s">
        <v>69</v>
      </c>
      <c r="E141" s="205" t="s">
        <v>300</v>
      </c>
      <c r="F141" s="205" t="s">
        <v>577</v>
      </c>
      <c r="G141" s="193"/>
      <c r="H141" s="193"/>
      <c r="I141" s="193"/>
      <c r="J141" s="206">
        <f>BK141</f>
        <v>63784.19000000001</v>
      </c>
      <c r="K141" s="193"/>
      <c r="L141" s="197"/>
      <c r="M141" s="198"/>
      <c r="N141" s="199"/>
      <c r="O141" s="199"/>
      <c r="P141" s="200">
        <f>SUM(P142:P179)</f>
        <v>24.60984</v>
      </c>
      <c r="Q141" s="199"/>
      <c r="R141" s="200">
        <f>SUM(R142:R179)</f>
        <v>4.5202707</v>
      </c>
      <c r="S141" s="199"/>
      <c r="T141" s="201">
        <f>SUM(T142:T179)</f>
        <v>3.86728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2" t="s">
        <v>78</v>
      </c>
      <c r="AT141" s="203" t="s">
        <v>69</v>
      </c>
      <c r="AU141" s="203" t="s">
        <v>78</v>
      </c>
      <c r="AY141" s="202" t="s">
        <v>242</v>
      </c>
      <c r="BK141" s="204">
        <f>SUM(BK142:BK179)</f>
        <v>63784.19000000001</v>
      </c>
    </row>
    <row r="142" spans="1:65" s="2" customFormat="1" ht="16.5" customHeight="1">
      <c r="A142" s="34"/>
      <c r="B142" s="35"/>
      <c r="C142" s="207" t="s">
        <v>363</v>
      </c>
      <c r="D142" s="207" t="s">
        <v>244</v>
      </c>
      <c r="E142" s="208" t="s">
        <v>3710</v>
      </c>
      <c r="F142" s="209" t="s">
        <v>3711</v>
      </c>
      <c r="G142" s="210" t="s">
        <v>184</v>
      </c>
      <c r="H142" s="211">
        <v>14</v>
      </c>
      <c r="I142" s="212">
        <v>208.57</v>
      </c>
      <c r="J142" s="212">
        <f>ROUND(I142*H142,2)</f>
        <v>2919.98</v>
      </c>
      <c r="K142" s="209" t="s">
        <v>247</v>
      </c>
      <c r="L142" s="40"/>
      <c r="M142" s="213" t="s">
        <v>17</v>
      </c>
      <c r="N142" s="214" t="s">
        <v>41</v>
      </c>
      <c r="O142" s="215">
        <v>0.164</v>
      </c>
      <c r="P142" s="215">
        <f>O142*H142</f>
        <v>2.2960000000000003</v>
      </c>
      <c r="Q142" s="215">
        <v>0</v>
      </c>
      <c r="R142" s="215">
        <f>Q142*H142</f>
        <v>0</v>
      </c>
      <c r="S142" s="215">
        <v>0.155</v>
      </c>
      <c r="T142" s="216">
        <f>S142*H142</f>
        <v>2.17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7" t="s">
        <v>248</v>
      </c>
      <c r="AT142" s="217" t="s">
        <v>244</v>
      </c>
      <c r="AU142" s="217" t="s">
        <v>80</v>
      </c>
      <c r="AY142" s="19" t="s">
        <v>242</v>
      </c>
      <c r="BE142" s="218">
        <f>IF(N142="základní",J142,0)</f>
        <v>2919.98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78</v>
      </c>
      <c r="BK142" s="218">
        <f>ROUND(I142*H142,2)</f>
        <v>2919.98</v>
      </c>
      <c r="BL142" s="19" t="s">
        <v>248</v>
      </c>
      <c r="BM142" s="217" t="s">
        <v>3712</v>
      </c>
    </row>
    <row r="143" spans="1:47" s="2" customFormat="1" ht="12">
      <c r="A143" s="34"/>
      <c r="B143" s="35"/>
      <c r="C143" s="36"/>
      <c r="D143" s="219" t="s">
        <v>250</v>
      </c>
      <c r="E143" s="36"/>
      <c r="F143" s="220" t="s">
        <v>3713</v>
      </c>
      <c r="G143" s="36"/>
      <c r="H143" s="36"/>
      <c r="I143" s="36"/>
      <c r="J143" s="36"/>
      <c r="K143" s="36"/>
      <c r="L143" s="40"/>
      <c r="M143" s="221"/>
      <c r="N143" s="222"/>
      <c r="O143" s="79"/>
      <c r="P143" s="79"/>
      <c r="Q143" s="79"/>
      <c r="R143" s="79"/>
      <c r="S143" s="79"/>
      <c r="T143" s="80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250</v>
      </c>
      <c r="AU143" s="19" t="s">
        <v>80</v>
      </c>
    </row>
    <row r="144" spans="1:51" s="13" customFormat="1" ht="12">
      <c r="A144" s="13"/>
      <c r="B144" s="225"/>
      <c r="C144" s="226"/>
      <c r="D144" s="223" t="s">
        <v>254</v>
      </c>
      <c r="E144" s="227" t="s">
        <v>17</v>
      </c>
      <c r="F144" s="228" t="s">
        <v>3714</v>
      </c>
      <c r="G144" s="226"/>
      <c r="H144" s="229">
        <v>14</v>
      </c>
      <c r="I144" s="226"/>
      <c r="J144" s="226"/>
      <c r="K144" s="226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254</v>
      </c>
      <c r="AU144" s="234" t="s">
        <v>80</v>
      </c>
      <c r="AV144" s="13" t="s">
        <v>80</v>
      </c>
      <c r="AW144" s="13" t="s">
        <v>32</v>
      </c>
      <c r="AX144" s="13" t="s">
        <v>78</v>
      </c>
      <c r="AY144" s="234" t="s">
        <v>242</v>
      </c>
    </row>
    <row r="145" spans="1:65" s="2" customFormat="1" ht="24.15" customHeight="1">
      <c r="A145" s="34"/>
      <c r="B145" s="35"/>
      <c r="C145" s="207" t="s">
        <v>370</v>
      </c>
      <c r="D145" s="207" t="s">
        <v>244</v>
      </c>
      <c r="E145" s="208" t="s">
        <v>3715</v>
      </c>
      <c r="F145" s="209" t="s">
        <v>3716</v>
      </c>
      <c r="G145" s="210" t="s">
        <v>184</v>
      </c>
      <c r="H145" s="211">
        <v>14</v>
      </c>
      <c r="I145" s="212">
        <v>1444.79</v>
      </c>
      <c r="J145" s="212">
        <f>ROUND(I145*H145,2)</f>
        <v>20227.06</v>
      </c>
      <c r="K145" s="209" t="s">
        <v>247</v>
      </c>
      <c r="L145" s="40"/>
      <c r="M145" s="213" t="s">
        <v>17</v>
      </c>
      <c r="N145" s="214" t="s">
        <v>41</v>
      </c>
      <c r="O145" s="215">
        <v>0.36</v>
      </c>
      <c r="P145" s="215">
        <f>O145*H145</f>
        <v>5.04</v>
      </c>
      <c r="Q145" s="215">
        <v>0.0118218</v>
      </c>
      <c r="R145" s="215">
        <f>Q145*H145</f>
        <v>0.16550520000000002</v>
      </c>
      <c r="S145" s="215">
        <v>0</v>
      </c>
      <c r="T145" s="21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7" t="s">
        <v>248</v>
      </c>
      <c r="AT145" s="217" t="s">
        <v>244</v>
      </c>
      <c r="AU145" s="217" t="s">
        <v>80</v>
      </c>
      <c r="AY145" s="19" t="s">
        <v>242</v>
      </c>
      <c r="BE145" s="218">
        <f>IF(N145="základní",J145,0)</f>
        <v>20227.06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78</v>
      </c>
      <c r="BK145" s="218">
        <f>ROUND(I145*H145,2)</f>
        <v>20227.06</v>
      </c>
      <c r="BL145" s="19" t="s">
        <v>248</v>
      </c>
      <c r="BM145" s="217" t="s">
        <v>3717</v>
      </c>
    </row>
    <row r="146" spans="1:47" s="2" customFormat="1" ht="12">
      <c r="A146" s="34"/>
      <c r="B146" s="35"/>
      <c r="C146" s="36"/>
      <c r="D146" s="219" t="s">
        <v>250</v>
      </c>
      <c r="E146" s="36"/>
      <c r="F146" s="220" t="s">
        <v>3718</v>
      </c>
      <c r="G146" s="36"/>
      <c r="H146" s="36"/>
      <c r="I146" s="36"/>
      <c r="J146" s="36"/>
      <c r="K146" s="36"/>
      <c r="L146" s="40"/>
      <c r="M146" s="221"/>
      <c r="N146" s="222"/>
      <c r="O146" s="79"/>
      <c r="P146" s="79"/>
      <c r="Q146" s="79"/>
      <c r="R146" s="79"/>
      <c r="S146" s="79"/>
      <c r="T146" s="80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250</v>
      </c>
      <c r="AU146" s="19" t="s">
        <v>80</v>
      </c>
    </row>
    <row r="147" spans="1:51" s="13" customFormat="1" ht="12">
      <c r="A147" s="13"/>
      <c r="B147" s="225"/>
      <c r="C147" s="226"/>
      <c r="D147" s="223" t="s">
        <v>254</v>
      </c>
      <c r="E147" s="227" t="s">
        <v>17</v>
      </c>
      <c r="F147" s="228" t="s">
        <v>3719</v>
      </c>
      <c r="G147" s="226"/>
      <c r="H147" s="229">
        <v>14</v>
      </c>
      <c r="I147" s="226"/>
      <c r="J147" s="226"/>
      <c r="K147" s="226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254</v>
      </c>
      <c r="AU147" s="234" t="s">
        <v>80</v>
      </c>
      <c r="AV147" s="13" t="s">
        <v>80</v>
      </c>
      <c r="AW147" s="13" t="s">
        <v>32</v>
      </c>
      <c r="AX147" s="13" t="s">
        <v>78</v>
      </c>
      <c r="AY147" s="234" t="s">
        <v>242</v>
      </c>
    </row>
    <row r="148" spans="1:65" s="2" customFormat="1" ht="24.15" customHeight="1">
      <c r="A148" s="34"/>
      <c r="B148" s="35"/>
      <c r="C148" s="207" t="s">
        <v>377</v>
      </c>
      <c r="D148" s="207" t="s">
        <v>244</v>
      </c>
      <c r="E148" s="208" t="s">
        <v>3720</v>
      </c>
      <c r="F148" s="209" t="s">
        <v>3721</v>
      </c>
      <c r="G148" s="210" t="s">
        <v>581</v>
      </c>
      <c r="H148" s="211">
        <v>2</v>
      </c>
      <c r="I148" s="212">
        <v>444.5</v>
      </c>
      <c r="J148" s="212">
        <f>ROUND(I148*H148,2)</f>
        <v>889</v>
      </c>
      <c r="K148" s="209" t="s">
        <v>247</v>
      </c>
      <c r="L148" s="40"/>
      <c r="M148" s="213" t="s">
        <v>17</v>
      </c>
      <c r="N148" s="214" t="s">
        <v>41</v>
      </c>
      <c r="O148" s="215">
        <v>1.231</v>
      </c>
      <c r="P148" s="215">
        <f>O148*H148</f>
        <v>2.462</v>
      </c>
      <c r="Q148" s="215">
        <v>1.125E-05</v>
      </c>
      <c r="R148" s="215">
        <f>Q148*H148</f>
        <v>2.25E-05</v>
      </c>
      <c r="S148" s="215">
        <v>0</v>
      </c>
      <c r="T148" s="21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7" t="s">
        <v>248</v>
      </c>
      <c r="AT148" s="217" t="s">
        <v>244</v>
      </c>
      <c r="AU148" s="217" t="s">
        <v>80</v>
      </c>
      <c r="AY148" s="19" t="s">
        <v>242</v>
      </c>
      <c r="BE148" s="218">
        <f>IF(N148="základní",J148,0)</f>
        <v>889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78</v>
      </c>
      <c r="BK148" s="218">
        <f>ROUND(I148*H148,2)</f>
        <v>889</v>
      </c>
      <c r="BL148" s="19" t="s">
        <v>248</v>
      </c>
      <c r="BM148" s="217" t="s">
        <v>3722</v>
      </c>
    </row>
    <row r="149" spans="1:47" s="2" customFormat="1" ht="12">
      <c r="A149" s="34"/>
      <c r="B149" s="35"/>
      <c r="C149" s="36"/>
      <c r="D149" s="219" t="s">
        <v>250</v>
      </c>
      <c r="E149" s="36"/>
      <c r="F149" s="220" t="s">
        <v>3723</v>
      </c>
      <c r="G149" s="36"/>
      <c r="H149" s="36"/>
      <c r="I149" s="36"/>
      <c r="J149" s="36"/>
      <c r="K149" s="36"/>
      <c r="L149" s="40"/>
      <c r="M149" s="221"/>
      <c r="N149" s="222"/>
      <c r="O149" s="79"/>
      <c r="P149" s="79"/>
      <c r="Q149" s="79"/>
      <c r="R149" s="79"/>
      <c r="S149" s="79"/>
      <c r="T149" s="80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250</v>
      </c>
      <c r="AU149" s="19" t="s">
        <v>80</v>
      </c>
    </row>
    <row r="150" spans="1:51" s="13" customFormat="1" ht="12">
      <c r="A150" s="13"/>
      <c r="B150" s="225"/>
      <c r="C150" s="226"/>
      <c r="D150" s="223" t="s">
        <v>254</v>
      </c>
      <c r="E150" s="227" t="s">
        <v>17</v>
      </c>
      <c r="F150" s="228" t="s">
        <v>80</v>
      </c>
      <c r="G150" s="226"/>
      <c r="H150" s="229">
        <v>2</v>
      </c>
      <c r="I150" s="226"/>
      <c r="J150" s="226"/>
      <c r="K150" s="226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254</v>
      </c>
      <c r="AU150" s="234" t="s">
        <v>80</v>
      </c>
      <c r="AV150" s="13" t="s">
        <v>80</v>
      </c>
      <c r="AW150" s="13" t="s">
        <v>32</v>
      </c>
      <c r="AX150" s="13" t="s">
        <v>78</v>
      </c>
      <c r="AY150" s="234" t="s">
        <v>242</v>
      </c>
    </row>
    <row r="151" spans="1:65" s="2" customFormat="1" ht="16.5" customHeight="1">
      <c r="A151" s="34"/>
      <c r="B151" s="35"/>
      <c r="C151" s="264" t="s">
        <v>384</v>
      </c>
      <c r="D151" s="264" t="s">
        <v>420</v>
      </c>
      <c r="E151" s="265" t="s">
        <v>3724</v>
      </c>
      <c r="F151" s="266" t="s">
        <v>3725</v>
      </c>
      <c r="G151" s="267" t="s">
        <v>581</v>
      </c>
      <c r="H151" s="268">
        <v>2</v>
      </c>
      <c r="I151" s="269">
        <v>3740</v>
      </c>
      <c r="J151" s="269">
        <f>ROUND(I151*H151,2)</f>
        <v>7480</v>
      </c>
      <c r="K151" s="266" t="s">
        <v>423</v>
      </c>
      <c r="L151" s="270"/>
      <c r="M151" s="271" t="s">
        <v>17</v>
      </c>
      <c r="N151" s="272" t="s">
        <v>41</v>
      </c>
      <c r="O151" s="215">
        <v>0</v>
      </c>
      <c r="P151" s="215">
        <f>O151*H151</f>
        <v>0</v>
      </c>
      <c r="Q151" s="215">
        <v>0.0019</v>
      </c>
      <c r="R151" s="215">
        <f>Q151*H151</f>
        <v>0.0038</v>
      </c>
      <c r="S151" s="215">
        <v>0</v>
      </c>
      <c r="T151" s="21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7" t="s">
        <v>300</v>
      </c>
      <c r="AT151" s="217" t="s">
        <v>420</v>
      </c>
      <c r="AU151" s="217" t="s">
        <v>80</v>
      </c>
      <c r="AY151" s="19" t="s">
        <v>242</v>
      </c>
      <c r="BE151" s="218">
        <f>IF(N151="základní",J151,0)</f>
        <v>7480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78</v>
      </c>
      <c r="BK151" s="218">
        <f>ROUND(I151*H151,2)</f>
        <v>7480</v>
      </c>
      <c r="BL151" s="19" t="s">
        <v>248</v>
      </c>
      <c r="BM151" s="217" t="s">
        <v>3726</v>
      </c>
    </row>
    <row r="152" spans="1:51" s="13" customFormat="1" ht="12">
      <c r="A152" s="13"/>
      <c r="B152" s="225"/>
      <c r="C152" s="226"/>
      <c r="D152" s="223" t="s">
        <v>254</v>
      </c>
      <c r="E152" s="227" t="s">
        <v>17</v>
      </c>
      <c r="F152" s="228" t="s">
        <v>80</v>
      </c>
      <c r="G152" s="226"/>
      <c r="H152" s="229">
        <v>2</v>
      </c>
      <c r="I152" s="226"/>
      <c r="J152" s="226"/>
      <c r="K152" s="226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254</v>
      </c>
      <c r="AU152" s="234" t="s">
        <v>80</v>
      </c>
      <c r="AV152" s="13" t="s">
        <v>80</v>
      </c>
      <c r="AW152" s="13" t="s">
        <v>32</v>
      </c>
      <c r="AX152" s="13" t="s">
        <v>78</v>
      </c>
      <c r="AY152" s="234" t="s">
        <v>242</v>
      </c>
    </row>
    <row r="153" spans="1:65" s="2" customFormat="1" ht="16.5" customHeight="1">
      <c r="A153" s="34"/>
      <c r="B153" s="35"/>
      <c r="C153" s="207" t="s">
        <v>391</v>
      </c>
      <c r="D153" s="207" t="s">
        <v>244</v>
      </c>
      <c r="E153" s="208" t="s">
        <v>3727</v>
      </c>
      <c r="F153" s="209" t="s">
        <v>3728</v>
      </c>
      <c r="G153" s="210" t="s">
        <v>144</v>
      </c>
      <c r="H153" s="211">
        <v>1.088</v>
      </c>
      <c r="I153" s="212">
        <v>1782.71</v>
      </c>
      <c r="J153" s="212">
        <f>ROUND(I153*H153,2)</f>
        <v>1939.59</v>
      </c>
      <c r="K153" s="209" t="s">
        <v>247</v>
      </c>
      <c r="L153" s="40"/>
      <c r="M153" s="213" t="s">
        <v>17</v>
      </c>
      <c r="N153" s="214" t="s">
        <v>41</v>
      </c>
      <c r="O153" s="215">
        <v>4.43</v>
      </c>
      <c r="P153" s="215">
        <f>O153*H153</f>
        <v>4.81984</v>
      </c>
      <c r="Q153" s="215">
        <v>0</v>
      </c>
      <c r="R153" s="215">
        <f>Q153*H153</f>
        <v>0</v>
      </c>
      <c r="S153" s="215">
        <v>1.56</v>
      </c>
      <c r="T153" s="216">
        <f>S153*H153</f>
        <v>1.6972800000000001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7" t="s">
        <v>248</v>
      </c>
      <c r="AT153" s="217" t="s">
        <v>244</v>
      </c>
      <c r="AU153" s="217" t="s">
        <v>80</v>
      </c>
      <c r="AY153" s="19" t="s">
        <v>242</v>
      </c>
      <c r="BE153" s="218">
        <f>IF(N153="základní",J153,0)</f>
        <v>1939.59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78</v>
      </c>
      <c r="BK153" s="218">
        <f>ROUND(I153*H153,2)</f>
        <v>1939.59</v>
      </c>
      <c r="BL153" s="19" t="s">
        <v>248</v>
      </c>
      <c r="BM153" s="217" t="s">
        <v>3729</v>
      </c>
    </row>
    <row r="154" spans="1:47" s="2" customFormat="1" ht="12">
      <c r="A154" s="34"/>
      <c r="B154" s="35"/>
      <c r="C154" s="36"/>
      <c r="D154" s="219" t="s">
        <v>250</v>
      </c>
      <c r="E154" s="36"/>
      <c r="F154" s="220" t="s">
        <v>3730</v>
      </c>
      <c r="G154" s="36"/>
      <c r="H154" s="36"/>
      <c r="I154" s="36"/>
      <c r="J154" s="36"/>
      <c r="K154" s="36"/>
      <c r="L154" s="40"/>
      <c r="M154" s="221"/>
      <c r="N154" s="222"/>
      <c r="O154" s="79"/>
      <c r="P154" s="79"/>
      <c r="Q154" s="79"/>
      <c r="R154" s="79"/>
      <c r="S154" s="79"/>
      <c r="T154" s="80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9" t="s">
        <v>250</v>
      </c>
      <c r="AU154" s="19" t="s">
        <v>80</v>
      </c>
    </row>
    <row r="155" spans="1:51" s="13" customFormat="1" ht="12">
      <c r="A155" s="13"/>
      <c r="B155" s="225"/>
      <c r="C155" s="226"/>
      <c r="D155" s="223" t="s">
        <v>254</v>
      </c>
      <c r="E155" s="227" t="s">
        <v>17</v>
      </c>
      <c r="F155" s="228" t="s">
        <v>3731</v>
      </c>
      <c r="G155" s="226"/>
      <c r="H155" s="229">
        <v>1.088</v>
      </c>
      <c r="I155" s="226"/>
      <c r="J155" s="226"/>
      <c r="K155" s="226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254</v>
      </c>
      <c r="AU155" s="234" t="s">
        <v>80</v>
      </c>
      <c r="AV155" s="13" t="s">
        <v>80</v>
      </c>
      <c r="AW155" s="13" t="s">
        <v>32</v>
      </c>
      <c r="AX155" s="13" t="s">
        <v>78</v>
      </c>
      <c r="AY155" s="234" t="s">
        <v>242</v>
      </c>
    </row>
    <row r="156" spans="1:65" s="2" customFormat="1" ht="16.5" customHeight="1">
      <c r="A156" s="34"/>
      <c r="B156" s="35"/>
      <c r="C156" s="207" t="s">
        <v>7</v>
      </c>
      <c r="D156" s="207" t="s">
        <v>244</v>
      </c>
      <c r="E156" s="208" t="s">
        <v>1890</v>
      </c>
      <c r="F156" s="209" t="s">
        <v>1891</v>
      </c>
      <c r="G156" s="210" t="s">
        <v>581</v>
      </c>
      <c r="H156" s="211">
        <v>4</v>
      </c>
      <c r="I156" s="212">
        <v>985.69</v>
      </c>
      <c r="J156" s="212">
        <f>ROUND(I156*H156,2)</f>
        <v>3942.76</v>
      </c>
      <c r="K156" s="209" t="s">
        <v>247</v>
      </c>
      <c r="L156" s="40"/>
      <c r="M156" s="213" t="s">
        <v>17</v>
      </c>
      <c r="N156" s="214" t="s">
        <v>41</v>
      </c>
      <c r="O156" s="215">
        <v>1.562</v>
      </c>
      <c r="P156" s="215">
        <f>O156*H156</f>
        <v>6.248</v>
      </c>
      <c r="Q156" s="215">
        <v>0.010186</v>
      </c>
      <c r="R156" s="215">
        <f>Q156*H156</f>
        <v>0.040744</v>
      </c>
      <c r="S156" s="215">
        <v>0</v>
      </c>
      <c r="T156" s="21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7" t="s">
        <v>248</v>
      </c>
      <c r="AT156" s="217" t="s">
        <v>244</v>
      </c>
      <c r="AU156" s="217" t="s">
        <v>80</v>
      </c>
      <c r="AY156" s="19" t="s">
        <v>242</v>
      </c>
      <c r="BE156" s="218">
        <f>IF(N156="základní",J156,0)</f>
        <v>3942.76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78</v>
      </c>
      <c r="BK156" s="218">
        <f>ROUND(I156*H156,2)</f>
        <v>3942.76</v>
      </c>
      <c r="BL156" s="19" t="s">
        <v>248</v>
      </c>
      <c r="BM156" s="217" t="s">
        <v>3732</v>
      </c>
    </row>
    <row r="157" spans="1:47" s="2" customFormat="1" ht="12">
      <c r="A157" s="34"/>
      <c r="B157" s="35"/>
      <c r="C157" s="36"/>
      <c r="D157" s="219" t="s">
        <v>250</v>
      </c>
      <c r="E157" s="36"/>
      <c r="F157" s="220" t="s">
        <v>1893</v>
      </c>
      <c r="G157" s="36"/>
      <c r="H157" s="36"/>
      <c r="I157" s="36"/>
      <c r="J157" s="36"/>
      <c r="K157" s="36"/>
      <c r="L157" s="40"/>
      <c r="M157" s="221"/>
      <c r="N157" s="222"/>
      <c r="O157" s="79"/>
      <c r="P157" s="79"/>
      <c r="Q157" s="79"/>
      <c r="R157" s="79"/>
      <c r="S157" s="79"/>
      <c r="T157" s="80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250</v>
      </c>
      <c r="AU157" s="19" t="s">
        <v>80</v>
      </c>
    </row>
    <row r="158" spans="1:51" s="13" customFormat="1" ht="12">
      <c r="A158" s="13"/>
      <c r="B158" s="225"/>
      <c r="C158" s="226"/>
      <c r="D158" s="223" t="s">
        <v>254</v>
      </c>
      <c r="E158" s="227" t="s">
        <v>17</v>
      </c>
      <c r="F158" s="228" t="s">
        <v>248</v>
      </c>
      <c r="G158" s="226"/>
      <c r="H158" s="229">
        <v>4</v>
      </c>
      <c r="I158" s="226"/>
      <c r="J158" s="226"/>
      <c r="K158" s="226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254</v>
      </c>
      <c r="AU158" s="234" t="s">
        <v>80</v>
      </c>
      <c r="AV158" s="13" t="s">
        <v>80</v>
      </c>
      <c r="AW158" s="13" t="s">
        <v>32</v>
      </c>
      <c r="AX158" s="13" t="s">
        <v>78</v>
      </c>
      <c r="AY158" s="234" t="s">
        <v>242</v>
      </c>
    </row>
    <row r="159" spans="1:65" s="2" customFormat="1" ht="16.5" customHeight="1">
      <c r="A159" s="34"/>
      <c r="B159" s="35"/>
      <c r="C159" s="264" t="s">
        <v>402</v>
      </c>
      <c r="D159" s="264" t="s">
        <v>420</v>
      </c>
      <c r="E159" s="265" t="s">
        <v>1899</v>
      </c>
      <c r="F159" s="266" t="s">
        <v>1900</v>
      </c>
      <c r="G159" s="267" t="s">
        <v>581</v>
      </c>
      <c r="H159" s="268">
        <v>1</v>
      </c>
      <c r="I159" s="269">
        <v>2940</v>
      </c>
      <c r="J159" s="269">
        <f>ROUND(I159*H159,2)</f>
        <v>2940</v>
      </c>
      <c r="K159" s="266" t="s">
        <v>423</v>
      </c>
      <c r="L159" s="270"/>
      <c r="M159" s="271" t="s">
        <v>17</v>
      </c>
      <c r="N159" s="272" t="s">
        <v>41</v>
      </c>
      <c r="O159" s="215">
        <v>0</v>
      </c>
      <c r="P159" s="215">
        <f>O159*H159</f>
        <v>0</v>
      </c>
      <c r="Q159" s="215">
        <v>1.013</v>
      </c>
      <c r="R159" s="215">
        <f>Q159*H159</f>
        <v>1.013</v>
      </c>
      <c r="S159" s="215">
        <v>0</v>
      </c>
      <c r="T159" s="21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7" t="s">
        <v>300</v>
      </c>
      <c r="AT159" s="217" t="s">
        <v>420</v>
      </c>
      <c r="AU159" s="217" t="s">
        <v>80</v>
      </c>
      <c r="AY159" s="19" t="s">
        <v>242</v>
      </c>
      <c r="BE159" s="218">
        <f>IF(N159="základní",J159,0)</f>
        <v>2940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78</v>
      </c>
      <c r="BK159" s="218">
        <f>ROUND(I159*H159,2)</f>
        <v>2940</v>
      </c>
      <c r="BL159" s="19" t="s">
        <v>248</v>
      </c>
      <c r="BM159" s="217" t="s">
        <v>3733</v>
      </c>
    </row>
    <row r="160" spans="1:51" s="13" customFormat="1" ht="12">
      <c r="A160" s="13"/>
      <c r="B160" s="225"/>
      <c r="C160" s="226"/>
      <c r="D160" s="223" t="s">
        <v>254</v>
      </c>
      <c r="E160" s="227" t="s">
        <v>17</v>
      </c>
      <c r="F160" s="228" t="s">
        <v>78</v>
      </c>
      <c r="G160" s="226"/>
      <c r="H160" s="229">
        <v>1</v>
      </c>
      <c r="I160" s="226"/>
      <c r="J160" s="226"/>
      <c r="K160" s="226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254</v>
      </c>
      <c r="AU160" s="234" t="s">
        <v>80</v>
      </c>
      <c r="AV160" s="13" t="s">
        <v>80</v>
      </c>
      <c r="AW160" s="13" t="s">
        <v>32</v>
      </c>
      <c r="AX160" s="13" t="s">
        <v>78</v>
      </c>
      <c r="AY160" s="234" t="s">
        <v>242</v>
      </c>
    </row>
    <row r="161" spans="1:65" s="2" customFormat="1" ht="16.5" customHeight="1">
      <c r="A161" s="34"/>
      <c r="B161" s="35"/>
      <c r="C161" s="264" t="s">
        <v>408</v>
      </c>
      <c r="D161" s="264" t="s">
        <v>420</v>
      </c>
      <c r="E161" s="265" t="s">
        <v>3734</v>
      </c>
      <c r="F161" s="266" t="s">
        <v>3735</v>
      </c>
      <c r="G161" s="267" t="s">
        <v>581</v>
      </c>
      <c r="H161" s="268">
        <v>1</v>
      </c>
      <c r="I161" s="269">
        <v>1370</v>
      </c>
      <c r="J161" s="269">
        <f>ROUND(I161*H161,2)</f>
        <v>1370</v>
      </c>
      <c r="K161" s="266" t="s">
        <v>423</v>
      </c>
      <c r="L161" s="270"/>
      <c r="M161" s="271" t="s">
        <v>17</v>
      </c>
      <c r="N161" s="272" t="s">
        <v>41</v>
      </c>
      <c r="O161" s="215">
        <v>0</v>
      </c>
      <c r="P161" s="215">
        <f>O161*H161</f>
        <v>0</v>
      </c>
      <c r="Q161" s="215">
        <v>0.254</v>
      </c>
      <c r="R161" s="215">
        <f>Q161*H161</f>
        <v>0.254</v>
      </c>
      <c r="S161" s="215">
        <v>0</v>
      </c>
      <c r="T161" s="21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7" t="s">
        <v>300</v>
      </c>
      <c r="AT161" s="217" t="s">
        <v>420</v>
      </c>
      <c r="AU161" s="217" t="s">
        <v>80</v>
      </c>
      <c r="AY161" s="19" t="s">
        <v>242</v>
      </c>
      <c r="BE161" s="218">
        <f>IF(N161="základní",J161,0)</f>
        <v>1370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78</v>
      </c>
      <c r="BK161" s="218">
        <f>ROUND(I161*H161,2)</f>
        <v>1370</v>
      </c>
      <c r="BL161" s="19" t="s">
        <v>248</v>
      </c>
      <c r="BM161" s="217" t="s">
        <v>3736</v>
      </c>
    </row>
    <row r="162" spans="1:51" s="13" customFormat="1" ht="12">
      <c r="A162" s="13"/>
      <c r="B162" s="225"/>
      <c r="C162" s="226"/>
      <c r="D162" s="223" t="s">
        <v>254</v>
      </c>
      <c r="E162" s="227" t="s">
        <v>17</v>
      </c>
      <c r="F162" s="228" t="s">
        <v>78</v>
      </c>
      <c r="G162" s="226"/>
      <c r="H162" s="229">
        <v>1</v>
      </c>
      <c r="I162" s="226"/>
      <c r="J162" s="226"/>
      <c r="K162" s="226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254</v>
      </c>
      <c r="AU162" s="234" t="s">
        <v>80</v>
      </c>
      <c r="AV162" s="13" t="s">
        <v>80</v>
      </c>
      <c r="AW162" s="13" t="s">
        <v>32</v>
      </c>
      <c r="AX162" s="13" t="s">
        <v>78</v>
      </c>
      <c r="AY162" s="234" t="s">
        <v>242</v>
      </c>
    </row>
    <row r="163" spans="1:65" s="2" customFormat="1" ht="16.5" customHeight="1">
      <c r="A163" s="34"/>
      <c r="B163" s="35"/>
      <c r="C163" s="264" t="s">
        <v>413</v>
      </c>
      <c r="D163" s="264" t="s">
        <v>420</v>
      </c>
      <c r="E163" s="265" t="s">
        <v>1906</v>
      </c>
      <c r="F163" s="266" t="s">
        <v>1907</v>
      </c>
      <c r="G163" s="267" t="s">
        <v>581</v>
      </c>
      <c r="H163" s="268">
        <v>1</v>
      </c>
      <c r="I163" s="269">
        <v>2690</v>
      </c>
      <c r="J163" s="269">
        <f>ROUND(I163*H163,2)</f>
        <v>2690</v>
      </c>
      <c r="K163" s="266" t="s">
        <v>423</v>
      </c>
      <c r="L163" s="270"/>
      <c r="M163" s="271" t="s">
        <v>17</v>
      </c>
      <c r="N163" s="272" t="s">
        <v>41</v>
      </c>
      <c r="O163" s="215">
        <v>0</v>
      </c>
      <c r="P163" s="215">
        <f>O163*H163</f>
        <v>0</v>
      </c>
      <c r="Q163" s="215">
        <v>0.585</v>
      </c>
      <c r="R163" s="215">
        <f>Q163*H163</f>
        <v>0.585</v>
      </c>
      <c r="S163" s="215">
        <v>0</v>
      </c>
      <c r="T163" s="21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7" t="s">
        <v>300</v>
      </c>
      <c r="AT163" s="217" t="s">
        <v>420</v>
      </c>
      <c r="AU163" s="217" t="s">
        <v>80</v>
      </c>
      <c r="AY163" s="19" t="s">
        <v>242</v>
      </c>
      <c r="BE163" s="218">
        <f>IF(N163="základní",J163,0)</f>
        <v>2690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78</v>
      </c>
      <c r="BK163" s="218">
        <f>ROUND(I163*H163,2)</f>
        <v>2690</v>
      </c>
      <c r="BL163" s="19" t="s">
        <v>248</v>
      </c>
      <c r="BM163" s="217" t="s">
        <v>3737</v>
      </c>
    </row>
    <row r="164" spans="1:51" s="13" customFormat="1" ht="12">
      <c r="A164" s="13"/>
      <c r="B164" s="225"/>
      <c r="C164" s="226"/>
      <c r="D164" s="223" t="s">
        <v>254</v>
      </c>
      <c r="E164" s="227" t="s">
        <v>17</v>
      </c>
      <c r="F164" s="228" t="s">
        <v>78</v>
      </c>
      <c r="G164" s="226"/>
      <c r="H164" s="229">
        <v>1</v>
      </c>
      <c r="I164" s="226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254</v>
      </c>
      <c r="AU164" s="234" t="s">
        <v>80</v>
      </c>
      <c r="AV164" s="13" t="s">
        <v>80</v>
      </c>
      <c r="AW164" s="13" t="s">
        <v>32</v>
      </c>
      <c r="AX164" s="13" t="s">
        <v>78</v>
      </c>
      <c r="AY164" s="234" t="s">
        <v>242</v>
      </c>
    </row>
    <row r="165" spans="1:65" s="2" customFormat="1" ht="16.5" customHeight="1">
      <c r="A165" s="34"/>
      <c r="B165" s="35"/>
      <c r="C165" s="264" t="s">
        <v>419</v>
      </c>
      <c r="D165" s="264" t="s">
        <v>420</v>
      </c>
      <c r="E165" s="265" t="s">
        <v>1873</v>
      </c>
      <c r="F165" s="266" t="s">
        <v>1874</v>
      </c>
      <c r="G165" s="267" t="s">
        <v>581</v>
      </c>
      <c r="H165" s="268">
        <v>1</v>
      </c>
      <c r="I165" s="269">
        <v>294</v>
      </c>
      <c r="J165" s="269">
        <f>ROUND(I165*H165,2)</f>
        <v>294</v>
      </c>
      <c r="K165" s="266" t="s">
        <v>423</v>
      </c>
      <c r="L165" s="270"/>
      <c r="M165" s="271" t="s">
        <v>17</v>
      </c>
      <c r="N165" s="272" t="s">
        <v>41</v>
      </c>
      <c r="O165" s="215">
        <v>0</v>
      </c>
      <c r="P165" s="215">
        <f>O165*H165</f>
        <v>0</v>
      </c>
      <c r="Q165" s="215">
        <v>0.051</v>
      </c>
      <c r="R165" s="215">
        <f>Q165*H165</f>
        <v>0.051</v>
      </c>
      <c r="S165" s="215">
        <v>0</v>
      </c>
      <c r="T165" s="21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7" t="s">
        <v>300</v>
      </c>
      <c r="AT165" s="217" t="s">
        <v>420</v>
      </c>
      <c r="AU165" s="217" t="s">
        <v>80</v>
      </c>
      <c r="AY165" s="19" t="s">
        <v>242</v>
      </c>
      <c r="BE165" s="218">
        <f>IF(N165="základní",J165,0)</f>
        <v>294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78</v>
      </c>
      <c r="BK165" s="218">
        <f>ROUND(I165*H165,2)</f>
        <v>294</v>
      </c>
      <c r="BL165" s="19" t="s">
        <v>248</v>
      </c>
      <c r="BM165" s="217" t="s">
        <v>3738</v>
      </c>
    </row>
    <row r="166" spans="1:51" s="13" customFormat="1" ht="12">
      <c r="A166" s="13"/>
      <c r="B166" s="225"/>
      <c r="C166" s="226"/>
      <c r="D166" s="223" t="s">
        <v>254</v>
      </c>
      <c r="E166" s="227" t="s">
        <v>17</v>
      </c>
      <c r="F166" s="228" t="s">
        <v>78</v>
      </c>
      <c r="G166" s="226"/>
      <c r="H166" s="229">
        <v>1</v>
      </c>
      <c r="I166" s="226"/>
      <c r="J166" s="226"/>
      <c r="K166" s="226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254</v>
      </c>
      <c r="AU166" s="234" t="s">
        <v>80</v>
      </c>
      <c r="AV166" s="13" t="s">
        <v>80</v>
      </c>
      <c r="AW166" s="13" t="s">
        <v>32</v>
      </c>
      <c r="AX166" s="13" t="s">
        <v>78</v>
      </c>
      <c r="AY166" s="234" t="s">
        <v>242</v>
      </c>
    </row>
    <row r="167" spans="1:65" s="2" customFormat="1" ht="16.5" customHeight="1">
      <c r="A167" s="34"/>
      <c r="B167" s="35"/>
      <c r="C167" s="207" t="s">
        <v>427</v>
      </c>
      <c r="D167" s="207" t="s">
        <v>244</v>
      </c>
      <c r="E167" s="208" t="s">
        <v>1881</v>
      </c>
      <c r="F167" s="209" t="s">
        <v>1882</v>
      </c>
      <c r="G167" s="210" t="s">
        <v>581</v>
      </c>
      <c r="H167" s="211">
        <v>1</v>
      </c>
      <c r="I167" s="212">
        <v>1185.77</v>
      </c>
      <c r="J167" s="212">
        <f>ROUND(I167*H167,2)</f>
        <v>1185.77</v>
      </c>
      <c r="K167" s="209" t="s">
        <v>247</v>
      </c>
      <c r="L167" s="40"/>
      <c r="M167" s="213" t="s">
        <v>17</v>
      </c>
      <c r="N167" s="214" t="s">
        <v>41</v>
      </c>
      <c r="O167" s="215">
        <v>2.08</v>
      </c>
      <c r="P167" s="215">
        <f>O167*H167</f>
        <v>2.08</v>
      </c>
      <c r="Q167" s="215">
        <v>0.028538</v>
      </c>
      <c r="R167" s="215">
        <f>Q167*H167</f>
        <v>0.028538</v>
      </c>
      <c r="S167" s="215">
        <v>0</v>
      </c>
      <c r="T167" s="21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7" t="s">
        <v>248</v>
      </c>
      <c r="AT167" s="217" t="s">
        <v>244</v>
      </c>
      <c r="AU167" s="217" t="s">
        <v>80</v>
      </c>
      <c r="AY167" s="19" t="s">
        <v>242</v>
      </c>
      <c r="BE167" s="218">
        <f>IF(N167="základní",J167,0)</f>
        <v>1185.77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78</v>
      </c>
      <c r="BK167" s="218">
        <f>ROUND(I167*H167,2)</f>
        <v>1185.77</v>
      </c>
      <c r="BL167" s="19" t="s">
        <v>248</v>
      </c>
      <c r="BM167" s="217" t="s">
        <v>3739</v>
      </c>
    </row>
    <row r="168" spans="1:47" s="2" customFormat="1" ht="12">
      <c r="A168" s="34"/>
      <c r="B168" s="35"/>
      <c r="C168" s="36"/>
      <c r="D168" s="219" t="s">
        <v>250</v>
      </c>
      <c r="E168" s="36"/>
      <c r="F168" s="220" t="s">
        <v>1884</v>
      </c>
      <c r="G168" s="36"/>
      <c r="H168" s="36"/>
      <c r="I168" s="36"/>
      <c r="J168" s="36"/>
      <c r="K168" s="36"/>
      <c r="L168" s="40"/>
      <c r="M168" s="221"/>
      <c r="N168" s="222"/>
      <c r="O168" s="79"/>
      <c r="P168" s="79"/>
      <c r="Q168" s="79"/>
      <c r="R168" s="79"/>
      <c r="S168" s="79"/>
      <c r="T168" s="80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250</v>
      </c>
      <c r="AU168" s="19" t="s">
        <v>80</v>
      </c>
    </row>
    <row r="169" spans="1:51" s="13" customFormat="1" ht="12">
      <c r="A169" s="13"/>
      <c r="B169" s="225"/>
      <c r="C169" s="226"/>
      <c r="D169" s="223" t="s">
        <v>254</v>
      </c>
      <c r="E169" s="227" t="s">
        <v>17</v>
      </c>
      <c r="F169" s="228" t="s">
        <v>78</v>
      </c>
      <c r="G169" s="226"/>
      <c r="H169" s="229">
        <v>1</v>
      </c>
      <c r="I169" s="226"/>
      <c r="J169" s="226"/>
      <c r="K169" s="226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254</v>
      </c>
      <c r="AU169" s="234" t="s">
        <v>80</v>
      </c>
      <c r="AV169" s="13" t="s">
        <v>80</v>
      </c>
      <c r="AW169" s="13" t="s">
        <v>32</v>
      </c>
      <c r="AX169" s="13" t="s">
        <v>78</v>
      </c>
      <c r="AY169" s="234" t="s">
        <v>242</v>
      </c>
    </row>
    <row r="170" spans="1:65" s="2" customFormat="1" ht="16.5" customHeight="1">
      <c r="A170" s="34"/>
      <c r="B170" s="35"/>
      <c r="C170" s="264" t="s">
        <v>433</v>
      </c>
      <c r="D170" s="264" t="s">
        <v>420</v>
      </c>
      <c r="E170" s="265" t="s">
        <v>1886</v>
      </c>
      <c r="F170" s="266" t="s">
        <v>1887</v>
      </c>
      <c r="G170" s="267" t="s">
        <v>581</v>
      </c>
      <c r="H170" s="268">
        <v>1</v>
      </c>
      <c r="I170" s="269">
        <v>11800</v>
      </c>
      <c r="J170" s="269">
        <f>ROUND(I170*H170,2)</f>
        <v>11800</v>
      </c>
      <c r="K170" s="266" t="s">
        <v>423</v>
      </c>
      <c r="L170" s="270"/>
      <c r="M170" s="271" t="s">
        <v>17</v>
      </c>
      <c r="N170" s="272" t="s">
        <v>41</v>
      </c>
      <c r="O170" s="215">
        <v>0</v>
      </c>
      <c r="P170" s="215">
        <f>O170*H170</f>
        <v>0</v>
      </c>
      <c r="Q170" s="215">
        <v>2.1</v>
      </c>
      <c r="R170" s="215">
        <f>Q170*H170</f>
        <v>2.1</v>
      </c>
      <c r="S170" s="215">
        <v>0</v>
      </c>
      <c r="T170" s="21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7" t="s">
        <v>300</v>
      </c>
      <c r="AT170" s="217" t="s">
        <v>420</v>
      </c>
      <c r="AU170" s="217" t="s">
        <v>80</v>
      </c>
      <c r="AY170" s="19" t="s">
        <v>242</v>
      </c>
      <c r="BE170" s="218">
        <f>IF(N170="základní",J170,0)</f>
        <v>11800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78</v>
      </c>
      <c r="BK170" s="218">
        <f>ROUND(I170*H170,2)</f>
        <v>11800</v>
      </c>
      <c r="BL170" s="19" t="s">
        <v>248</v>
      </c>
      <c r="BM170" s="217" t="s">
        <v>3740</v>
      </c>
    </row>
    <row r="171" spans="1:51" s="13" customFormat="1" ht="12">
      <c r="A171" s="13"/>
      <c r="B171" s="225"/>
      <c r="C171" s="226"/>
      <c r="D171" s="223" t="s">
        <v>254</v>
      </c>
      <c r="E171" s="227" t="s">
        <v>17</v>
      </c>
      <c r="F171" s="228" t="s">
        <v>78</v>
      </c>
      <c r="G171" s="226"/>
      <c r="H171" s="229">
        <v>1</v>
      </c>
      <c r="I171" s="226"/>
      <c r="J171" s="226"/>
      <c r="K171" s="226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254</v>
      </c>
      <c r="AU171" s="234" t="s">
        <v>80</v>
      </c>
      <c r="AV171" s="13" t="s">
        <v>80</v>
      </c>
      <c r="AW171" s="13" t="s">
        <v>32</v>
      </c>
      <c r="AX171" s="13" t="s">
        <v>78</v>
      </c>
      <c r="AY171" s="234" t="s">
        <v>242</v>
      </c>
    </row>
    <row r="172" spans="1:65" s="2" customFormat="1" ht="16.5" customHeight="1">
      <c r="A172" s="34"/>
      <c r="B172" s="35"/>
      <c r="C172" s="207" t="s">
        <v>442</v>
      </c>
      <c r="D172" s="207" t="s">
        <v>244</v>
      </c>
      <c r="E172" s="208" t="s">
        <v>1944</v>
      </c>
      <c r="F172" s="209" t="s">
        <v>1945</v>
      </c>
      <c r="G172" s="210" t="s">
        <v>581</v>
      </c>
      <c r="H172" s="211">
        <v>1</v>
      </c>
      <c r="I172" s="212">
        <v>1020.17</v>
      </c>
      <c r="J172" s="212">
        <f>ROUND(I172*H172,2)</f>
        <v>1020.17</v>
      </c>
      <c r="K172" s="209" t="s">
        <v>247</v>
      </c>
      <c r="L172" s="40"/>
      <c r="M172" s="213" t="s">
        <v>17</v>
      </c>
      <c r="N172" s="214" t="s">
        <v>41</v>
      </c>
      <c r="O172" s="215">
        <v>1.314</v>
      </c>
      <c r="P172" s="215">
        <f>O172*H172</f>
        <v>1.314</v>
      </c>
      <c r="Q172" s="215">
        <v>0.217338</v>
      </c>
      <c r="R172" s="215">
        <f>Q172*H172</f>
        <v>0.217338</v>
      </c>
      <c r="S172" s="215">
        <v>0</v>
      </c>
      <c r="T172" s="21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7" t="s">
        <v>248</v>
      </c>
      <c r="AT172" s="217" t="s">
        <v>244</v>
      </c>
      <c r="AU172" s="217" t="s">
        <v>80</v>
      </c>
      <c r="AY172" s="19" t="s">
        <v>242</v>
      </c>
      <c r="BE172" s="218">
        <f>IF(N172="základní",J172,0)</f>
        <v>1020.17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78</v>
      </c>
      <c r="BK172" s="218">
        <f>ROUND(I172*H172,2)</f>
        <v>1020.17</v>
      </c>
      <c r="BL172" s="19" t="s">
        <v>248</v>
      </c>
      <c r="BM172" s="217" t="s">
        <v>3741</v>
      </c>
    </row>
    <row r="173" spans="1:47" s="2" customFormat="1" ht="12">
      <c r="A173" s="34"/>
      <c r="B173" s="35"/>
      <c r="C173" s="36"/>
      <c r="D173" s="219" t="s">
        <v>250</v>
      </c>
      <c r="E173" s="36"/>
      <c r="F173" s="220" t="s">
        <v>1947</v>
      </c>
      <c r="G173" s="36"/>
      <c r="H173" s="36"/>
      <c r="I173" s="36"/>
      <c r="J173" s="36"/>
      <c r="K173" s="36"/>
      <c r="L173" s="40"/>
      <c r="M173" s="221"/>
      <c r="N173" s="222"/>
      <c r="O173" s="79"/>
      <c r="P173" s="79"/>
      <c r="Q173" s="79"/>
      <c r="R173" s="79"/>
      <c r="S173" s="79"/>
      <c r="T173" s="80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9" t="s">
        <v>250</v>
      </c>
      <c r="AU173" s="19" t="s">
        <v>80</v>
      </c>
    </row>
    <row r="174" spans="1:51" s="13" customFormat="1" ht="12">
      <c r="A174" s="13"/>
      <c r="B174" s="225"/>
      <c r="C174" s="226"/>
      <c r="D174" s="223" t="s">
        <v>254</v>
      </c>
      <c r="E174" s="227" t="s">
        <v>17</v>
      </c>
      <c r="F174" s="228" t="s">
        <v>78</v>
      </c>
      <c r="G174" s="226"/>
      <c r="H174" s="229">
        <v>1</v>
      </c>
      <c r="I174" s="226"/>
      <c r="J174" s="226"/>
      <c r="K174" s="226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254</v>
      </c>
      <c r="AU174" s="234" t="s">
        <v>80</v>
      </c>
      <c r="AV174" s="13" t="s">
        <v>80</v>
      </c>
      <c r="AW174" s="13" t="s">
        <v>32</v>
      </c>
      <c r="AX174" s="13" t="s">
        <v>78</v>
      </c>
      <c r="AY174" s="234" t="s">
        <v>242</v>
      </c>
    </row>
    <row r="175" spans="1:65" s="2" customFormat="1" ht="16.5" customHeight="1">
      <c r="A175" s="34"/>
      <c r="B175" s="35"/>
      <c r="C175" s="264" t="s">
        <v>447</v>
      </c>
      <c r="D175" s="264" t="s">
        <v>420</v>
      </c>
      <c r="E175" s="265" t="s">
        <v>1949</v>
      </c>
      <c r="F175" s="266" t="s">
        <v>1950</v>
      </c>
      <c r="G175" s="267" t="s">
        <v>581</v>
      </c>
      <c r="H175" s="268">
        <v>1</v>
      </c>
      <c r="I175" s="269">
        <v>4890</v>
      </c>
      <c r="J175" s="269">
        <f>ROUND(I175*H175,2)</f>
        <v>4890</v>
      </c>
      <c r="K175" s="266" t="s">
        <v>423</v>
      </c>
      <c r="L175" s="270"/>
      <c r="M175" s="271" t="s">
        <v>17</v>
      </c>
      <c r="N175" s="272" t="s">
        <v>41</v>
      </c>
      <c r="O175" s="215">
        <v>0</v>
      </c>
      <c r="P175" s="215">
        <f>O175*H175</f>
        <v>0</v>
      </c>
      <c r="Q175" s="215">
        <v>0.06</v>
      </c>
      <c r="R175" s="215">
        <f>Q175*H175</f>
        <v>0.06</v>
      </c>
      <c r="S175" s="215">
        <v>0</v>
      </c>
      <c r="T175" s="21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7" t="s">
        <v>300</v>
      </c>
      <c r="AT175" s="217" t="s">
        <v>420</v>
      </c>
      <c r="AU175" s="217" t="s">
        <v>80</v>
      </c>
      <c r="AY175" s="19" t="s">
        <v>242</v>
      </c>
      <c r="BE175" s="218">
        <f>IF(N175="základní",J175,0)</f>
        <v>4890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78</v>
      </c>
      <c r="BK175" s="218">
        <f>ROUND(I175*H175,2)</f>
        <v>4890</v>
      </c>
      <c r="BL175" s="19" t="s">
        <v>248</v>
      </c>
      <c r="BM175" s="217" t="s">
        <v>3742</v>
      </c>
    </row>
    <row r="176" spans="1:51" s="13" customFormat="1" ht="12">
      <c r="A176" s="13"/>
      <c r="B176" s="225"/>
      <c r="C176" s="226"/>
      <c r="D176" s="223" t="s">
        <v>254</v>
      </c>
      <c r="E176" s="227" t="s">
        <v>17</v>
      </c>
      <c r="F176" s="228" t="s">
        <v>78</v>
      </c>
      <c r="G176" s="226"/>
      <c r="H176" s="229">
        <v>1</v>
      </c>
      <c r="I176" s="226"/>
      <c r="J176" s="226"/>
      <c r="K176" s="226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254</v>
      </c>
      <c r="AU176" s="234" t="s">
        <v>80</v>
      </c>
      <c r="AV176" s="13" t="s">
        <v>80</v>
      </c>
      <c r="AW176" s="13" t="s">
        <v>32</v>
      </c>
      <c r="AX176" s="13" t="s">
        <v>78</v>
      </c>
      <c r="AY176" s="234" t="s">
        <v>242</v>
      </c>
    </row>
    <row r="177" spans="1:65" s="2" customFormat="1" ht="16.5" customHeight="1">
      <c r="A177" s="34"/>
      <c r="B177" s="35"/>
      <c r="C177" s="207" t="s">
        <v>452</v>
      </c>
      <c r="D177" s="207" t="s">
        <v>244</v>
      </c>
      <c r="E177" s="208" t="s">
        <v>1966</v>
      </c>
      <c r="F177" s="209" t="s">
        <v>1967</v>
      </c>
      <c r="G177" s="210" t="s">
        <v>184</v>
      </c>
      <c r="H177" s="211">
        <v>14</v>
      </c>
      <c r="I177" s="212">
        <v>13.99</v>
      </c>
      <c r="J177" s="212">
        <f>ROUND(I177*H177,2)</f>
        <v>195.86</v>
      </c>
      <c r="K177" s="209" t="s">
        <v>247</v>
      </c>
      <c r="L177" s="40"/>
      <c r="M177" s="213" t="s">
        <v>17</v>
      </c>
      <c r="N177" s="214" t="s">
        <v>41</v>
      </c>
      <c r="O177" s="215">
        <v>0.025</v>
      </c>
      <c r="P177" s="215">
        <f>O177*H177</f>
        <v>0.35000000000000003</v>
      </c>
      <c r="Q177" s="215">
        <v>9.45E-05</v>
      </c>
      <c r="R177" s="215">
        <f>Q177*H177</f>
        <v>0.0013230000000000002</v>
      </c>
      <c r="S177" s="215">
        <v>0</v>
      </c>
      <c r="T177" s="21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7" t="s">
        <v>248</v>
      </c>
      <c r="AT177" s="217" t="s">
        <v>244</v>
      </c>
      <c r="AU177" s="217" t="s">
        <v>80</v>
      </c>
      <c r="AY177" s="19" t="s">
        <v>242</v>
      </c>
      <c r="BE177" s="218">
        <f>IF(N177="základní",J177,0)</f>
        <v>195.86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78</v>
      </c>
      <c r="BK177" s="218">
        <f>ROUND(I177*H177,2)</f>
        <v>195.86</v>
      </c>
      <c r="BL177" s="19" t="s">
        <v>248</v>
      </c>
      <c r="BM177" s="217" t="s">
        <v>3743</v>
      </c>
    </row>
    <row r="178" spans="1:47" s="2" customFormat="1" ht="12">
      <c r="A178" s="34"/>
      <c r="B178" s="35"/>
      <c r="C178" s="36"/>
      <c r="D178" s="219" t="s">
        <v>250</v>
      </c>
      <c r="E178" s="36"/>
      <c r="F178" s="220" t="s">
        <v>1969</v>
      </c>
      <c r="G178" s="36"/>
      <c r="H178" s="36"/>
      <c r="I178" s="36"/>
      <c r="J178" s="36"/>
      <c r="K178" s="36"/>
      <c r="L178" s="40"/>
      <c r="M178" s="221"/>
      <c r="N178" s="222"/>
      <c r="O178" s="79"/>
      <c r="P178" s="79"/>
      <c r="Q178" s="79"/>
      <c r="R178" s="79"/>
      <c r="S178" s="79"/>
      <c r="T178" s="80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9" t="s">
        <v>250</v>
      </c>
      <c r="AU178" s="19" t="s">
        <v>80</v>
      </c>
    </row>
    <row r="179" spans="1:51" s="13" customFormat="1" ht="12">
      <c r="A179" s="13"/>
      <c r="B179" s="225"/>
      <c r="C179" s="226"/>
      <c r="D179" s="223" t="s">
        <v>254</v>
      </c>
      <c r="E179" s="227" t="s">
        <v>17</v>
      </c>
      <c r="F179" s="228" t="s">
        <v>344</v>
      </c>
      <c r="G179" s="226"/>
      <c r="H179" s="229">
        <v>14</v>
      </c>
      <c r="I179" s="226"/>
      <c r="J179" s="226"/>
      <c r="K179" s="226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254</v>
      </c>
      <c r="AU179" s="234" t="s">
        <v>80</v>
      </c>
      <c r="AV179" s="13" t="s">
        <v>80</v>
      </c>
      <c r="AW179" s="13" t="s">
        <v>32</v>
      </c>
      <c r="AX179" s="13" t="s">
        <v>78</v>
      </c>
      <c r="AY179" s="234" t="s">
        <v>242</v>
      </c>
    </row>
    <row r="180" spans="1:63" s="12" customFormat="1" ht="22.8" customHeight="1">
      <c r="A180" s="12"/>
      <c r="B180" s="192"/>
      <c r="C180" s="193"/>
      <c r="D180" s="194" t="s">
        <v>69</v>
      </c>
      <c r="E180" s="205" t="s">
        <v>731</v>
      </c>
      <c r="F180" s="205" t="s">
        <v>732</v>
      </c>
      <c r="G180" s="193"/>
      <c r="H180" s="193"/>
      <c r="I180" s="193"/>
      <c r="J180" s="206">
        <f>BK180</f>
        <v>3018.59</v>
      </c>
      <c r="K180" s="193"/>
      <c r="L180" s="197"/>
      <c r="M180" s="198"/>
      <c r="N180" s="199"/>
      <c r="O180" s="199"/>
      <c r="P180" s="200">
        <f>SUM(P181:P188)</f>
        <v>0.21655200000000002</v>
      </c>
      <c r="Q180" s="199"/>
      <c r="R180" s="200">
        <f>SUM(R181:R188)</f>
        <v>0</v>
      </c>
      <c r="S180" s="199"/>
      <c r="T180" s="201">
        <f>SUM(T181:T188)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2" t="s">
        <v>78</v>
      </c>
      <c r="AT180" s="203" t="s">
        <v>69</v>
      </c>
      <c r="AU180" s="203" t="s">
        <v>78</v>
      </c>
      <c r="AY180" s="202" t="s">
        <v>242</v>
      </c>
      <c r="BK180" s="204">
        <f>SUM(BK181:BK188)</f>
        <v>3018.59</v>
      </c>
    </row>
    <row r="181" spans="1:65" s="2" customFormat="1" ht="24.15" customHeight="1">
      <c r="A181" s="34"/>
      <c r="B181" s="35"/>
      <c r="C181" s="207" t="s">
        <v>465</v>
      </c>
      <c r="D181" s="207" t="s">
        <v>244</v>
      </c>
      <c r="E181" s="208" t="s">
        <v>747</v>
      </c>
      <c r="F181" s="209" t="s">
        <v>748</v>
      </c>
      <c r="G181" s="210" t="s">
        <v>736</v>
      </c>
      <c r="H181" s="211">
        <v>3.867</v>
      </c>
      <c r="I181" s="212">
        <v>51.68</v>
      </c>
      <c r="J181" s="212">
        <f>ROUND(I181*H181,2)</f>
        <v>199.85</v>
      </c>
      <c r="K181" s="209" t="s">
        <v>247</v>
      </c>
      <c r="L181" s="40"/>
      <c r="M181" s="213" t="s">
        <v>17</v>
      </c>
      <c r="N181" s="214" t="s">
        <v>41</v>
      </c>
      <c r="O181" s="215">
        <v>0.032</v>
      </c>
      <c r="P181" s="215">
        <f>O181*H181</f>
        <v>0.123744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7" t="s">
        <v>248</v>
      </c>
      <c r="AT181" s="217" t="s">
        <v>244</v>
      </c>
      <c r="AU181" s="217" t="s">
        <v>80</v>
      </c>
      <c r="AY181" s="19" t="s">
        <v>242</v>
      </c>
      <c r="BE181" s="218">
        <f>IF(N181="základní",J181,0)</f>
        <v>199.85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78</v>
      </c>
      <c r="BK181" s="218">
        <f>ROUND(I181*H181,2)</f>
        <v>199.85</v>
      </c>
      <c r="BL181" s="19" t="s">
        <v>248</v>
      </c>
      <c r="BM181" s="217" t="s">
        <v>3744</v>
      </c>
    </row>
    <row r="182" spans="1:47" s="2" customFormat="1" ht="12">
      <c r="A182" s="34"/>
      <c r="B182" s="35"/>
      <c r="C182" s="36"/>
      <c r="D182" s="219" t="s">
        <v>250</v>
      </c>
      <c r="E182" s="36"/>
      <c r="F182" s="220" t="s">
        <v>750</v>
      </c>
      <c r="G182" s="36"/>
      <c r="H182" s="36"/>
      <c r="I182" s="36"/>
      <c r="J182" s="36"/>
      <c r="K182" s="36"/>
      <c r="L182" s="40"/>
      <c r="M182" s="221"/>
      <c r="N182" s="222"/>
      <c r="O182" s="79"/>
      <c r="P182" s="79"/>
      <c r="Q182" s="79"/>
      <c r="R182" s="79"/>
      <c r="S182" s="79"/>
      <c r="T182" s="80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9" t="s">
        <v>250</v>
      </c>
      <c r="AU182" s="19" t="s">
        <v>80</v>
      </c>
    </row>
    <row r="183" spans="1:65" s="2" customFormat="1" ht="24.15" customHeight="1">
      <c r="A183" s="34"/>
      <c r="B183" s="35"/>
      <c r="C183" s="207" t="s">
        <v>473</v>
      </c>
      <c r="D183" s="207" t="s">
        <v>244</v>
      </c>
      <c r="E183" s="208" t="s">
        <v>752</v>
      </c>
      <c r="F183" s="209" t="s">
        <v>741</v>
      </c>
      <c r="G183" s="210" t="s">
        <v>736</v>
      </c>
      <c r="H183" s="211">
        <v>30.936</v>
      </c>
      <c r="I183" s="212">
        <v>12.99</v>
      </c>
      <c r="J183" s="212">
        <f>ROUND(I183*H183,2)</f>
        <v>401.86</v>
      </c>
      <c r="K183" s="209" t="s">
        <v>247</v>
      </c>
      <c r="L183" s="40"/>
      <c r="M183" s="213" t="s">
        <v>17</v>
      </c>
      <c r="N183" s="214" t="s">
        <v>41</v>
      </c>
      <c r="O183" s="215">
        <v>0.003</v>
      </c>
      <c r="P183" s="215">
        <f>O183*H183</f>
        <v>0.092808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7" t="s">
        <v>248</v>
      </c>
      <c r="AT183" s="217" t="s">
        <v>244</v>
      </c>
      <c r="AU183" s="217" t="s">
        <v>80</v>
      </c>
      <c r="AY183" s="19" t="s">
        <v>242</v>
      </c>
      <c r="BE183" s="218">
        <f>IF(N183="základní",J183,0)</f>
        <v>401.86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78</v>
      </c>
      <c r="BK183" s="218">
        <f>ROUND(I183*H183,2)</f>
        <v>401.86</v>
      </c>
      <c r="BL183" s="19" t="s">
        <v>248</v>
      </c>
      <c r="BM183" s="217" t="s">
        <v>3745</v>
      </c>
    </row>
    <row r="184" spans="1:47" s="2" customFormat="1" ht="12">
      <c r="A184" s="34"/>
      <c r="B184" s="35"/>
      <c r="C184" s="36"/>
      <c r="D184" s="219" t="s">
        <v>250</v>
      </c>
      <c r="E184" s="36"/>
      <c r="F184" s="220" t="s">
        <v>754</v>
      </c>
      <c r="G184" s="36"/>
      <c r="H184" s="36"/>
      <c r="I184" s="36"/>
      <c r="J184" s="36"/>
      <c r="K184" s="36"/>
      <c r="L184" s="40"/>
      <c r="M184" s="221"/>
      <c r="N184" s="222"/>
      <c r="O184" s="79"/>
      <c r="P184" s="79"/>
      <c r="Q184" s="79"/>
      <c r="R184" s="79"/>
      <c r="S184" s="79"/>
      <c r="T184" s="80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250</v>
      </c>
      <c r="AU184" s="19" t="s">
        <v>80</v>
      </c>
    </row>
    <row r="185" spans="1:47" s="2" customFormat="1" ht="12">
      <c r="A185" s="34"/>
      <c r="B185" s="35"/>
      <c r="C185" s="36"/>
      <c r="D185" s="223" t="s">
        <v>252</v>
      </c>
      <c r="E185" s="36"/>
      <c r="F185" s="224" t="s">
        <v>744</v>
      </c>
      <c r="G185" s="36"/>
      <c r="H185" s="36"/>
      <c r="I185" s="36"/>
      <c r="J185" s="36"/>
      <c r="K185" s="36"/>
      <c r="L185" s="40"/>
      <c r="M185" s="221"/>
      <c r="N185" s="222"/>
      <c r="O185" s="79"/>
      <c r="P185" s="79"/>
      <c r="Q185" s="79"/>
      <c r="R185" s="79"/>
      <c r="S185" s="79"/>
      <c r="T185" s="80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9" t="s">
        <v>252</v>
      </c>
      <c r="AU185" s="19" t="s">
        <v>80</v>
      </c>
    </row>
    <row r="186" spans="1:51" s="13" customFormat="1" ht="12">
      <c r="A186" s="13"/>
      <c r="B186" s="225"/>
      <c r="C186" s="226"/>
      <c r="D186" s="223" t="s">
        <v>254</v>
      </c>
      <c r="E186" s="227" t="s">
        <v>17</v>
      </c>
      <c r="F186" s="228" t="s">
        <v>3746</v>
      </c>
      <c r="G186" s="226"/>
      <c r="H186" s="229">
        <v>30.936</v>
      </c>
      <c r="I186" s="226"/>
      <c r="J186" s="226"/>
      <c r="K186" s="226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254</v>
      </c>
      <c r="AU186" s="234" t="s">
        <v>80</v>
      </c>
      <c r="AV186" s="13" t="s">
        <v>80</v>
      </c>
      <c r="AW186" s="13" t="s">
        <v>32</v>
      </c>
      <c r="AX186" s="13" t="s">
        <v>78</v>
      </c>
      <c r="AY186" s="234" t="s">
        <v>242</v>
      </c>
    </row>
    <row r="187" spans="1:65" s="2" customFormat="1" ht="24.15" customHeight="1">
      <c r="A187" s="34"/>
      <c r="B187" s="35"/>
      <c r="C187" s="207" t="s">
        <v>483</v>
      </c>
      <c r="D187" s="207" t="s">
        <v>244</v>
      </c>
      <c r="E187" s="208" t="s">
        <v>1165</v>
      </c>
      <c r="F187" s="209" t="s">
        <v>1166</v>
      </c>
      <c r="G187" s="210" t="s">
        <v>736</v>
      </c>
      <c r="H187" s="211">
        <v>3.867</v>
      </c>
      <c r="I187" s="212">
        <v>625</v>
      </c>
      <c r="J187" s="212">
        <f>ROUND(I187*H187,2)</f>
        <v>2416.88</v>
      </c>
      <c r="K187" s="209" t="s">
        <v>247</v>
      </c>
      <c r="L187" s="40"/>
      <c r="M187" s="213" t="s">
        <v>17</v>
      </c>
      <c r="N187" s="214" t="s">
        <v>41</v>
      </c>
      <c r="O187" s="215">
        <v>0</v>
      </c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7" t="s">
        <v>248</v>
      </c>
      <c r="AT187" s="217" t="s">
        <v>244</v>
      </c>
      <c r="AU187" s="217" t="s">
        <v>80</v>
      </c>
      <c r="AY187" s="19" t="s">
        <v>242</v>
      </c>
      <c r="BE187" s="218">
        <f>IF(N187="základní",J187,0)</f>
        <v>2416.88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78</v>
      </c>
      <c r="BK187" s="218">
        <f>ROUND(I187*H187,2)</f>
        <v>2416.88</v>
      </c>
      <c r="BL187" s="19" t="s">
        <v>248</v>
      </c>
      <c r="BM187" s="217" t="s">
        <v>3747</v>
      </c>
    </row>
    <row r="188" spans="1:47" s="2" customFormat="1" ht="12">
      <c r="A188" s="34"/>
      <c r="B188" s="35"/>
      <c r="C188" s="36"/>
      <c r="D188" s="219" t="s">
        <v>250</v>
      </c>
      <c r="E188" s="36"/>
      <c r="F188" s="220" t="s">
        <v>1168</v>
      </c>
      <c r="G188" s="36"/>
      <c r="H188" s="36"/>
      <c r="I188" s="36"/>
      <c r="J188" s="36"/>
      <c r="K188" s="36"/>
      <c r="L188" s="40"/>
      <c r="M188" s="221"/>
      <c r="N188" s="222"/>
      <c r="O188" s="79"/>
      <c r="P188" s="79"/>
      <c r="Q188" s="79"/>
      <c r="R188" s="79"/>
      <c r="S188" s="79"/>
      <c r="T188" s="80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9" t="s">
        <v>250</v>
      </c>
      <c r="AU188" s="19" t="s">
        <v>80</v>
      </c>
    </row>
    <row r="189" spans="1:63" s="12" customFormat="1" ht="22.8" customHeight="1">
      <c r="A189" s="12"/>
      <c r="B189" s="192"/>
      <c r="C189" s="193"/>
      <c r="D189" s="194" t="s">
        <v>69</v>
      </c>
      <c r="E189" s="205" t="s">
        <v>771</v>
      </c>
      <c r="F189" s="205" t="s">
        <v>772</v>
      </c>
      <c r="G189" s="193"/>
      <c r="H189" s="193"/>
      <c r="I189" s="193"/>
      <c r="J189" s="206">
        <f>BK189</f>
        <v>33971.94</v>
      </c>
      <c r="K189" s="193"/>
      <c r="L189" s="197"/>
      <c r="M189" s="198"/>
      <c r="N189" s="199"/>
      <c r="O189" s="199"/>
      <c r="P189" s="200">
        <f>SUM(P190:P191)</f>
        <v>49.0694</v>
      </c>
      <c r="Q189" s="199"/>
      <c r="R189" s="200">
        <f>SUM(R190:R191)</f>
        <v>0</v>
      </c>
      <c r="S189" s="199"/>
      <c r="T189" s="201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2" t="s">
        <v>78</v>
      </c>
      <c r="AT189" s="203" t="s">
        <v>69</v>
      </c>
      <c r="AU189" s="203" t="s">
        <v>78</v>
      </c>
      <c r="AY189" s="202" t="s">
        <v>242</v>
      </c>
      <c r="BK189" s="204">
        <f>SUM(BK190:BK191)</f>
        <v>33971.94</v>
      </c>
    </row>
    <row r="190" spans="1:65" s="2" customFormat="1" ht="24.15" customHeight="1">
      <c r="A190" s="34"/>
      <c r="B190" s="35"/>
      <c r="C190" s="207" t="s">
        <v>497</v>
      </c>
      <c r="D190" s="207" t="s">
        <v>244</v>
      </c>
      <c r="E190" s="208" t="s">
        <v>3748</v>
      </c>
      <c r="F190" s="209" t="s">
        <v>3749</v>
      </c>
      <c r="G190" s="210" t="s">
        <v>736</v>
      </c>
      <c r="H190" s="211">
        <v>33.155</v>
      </c>
      <c r="I190" s="212">
        <v>1024.64</v>
      </c>
      <c r="J190" s="212">
        <f>ROUND(I190*H190,2)</f>
        <v>33971.94</v>
      </c>
      <c r="K190" s="209" t="s">
        <v>247</v>
      </c>
      <c r="L190" s="40"/>
      <c r="M190" s="213" t="s">
        <v>17</v>
      </c>
      <c r="N190" s="214" t="s">
        <v>41</v>
      </c>
      <c r="O190" s="215">
        <v>1.48</v>
      </c>
      <c r="P190" s="215">
        <f>O190*H190</f>
        <v>49.0694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7" t="s">
        <v>363</v>
      </c>
      <c r="AT190" s="217" t="s">
        <v>244</v>
      </c>
      <c r="AU190" s="217" t="s">
        <v>80</v>
      </c>
      <c r="AY190" s="19" t="s">
        <v>242</v>
      </c>
      <c r="BE190" s="218">
        <f>IF(N190="základní",J190,0)</f>
        <v>33971.94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78</v>
      </c>
      <c r="BK190" s="218">
        <f>ROUND(I190*H190,2)</f>
        <v>33971.94</v>
      </c>
      <c r="BL190" s="19" t="s">
        <v>363</v>
      </c>
      <c r="BM190" s="217" t="s">
        <v>3750</v>
      </c>
    </row>
    <row r="191" spans="1:47" s="2" customFormat="1" ht="12">
      <c r="A191" s="34"/>
      <c r="B191" s="35"/>
      <c r="C191" s="36"/>
      <c r="D191" s="219" t="s">
        <v>250</v>
      </c>
      <c r="E191" s="36"/>
      <c r="F191" s="220" t="s">
        <v>3751</v>
      </c>
      <c r="G191" s="36"/>
      <c r="H191" s="36"/>
      <c r="I191" s="36"/>
      <c r="J191" s="36"/>
      <c r="K191" s="36"/>
      <c r="L191" s="40"/>
      <c r="M191" s="273"/>
      <c r="N191" s="274"/>
      <c r="O191" s="275"/>
      <c r="P191" s="275"/>
      <c r="Q191" s="275"/>
      <c r="R191" s="275"/>
      <c r="S191" s="275"/>
      <c r="T191" s="276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9" t="s">
        <v>250</v>
      </c>
      <c r="AU191" s="19" t="s">
        <v>80</v>
      </c>
    </row>
    <row r="192" spans="1:31" s="2" customFormat="1" ht="6.95" customHeight="1">
      <c r="A192" s="34"/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40"/>
      <c r="M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</sheetData>
  <sheetProtection password="CC35" sheet="1" objects="1" scenarios="1" formatColumns="0" formatRows="0" autoFilter="0"/>
  <autoFilter ref="C84:K19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133112011"/>
    <hyperlink ref="F94" r:id="rId2" display="https://podminky.urs.cz/item/CS_URS_2021_02/131151204"/>
    <hyperlink ref="F97" r:id="rId3" display="https://podminky.urs.cz/item/CS_URS_2021_02/132154201"/>
    <hyperlink ref="F102" r:id="rId4" display="https://podminky.urs.cz/item/CS_URS_2021_02/139001101"/>
    <hyperlink ref="F105" r:id="rId5" display="https://podminky.urs.cz/item/CS_URS_2021_02/151101101"/>
    <hyperlink ref="F108" r:id="rId6" display="https://podminky.urs.cz/item/CS_URS_2021_02/151101102"/>
    <hyperlink ref="F113" r:id="rId7" display="https://podminky.urs.cz/item/CS_URS_2021_02/151101111"/>
    <hyperlink ref="F116" r:id="rId8" display="https://podminky.urs.cz/item/CS_URS_2021_02/151101112"/>
    <hyperlink ref="F119" r:id="rId9" display="https://podminky.urs.cz/item/CS_URS_2021_02/162351104"/>
    <hyperlink ref="F122" r:id="rId10" display="https://podminky.urs.cz/item/CS_URS_2021_02/174151101"/>
    <hyperlink ref="F128" r:id="rId11" display="https://podminky.urs.cz/item/CS_URS_2021_02/175151101"/>
    <hyperlink ref="F136" r:id="rId12" display="https://podminky.urs.cz/item/CS_URS_2021_02/451541111"/>
    <hyperlink ref="F139" r:id="rId13" display="https://podminky.urs.cz/item/CS_URS_2021_02/451572111"/>
    <hyperlink ref="F143" r:id="rId14" display="https://podminky.urs.cz/item/CS_URS_2021_02/830391811"/>
    <hyperlink ref="F146" r:id="rId15" display="https://podminky.urs.cz/item/CS_URS_2021_02/871375221"/>
    <hyperlink ref="F149" r:id="rId16" display="https://podminky.urs.cz/item/CS_URS_2021_02/877375211"/>
    <hyperlink ref="F154" r:id="rId17" display="https://podminky.urs.cz/item/CS_URS_2021_02/890111812"/>
    <hyperlink ref="F157" r:id="rId18" display="https://podminky.urs.cz/item/CS_URS_2021_02/894411311"/>
    <hyperlink ref="F168" r:id="rId19" display="https://podminky.urs.cz/item/CS_URS_2021_02/894414111"/>
    <hyperlink ref="F173" r:id="rId20" display="https://podminky.urs.cz/item/CS_URS_2021_02/899102112"/>
    <hyperlink ref="F178" r:id="rId21" display="https://podminky.urs.cz/item/CS_URS_2021_02/899722113"/>
    <hyperlink ref="F182" r:id="rId22" display="https://podminky.urs.cz/item/CS_URS_2021_02/997221561"/>
    <hyperlink ref="F184" r:id="rId23" display="https://podminky.urs.cz/item/CS_URS_2021_02/997221569"/>
    <hyperlink ref="F188" r:id="rId24" display="https://podminky.urs.cz/item/CS_URS_2021_02/997013871"/>
    <hyperlink ref="F191" r:id="rId25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125</v>
      </c>
      <c r="AZ2" s="133" t="s">
        <v>3752</v>
      </c>
      <c r="BA2" s="133" t="s">
        <v>3753</v>
      </c>
      <c r="BB2" s="133" t="s">
        <v>17</v>
      </c>
      <c r="BC2" s="133" t="s">
        <v>3754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3755</v>
      </c>
      <c r="BA3" s="133" t="s">
        <v>3756</v>
      </c>
      <c r="BB3" s="133" t="s">
        <v>144</v>
      </c>
      <c r="BC3" s="133" t="s">
        <v>3757</v>
      </c>
      <c r="BD3" s="133" t="s">
        <v>80</v>
      </c>
    </row>
    <row r="4" spans="2:4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8" t="s">
        <v>14</v>
      </c>
      <c r="L6" s="22"/>
    </row>
    <row r="7" spans="2:12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</row>
    <row r="8" spans="1:31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40"/>
      <c r="C9" s="34"/>
      <c r="D9" s="34"/>
      <c r="E9" s="141" t="s">
        <v>3758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ROUND(J84,2)</f>
        <v>48849.25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ROUND((SUM(BE84:BE109)),2)</f>
        <v>48849.25</v>
      </c>
      <c r="G33" s="34"/>
      <c r="H33" s="34"/>
      <c r="I33" s="153">
        <v>0.21</v>
      </c>
      <c r="J33" s="152">
        <f>ROUND(((SUM(BE84:BE109))*I33),2)</f>
        <v>10258.34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ROUND((SUM(BF84:BF109)),2)</f>
        <v>0</v>
      </c>
      <c r="G34" s="34"/>
      <c r="H34" s="34"/>
      <c r="I34" s="153">
        <v>0.15</v>
      </c>
      <c r="J34" s="152">
        <f>ROUND(((SUM(BF84:BF109))*I34),2)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ROUND((SUM(BG84:BG109)),2)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ROUND((SUM(BH84:BH109)),2)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ROUND((SUM(BI84:BI109)),2)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59107.59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SO-23 - Úprava stávajícího vedení VN a NN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J84</f>
        <v>48849.25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J85</f>
        <v>17006.95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J86</f>
        <v>13943.25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848</v>
      </c>
      <c r="E62" s="178"/>
      <c r="F62" s="178"/>
      <c r="G62" s="178"/>
      <c r="H62" s="178"/>
      <c r="I62" s="178"/>
      <c r="J62" s="179">
        <f>J100</f>
        <v>3063.7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70"/>
      <c r="C63" s="171"/>
      <c r="D63" s="172" t="s">
        <v>1370</v>
      </c>
      <c r="E63" s="173"/>
      <c r="F63" s="173"/>
      <c r="G63" s="173"/>
      <c r="H63" s="173"/>
      <c r="I63" s="173"/>
      <c r="J63" s="174">
        <f>J104</f>
        <v>31842.3</v>
      </c>
      <c r="K63" s="171"/>
      <c r="L63" s="17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6"/>
      <c r="C64" s="120"/>
      <c r="D64" s="177" t="s">
        <v>1371</v>
      </c>
      <c r="E64" s="178"/>
      <c r="F64" s="178"/>
      <c r="G64" s="178"/>
      <c r="H64" s="178"/>
      <c r="I64" s="178"/>
      <c r="J64" s="179">
        <f>J105</f>
        <v>31842.3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40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140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14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5" t="s">
        <v>227</v>
      </c>
      <c r="D71" s="36"/>
      <c r="E71" s="36"/>
      <c r="F71" s="36"/>
      <c r="G71" s="36"/>
      <c r="H71" s="36"/>
      <c r="I71" s="36"/>
      <c r="J71" s="36"/>
      <c r="K71" s="36"/>
      <c r="L71" s="14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4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31" t="s">
        <v>14</v>
      </c>
      <c r="D73" s="36"/>
      <c r="E73" s="36"/>
      <c r="F73" s="36"/>
      <c r="G73" s="36"/>
      <c r="H73" s="36"/>
      <c r="I73" s="36"/>
      <c r="J73" s="36"/>
      <c r="K73" s="36"/>
      <c r="L73" s="14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165" t="str">
        <f>E7</f>
        <v>Náves Holohlavy</v>
      </c>
      <c r="F74" s="31"/>
      <c r="G74" s="31"/>
      <c r="H74" s="31"/>
      <c r="I74" s="36"/>
      <c r="J74" s="36"/>
      <c r="K74" s="36"/>
      <c r="L74" s="14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31" t="s">
        <v>159</v>
      </c>
      <c r="D75" s="36"/>
      <c r="E75" s="36"/>
      <c r="F75" s="36"/>
      <c r="G75" s="36"/>
      <c r="H75" s="36"/>
      <c r="I75" s="36"/>
      <c r="J75" s="36"/>
      <c r="K75" s="36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64" t="str">
        <f>E9</f>
        <v>SO-23 - Úprava stávajícího vedení VN a NN</v>
      </c>
      <c r="F76" s="36"/>
      <c r="G76" s="36"/>
      <c r="H76" s="36"/>
      <c r="I76" s="36"/>
      <c r="J76" s="36"/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31" t="s">
        <v>19</v>
      </c>
      <c r="D78" s="36"/>
      <c r="E78" s="36"/>
      <c r="F78" s="28" t="str">
        <f>F12</f>
        <v>Holohlavy</v>
      </c>
      <c r="G78" s="36"/>
      <c r="H78" s="36"/>
      <c r="I78" s="31" t="s">
        <v>21</v>
      </c>
      <c r="J78" s="67" t="str">
        <f>IF(J12="","",J12)</f>
        <v>18. 1. 2022</v>
      </c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31" t="s">
        <v>23</v>
      </c>
      <c r="D80" s="36"/>
      <c r="E80" s="36"/>
      <c r="F80" s="28" t="str">
        <f>E15</f>
        <v>Obec Holohlavy</v>
      </c>
      <c r="G80" s="36"/>
      <c r="H80" s="36"/>
      <c r="I80" s="31" t="s">
        <v>30</v>
      </c>
      <c r="J80" s="32" t="str">
        <f>E21</f>
        <v>Zalubem s.r.o.</v>
      </c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31" t="s">
        <v>27</v>
      </c>
      <c r="D81" s="36"/>
      <c r="E81" s="36"/>
      <c r="F81" s="28" t="str">
        <f>IF(E18="","",E18)</f>
        <v>BAGRUNC s.r.o.</v>
      </c>
      <c r="G81" s="36"/>
      <c r="H81" s="36"/>
      <c r="I81" s="31" t="s">
        <v>33</v>
      </c>
      <c r="J81" s="32" t="str">
        <f>E24</f>
        <v>Zalubem s.r.o.</v>
      </c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81"/>
      <c r="B83" s="182"/>
      <c r="C83" s="183" t="s">
        <v>228</v>
      </c>
      <c r="D83" s="184" t="s">
        <v>55</v>
      </c>
      <c r="E83" s="184" t="s">
        <v>51</v>
      </c>
      <c r="F83" s="184" t="s">
        <v>52</v>
      </c>
      <c r="G83" s="184" t="s">
        <v>229</v>
      </c>
      <c r="H83" s="184" t="s">
        <v>230</v>
      </c>
      <c r="I83" s="184" t="s">
        <v>231</v>
      </c>
      <c r="J83" s="184" t="s">
        <v>218</v>
      </c>
      <c r="K83" s="185" t="s">
        <v>232</v>
      </c>
      <c r="L83" s="186"/>
      <c r="M83" s="87" t="s">
        <v>17</v>
      </c>
      <c r="N83" s="88" t="s">
        <v>40</v>
      </c>
      <c r="O83" s="88" t="s">
        <v>233</v>
      </c>
      <c r="P83" s="88" t="s">
        <v>234</v>
      </c>
      <c r="Q83" s="88" t="s">
        <v>235</v>
      </c>
      <c r="R83" s="88" t="s">
        <v>236</v>
      </c>
      <c r="S83" s="88" t="s">
        <v>237</v>
      </c>
      <c r="T83" s="89" t="s">
        <v>238</v>
      </c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</row>
    <row r="84" spans="1:63" s="2" customFormat="1" ht="22.8" customHeight="1">
      <c r="A84" s="34"/>
      <c r="B84" s="35"/>
      <c r="C84" s="94" t="s">
        <v>239</v>
      </c>
      <c r="D84" s="36"/>
      <c r="E84" s="36"/>
      <c r="F84" s="36"/>
      <c r="G84" s="36"/>
      <c r="H84" s="36"/>
      <c r="I84" s="36"/>
      <c r="J84" s="187">
        <f>BK84</f>
        <v>48849.25</v>
      </c>
      <c r="K84" s="36"/>
      <c r="L84" s="40"/>
      <c r="M84" s="90"/>
      <c r="N84" s="188"/>
      <c r="O84" s="91"/>
      <c r="P84" s="189">
        <f>P85+P104</f>
        <v>22.1899</v>
      </c>
      <c r="Q84" s="91"/>
      <c r="R84" s="189">
        <f>R85+R104</f>
        <v>15.98616505</v>
      </c>
      <c r="S84" s="91"/>
      <c r="T84" s="190">
        <f>T85+T104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69</v>
      </c>
      <c r="AU84" s="19" t="s">
        <v>219</v>
      </c>
      <c r="BK84" s="191">
        <f>BK85+BK104</f>
        <v>48849.25</v>
      </c>
    </row>
    <row r="85" spans="1:63" s="12" customFormat="1" ht="25.9" customHeight="1">
      <c r="A85" s="12"/>
      <c r="B85" s="192"/>
      <c r="C85" s="193"/>
      <c r="D85" s="194" t="s">
        <v>69</v>
      </c>
      <c r="E85" s="195" t="s">
        <v>240</v>
      </c>
      <c r="F85" s="195" t="s">
        <v>241</v>
      </c>
      <c r="G85" s="193"/>
      <c r="H85" s="193"/>
      <c r="I85" s="193"/>
      <c r="J85" s="196">
        <f>BK85</f>
        <v>17006.95</v>
      </c>
      <c r="K85" s="193"/>
      <c r="L85" s="197"/>
      <c r="M85" s="198"/>
      <c r="N85" s="199"/>
      <c r="O85" s="199"/>
      <c r="P85" s="200">
        <f>P86+P100</f>
        <v>22.1899</v>
      </c>
      <c r="Q85" s="199"/>
      <c r="R85" s="200">
        <f>R86+R100</f>
        <v>15.93554305</v>
      </c>
      <c r="S85" s="199"/>
      <c r="T85" s="201">
        <f>T86+T100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78</v>
      </c>
      <c r="AT85" s="203" t="s">
        <v>69</v>
      </c>
      <c r="AU85" s="203" t="s">
        <v>70</v>
      </c>
      <c r="AY85" s="202" t="s">
        <v>242</v>
      </c>
      <c r="BK85" s="204">
        <f>BK86+BK100</f>
        <v>17006.95</v>
      </c>
    </row>
    <row r="86" spans="1:63" s="12" customFormat="1" ht="22.8" customHeight="1">
      <c r="A86" s="12"/>
      <c r="B86" s="192"/>
      <c r="C86" s="193"/>
      <c r="D86" s="194" t="s">
        <v>69</v>
      </c>
      <c r="E86" s="205" t="s">
        <v>78</v>
      </c>
      <c r="F86" s="205" t="s">
        <v>243</v>
      </c>
      <c r="G86" s="193"/>
      <c r="H86" s="193"/>
      <c r="I86" s="193"/>
      <c r="J86" s="206">
        <f>BK86</f>
        <v>13943.25</v>
      </c>
      <c r="K86" s="193"/>
      <c r="L86" s="197"/>
      <c r="M86" s="198"/>
      <c r="N86" s="199"/>
      <c r="O86" s="199"/>
      <c r="P86" s="200">
        <f>SUM(P87:P99)</f>
        <v>18.189700000000002</v>
      </c>
      <c r="Q86" s="199"/>
      <c r="R86" s="200">
        <f>SUM(R87:R99)</f>
        <v>11.47332585</v>
      </c>
      <c r="S86" s="199"/>
      <c r="T86" s="201">
        <f>SUM(T87:T99)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78</v>
      </c>
      <c r="AT86" s="203" t="s">
        <v>69</v>
      </c>
      <c r="AU86" s="203" t="s">
        <v>78</v>
      </c>
      <c r="AY86" s="202" t="s">
        <v>242</v>
      </c>
      <c r="BK86" s="204">
        <f>SUM(BK87:BK99)</f>
        <v>13943.25</v>
      </c>
    </row>
    <row r="87" spans="1:65" s="2" customFormat="1" ht="49.05" customHeight="1">
      <c r="A87" s="34"/>
      <c r="B87" s="35"/>
      <c r="C87" s="207" t="s">
        <v>78</v>
      </c>
      <c r="D87" s="207" t="s">
        <v>244</v>
      </c>
      <c r="E87" s="208" t="s">
        <v>3456</v>
      </c>
      <c r="F87" s="209" t="s">
        <v>3457</v>
      </c>
      <c r="G87" s="210" t="s">
        <v>184</v>
      </c>
      <c r="H87" s="211">
        <v>29.5</v>
      </c>
      <c r="I87" s="212">
        <v>272.58</v>
      </c>
      <c r="J87" s="212">
        <f>ROUND(I87*H87,2)</f>
        <v>8041.11</v>
      </c>
      <c r="K87" s="209" t="s">
        <v>247</v>
      </c>
      <c r="L87" s="40"/>
      <c r="M87" s="213" t="s">
        <v>17</v>
      </c>
      <c r="N87" s="214" t="s">
        <v>41</v>
      </c>
      <c r="O87" s="215">
        <v>0.547</v>
      </c>
      <c r="P87" s="215">
        <f>O87*H87</f>
        <v>16.1365</v>
      </c>
      <c r="Q87" s="215">
        <v>0.0369043</v>
      </c>
      <c r="R87" s="215">
        <f>Q87*H87</f>
        <v>1.0886768500000001</v>
      </c>
      <c r="S87" s="215">
        <v>0</v>
      </c>
      <c r="T87" s="216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217" t="s">
        <v>248</v>
      </c>
      <c r="AT87" s="217" t="s">
        <v>244</v>
      </c>
      <c r="AU87" s="217" t="s">
        <v>80</v>
      </c>
      <c r="AY87" s="19" t="s">
        <v>242</v>
      </c>
      <c r="BE87" s="218">
        <f>IF(N87="základní",J87,0)</f>
        <v>8041.11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78</v>
      </c>
      <c r="BK87" s="218">
        <f>ROUND(I87*H87,2)</f>
        <v>8041.11</v>
      </c>
      <c r="BL87" s="19" t="s">
        <v>248</v>
      </c>
      <c r="BM87" s="217" t="s">
        <v>3759</v>
      </c>
    </row>
    <row r="88" spans="1:47" s="2" customFormat="1" ht="12">
      <c r="A88" s="34"/>
      <c r="B88" s="35"/>
      <c r="C88" s="36"/>
      <c r="D88" s="219" t="s">
        <v>250</v>
      </c>
      <c r="E88" s="36"/>
      <c r="F88" s="220" t="s">
        <v>3459</v>
      </c>
      <c r="G88" s="36"/>
      <c r="H88" s="36"/>
      <c r="I88" s="36"/>
      <c r="J88" s="36"/>
      <c r="K88" s="36"/>
      <c r="L88" s="40"/>
      <c r="M88" s="221"/>
      <c r="N88" s="222"/>
      <c r="O88" s="79"/>
      <c r="P88" s="79"/>
      <c r="Q88" s="79"/>
      <c r="R88" s="79"/>
      <c r="S88" s="79"/>
      <c r="T88" s="80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250</v>
      </c>
      <c r="AU88" s="19" t="s">
        <v>80</v>
      </c>
    </row>
    <row r="89" spans="1:51" s="13" customFormat="1" ht="12">
      <c r="A89" s="13"/>
      <c r="B89" s="225"/>
      <c r="C89" s="226"/>
      <c r="D89" s="223" t="s">
        <v>254</v>
      </c>
      <c r="E89" s="227" t="s">
        <v>3752</v>
      </c>
      <c r="F89" s="228" t="s">
        <v>3760</v>
      </c>
      <c r="G89" s="226"/>
      <c r="H89" s="229">
        <v>29.5</v>
      </c>
      <c r="I89" s="226"/>
      <c r="J89" s="226"/>
      <c r="K89" s="226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254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242</v>
      </c>
    </row>
    <row r="90" spans="1:65" s="2" customFormat="1" ht="37.8" customHeight="1">
      <c r="A90" s="34"/>
      <c r="B90" s="35"/>
      <c r="C90" s="207" t="s">
        <v>80</v>
      </c>
      <c r="D90" s="207" t="s">
        <v>244</v>
      </c>
      <c r="E90" s="208" t="s">
        <v>2841</v>
      </c>
      <c r="F90" s="209" t="s">
        <v>2842</v>
      </c>
      <c r="G90" s="210" t="s">
        <v>144</v>
      </c>
      <c r="H90" s="211">
        <v>4.72</v>
      </c>
      <c r="I90" s="212">
        <v>211.04</v>
      </c>
      <c r="J90" s="212">
        <f>ROUND(I90*H90,2)</f>
        <v>996.11</v>
      </c>
      <c r="K90" s="209" t="s">
        <v>247</v>
      </c>
      <c r="L90" s="40"/>
      <c r="M90" s="213" t="s">
        <v>17</v>
      </c>
      <c r="N90" s="214" t="s">
        <v>41</v>
      </c>
      <c r="O90" s="215">
        <v>0.435</v>
      </c>
      <c r="P90" s="215">
        <f>O90*H90</f>
        <v>2.0532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217" t="s">
        <v>248</v>
      </c>
      <c r="AT90" s="217" t="s">
        <v>244</v>
      </c>
      <c r="AU90" s="217" t="s">
        <v>80</v>
      </c>
      <c r="AY90" s="19" t="s">
        <v>242</v>
      </c>
      <c r="BE90" s="218">
        <f>IF(N90="základní",J90,0)</f>
        <v>996.11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78</v>
      </c>
      <c r="BK90" s="218">
        <f>ROUND(I90*H90,2)</f>
        <v>996.11</v>
      </c>
      <c r="BL90" s="19" t="s">
        <v>248</v>
      </c>
      <c r="BM90" s="217" t="s">
        <v>3761</v>
      </c>
    </row>
    <row r="91" spans="1:47" s="2" customFormat="1" ht="12">
      <c r="A91" s="34"/>
      <c r="B91" s="35"/>
      <c r="C91" s="36"/>
      <c r="D91" s="219" t="s">
        <v>250</v>
      </c>
      <c r="E91" s="36"/>
      <c r="F91" s="220" t="s">
        <v>2844</v>
      </c>
      <c r="G91" s="36"/>
      <c r="H91" s="36"/>
      <c r="I91" s="36"/>
      <c r="J91" s="36"/>
      <c r="K91" s="36"/>
      <c r="L91" s="40"/>
      <c r="M91" s="221"/>
      <c r="N91" s="222"/>
      <c r="O91" s="79"/>
      <c r="P91" s="79"/>
      <c r="Q91" s="79"/>
      <c r="R91" s="79"/>
      <c r="S91" s="79"/>
      <c r="T91" s="80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250</v>
      </c>
      <c r="AU91" s="19" t="s">
        <v>80</v>
      </c>
    </row>
    <row r="92" spans="1:51" s="13" customFormat="1" ht="12">
      <c r="A92" s="13"/>
      <c r="B92" s="225"/>
      <c r="C92" s="226"/>
      <c r="D92" s="223" t="s">
        <v>254</v>
      </c>
      <c r="E92" s="227" t="s">
        <v>3755</v>
      </c>
      <c r="F92" s="228" t="s">
        <v>3762</v>
      </c>
      <c r="G92" s="226"/>
      <c r="H92" s="229">
        <v>4.72</v>
      </c>
      <c r="I92" s="226"/>
      <c r="J92" s="226"/>
      <c r="K92" s="226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254</v>
      </c>
      <c r="AU92" s="234" t="s">
        <v>80</v>
      </c>
      <c r="AV92" s="13" t="s">
        <v>80</v>
      </c>
      <c r="AW92" s="13" t="s">
        <v>32</v>
      </c>
      <c r="AX92" s="13" t="s">
        <v>78</v>
      </c>
      <c r="AY92" s="234" t="s">
        <v>242</v>
      </c>
    </row>
    <row r="93" spans="1:65" s="2" customFormat="1" ht="16.5" customHeight="1">
      <c r="A93" s="34"/>
      <c r="B93" s="35"/>
      <c r="C93" s="264" t="s">
        <v>262</v>
      </c>
      <c r="D93" s="264" t="s">
        <v>420</v>
      </c>
      <c r="E93" s="265" t="s">
        <v>1499</v>
      </c>
      <c r="F93" s="266" t="s">
        <v>1500</v>
      </c>
      <c r="G93" s="267" t="s">
        <v>736</v>
      </c>
      <c r="H93" s="268">
        <v>10.384</v>
      </c>
      <c r="I93" s="269">
        <v>388</v>
      </c>
      <c r="J93" s="269">
        <f>ROUND(I93*H93,2)</f>
        <v>4028.99</v>
      </c>
      <c r="K93" s="266" t="s">
        <v>423</v>
      </c>
      <c r="L93" s="270"/>
      <c r="M93" s="271" t="s">
        <v>17</v>
      </c>
      <c r="N93" s="272" t="s">
        <v>41</v>
      </c>
      <c r="O93" s="215">
        <v>0</v>
      </c>
      <c r="P93" s="215">
        <f>O93*H93</f>
        <v>0</v>
      </c>
      <c r="Q93" s="215">
        <v>1</v>
      </c>
      <c r="R93" s="215">
        <f>Q93*H93</f>
        <v>10.384</v>
      </c>
      <c r="S93" s="215">
        <v>0</v>
      </c>
      <c r="T93" s="216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217" t="s">
        <v>300</v>
      </c>
      <c r="AT93" s="217" t="s">
        <v>420</v>
      </c>
      <c r="AU93" s="217" t="s">
        <v>80</v>
      </c>
      <c r="AY93" s="19" t="s">
        <v>242</v>
      </c>
      <c r="BE93" s="218">
        <f>IF(N93="základní",J93,0)</f>
        <v>4028.99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78</v>
      </c>
      <c r="BK93" s="218">
        <f>ROUND(I93*H93,2)</f>
        <v>4028.99</v>
      </c>
      <c r="BL93" s="19" t="s">
        <v>248</v>
      </c>
      <c r="BM93" s="217" t="s">
        <v>3763</v>
      </c>
    </row>
    <row r="94" spans="1:51" s="13" customFormat="1" ht="12">
      <c r="A94" s="13"/>
      <c r="B94" s="225"/>
      <c r="C94" s="226"/>
      <c r="D94" s="223" t="s">
        <v>254</v>
      </c>
      <c r="E94" s="227" t="s">
        <v>17</v>
      </c>
      <c r="F94" s="228" t="s">
        <v>3764</v>
      </c>
      <c r="G94" s="226"/>
      <c r="H94" s="229">
        <v>10.384</v>
      </c>
      <c r="I94" s="226"/>
      <c r="J94" s="226"/>
      <c r="K94" s="226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254</v>
      </c>
      <c r="AU94" s="234" t="s">
        <v>80</v>
      </c>
      <c r="AV94" s="13" t="s">
        <v>80</v>
      </c>
      <c r="AW94" s="13" t="s">
        <v>32</v>
      </c>
      <c r="AX94" s="13" t="s">
        <v>78</v>
      </c>
      <c r="AY94" s="234" t="s">
        <v>242</v>
      </c>
    </row>
    <row r="95" spans="1:65" s="2" customFormat="1" ht="16.5" customHeight="1">
      <c r="A95" s="34"/>
      <c r="B95" s="35"/>
      <c r="C95" s="207" t="s">
        <v>248</v>
      </c>
      <c r="D95" s="207" t="s">
        <v>244</v>
      </c>
      <c r="E95" s="208" t="s">
        <v>1506</v>
      </c>
      <c r="F95" s="209" t="s">
        <v>1507</v>
      </c>
      <c r="G95" s="210" t="s">
        <v>184</v>
      </c>
      <c r="H95" s="211">
        <v>29.5</v>
      </c>
      <c r="I95" s="212">
        <v>25</v>
      </c>
      <c r="J95" s="212">
        <f>ROUND(I95*H95,2)</f>
        <v>737.5</v>
      </c>
      <c r="K95" s="209" t="s">
        <v>17</v>
      </c>
      <c r="L95" s="40"/>
      <c r="M95" s="213" t="s">
        <v>17</v>
      </c>
      <c r="N95" s="214" t="s">
        <v>41</v>
      </c>
      <c r="O95" s="215">
        <v>0</v>
      </c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217" t="s">
        <v>248</v>
      </c>
      <c r="AT95" s="217" t="s">
        <v>244</v>
      </c>
      <c r="AU95" s="217" t="s">
        <v>80</v>
      </c>
      <c r="AY95" s="19" t="s">
        <v>242</v>
      </c>
      <c r="BE95" s="218">
        <f>IF(N95="základní",J95,0)</f>
        <v>737.5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78</v>
      </c>
      <c r="BK95" s="218">
        <f>ROUND(I95*H95,2)</f>
        <v>737.5</v>
      </c>
      <c r="BL95" s="19" t="s">
        <v>248</v>
      </c>
      <c r="BM95" s="217" t="s">
        <v>3765</v>
      </c>
    </row>
    <row r="96" spans="1:51" s="13" customFormat="1" ht="12">
      <c r="A96" s="13"/>
      <c r="B96" s="225"/>
      <c r="C96" s="226"/>
      <c r="D96" s="223" t="s">
        <v>254</v>
      </c>
      <c r="E96" s="227" t="s">
        <v>17</v>
      </c>
      <c r="F96" s="228" t="s">
        <v>3752</v>
      </c>
      <c r="G96" s="226"/>
      <c r="H96" s="229">
        <v>29.5</v>
      </c>
      <c r="I96" s="226"/>
      <c r="J96" s="226"/>
      <c r="K96" s="226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254</v>
      </c>
      <c r="AU96" s="234" t="s">
        <v>80</v>
      </c>
      <c r="AV96" s="13" t="s">
        <v>80</v>
      </c>
      <c r="AW96" s="13" t="s">
        <v>32</v>
      </c>
      <c r="AX96" s="13" t="s">
        <v>78</v>
      </c>
      <c r="AY96" s="234" t="s">
        <v>242</v>
      </c>
    </row>
    <row r="97" spans="1:65" s="2" customFormat="1" ht="16.5" customHeight="1">
      <c r="A97" s="34"/>
      <c r="B97" s="35"/>
      <c r="C97" s="264" t="s">
        <v>273</v>
      </c>
      <c r="D97" s="264" t="s">
        <v>420</v>
      </c>
      <c r="E97" s="265" t="s">
        <v>1510</v>
      </c>
      <c r="F97" s="266" t="s">
        <v>1511</v>
      </c>
      <c r="G97" s="267" t="s">
        <v>184</v>
      </c>
      <c r="H97" s="268">
        <v>32.45</v>
      </c>
      <c r="I97" s="269">
        <v>4.3</v>
      </c>
      <c r="J97" s="269">
        <f>ROUND(I97*H97,2)</f>
        <v>139.54</v>
      </c>
      <c r="K97" s="266" t="s">
        <v>423</v>
      </c>
      <c r="L97" s="270"/>
      <c r="M97" s="271" t="s">
        <v>17</v>
      </c>
      <c r="N97" s="272" t="s">
        <v>41</v>
      </c>
      <c r="O97" s="215">
        <v>0</v>
      </c>
      <c r="P97" s="215">
        <f>O97*H97</f>
        <v>0</v>
      </c>
      <c r="Q97" s="215">
        <v>2E-05</v>
      </c>
      <c r="R97" s="215">
        <f>Q97*H97</f>
        <v>0.0006490000000000002</v>
      </c>
      <c r="S97" s="215">
        <v>0</v>
      </c>
      <c r="T97" s="216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217" t="s">
        <v>300</v>
      </c>
      <c r="AT97" s="217" t="s">
        <v>420</v>
      </c>
      <c r="AU97" s="217" t="s">
        <v>80</v>
      </c>
      <c r="AY97" s="19" t="s">
        <v>242</v>
      </c>
      <c r="BE97" s="218">
        <f>IF(N97="základní",J97,0)</f>
        <v>139.54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78</v>
      </c>
      <c r="BK97" s="218">
        <f>ROUND(I97*H97,2)</f>
        <v>139.54</v>
      </c>
      <c r="BL97" s="19" t="s">
        <v>248</v>
      </c>
      <c r="BM97" s="217" t="s">
        <v>3766</v>
      </c>
    </row>
    <row r="98" spans="1:51" s="13" customFormat="1" ht="12">
      <c r="A98" s="13"/>
      <c r="B98" s="225"/>
      <c r="C98" s="226"/>
      <c r="D98" s="223" t="s">
        <v>254</v>
      </c>
      <c r="E98" s="227" t="s">
        <v>17</v>
      </c>
      <c r="F98" s="228" t="s">
        <v>3752</v>
      </c>
      <c r="G98" s="226"/>
      <c r="H98" s="229">
        <v>29.5</v>
      </c>
      <c r="I98" s="226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254</v>
      </c>
      <c r="AU98" s="234" t="s">
        <v>80</v>
      </c>
      <c r="AV98" s="13" t="s">
        <v>80</v>
      </c>
      <c r="AW98" s="13" t="s">
        <v>32</v>
      </c>
      <c r="AX98" s="13" t="s">
        <v>70</v>
      </c>
      <c r="AY98" s="234" t="s">
        <v>242</v>
      </c>
    </row>
    <row r="99" spans="1:51" s="13" customFormat="1" ht="12">
      <c r="A99" s="13"/>
      <c r="B99" s="225"/>
      <c r="C99" s="226"/>
      <c r="D99" s="223" t="s">
        <v>254</v>
      </c>
      <c r="E99" s="227" t="s">
        <v>17</v>
      </c>
      <c r="F99" s="228" t="s">
        <v>3767</v>
      </c>
      <c r="G99" s="226"/>
      <c r="H99" s="229">
        <v>32.45</v>
      </c>
      <c r="I99" s="226"/>
      <c r="J99" s="226"/>
      <c r="K99" s="226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254</v>
      </c>
      <c r="AU99" s="234" t="s">
        <v>80</v>
      </c>
      <c r="AV99" s="13" t="s">
        <v>80</v>
      </c>
      <c r="AW99" s="13" t="s">
        <v>32</v>
      </c>
      <c r="AX99" s="13" t="s">
        <v>78</v>
      </c>
      <c r="AY99" s="234" t="s">
        <v>242</v>
      </c>
    </row>
    <row r="100" spans="1:63" s="12" customFormat="1" ht="22.8" customHeight="1">
      <c r="A100" s="12"/>
      <c r="B100" s="192"/>
      <c r="C100" s="193"/>
      <c r="D100" s="194" t="s">
        <v>69</v>
      </c>
      <c r="E100" s="205" t="s">
        <v>248</v>
      </c>
      <c r="F100" s="205" t="s">
        <v>1015</v>
      </c>
      <c r="G100" s="193"/>
      <c r="H100" s="193"/>
      <c r="I100" s="193"/>
      <c r="J100" s="206">
        <f>BK100</f>
        <v>3063.7</v>
      </c>
      <c r="K100" s="193"/>
      <c r="L100" s="197"/>
      <c r="M100" s="198"/>
      <c r="N100" s="199"/>
      <c r="O100" s="199"/>
      <c r="P100" s="200">
        <f>SUM(P101:P103)</f>
        <v>4.0001999999999995</v>
      </c>
      <c r="Q100" s="199"/>
      <c r="R100" s="200">
        <f>SUM(R101:R103)</f>
        <v>4.4622171999999996</v>
      </c>
      <c r="S100" s="199"/>
      <c r="T100" s="201">
        <f>SUM(T101:T103)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2" t="s">
        <v>78</v>
      </c>
      <c r="AT100" s="203" t="s">
        <v>69</v>
      </c>
      <c r="AU100" s="203" t="s">
        <v>78</v>
      </c>
      <c r="AY100" s="202" t="s">
        <v>242</v>
      </c>
      <c r="BK100" s="204">
        <f>SUM(BK101:BK103)</f>
        <v>3063.7</v>
      </c>
    </row>
    <row r="101" spans="1:65" s="2" customFormat="1" ht="21.75" customHeight="1">
      <c r="A101" s="34"/>
      <c r="B101" s="35"/>
      <c r="C101" s="207" t="s">
        <v>284</v>
      </c>
      <c r="D101" s="207" t="s">
        <v>244</v>
      </c>
      <c r="E101" s="208" t="s">
        <v>1719</v>
      </c>
      <c r="F101" s="209" t="s">
        <v>1720</v>
      </c>
      <c r="G101" s="210" t="s">
        <v>144</v>
      </c>
      <c r="H101" s="211">
        <v>2.36</v>
      </c>
      <c r="I101" s="212">
        <v>1298.18</v>
      </c>
      <c r="J101" s="212">
        <f>ROUND(I101*H101,2)</f>
        <v>3063.7</v>
      </c>
      <c r="K101" s="209" t="s">
        <v>247</v>
      </c>
      <c r="L101" s="40"/>
      <c r="M101" s="213" t="s">
        <v>17</v>
      </c>
      <c r="N101" s="214" t="s">
        <v>41</v>
      </c>
      <c r="O101" s="215">
        <v>1.695</v>
      </c>
      <c r="P101" s="215">
        <f>O101*H101</f>
        <v>4.0001999999999995</v>
      </c>
      <c r="Q101" s="215">
        <v>1.89077</v>
      </c>
      <c r="R101" s="215">
        <f>Q101*H101</f>
        <v>4.4622171999999996</v>
      </c>
      <c r="S101" s="215">
        <v>0</v>
      </c>
      <c r="T101" s="216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217" t="s">
        <v>248</v>
      </c>
      <c r="AT101" s="217" t="s">
        <v>244</v>
      </c>
      <c r="AU101" s="217" t="s">
        <v>80</v>
      </c>
      <c r="AY101" s="19" t="s">
        <v>242</v>
      </c>
      <c r="BE101" s="218">
        <f>IF(N101="základní",J101,0)</f>
        <v>3063.7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3063.7</v>
      </c>
      <c r="BL101" s="19" t="s">
        <v>248</v>
      </c>
      <c r="BM101" s="217" t="s">
        <v>3768</v>
      </c>
    </row>
    <row r="102" spans="1:47" s="2" customFormat="1" ht="12">
      <c r="A102" s="34"/>
      <c r="B102" s="35"/>
      <c r="C102" s="36"/>
      <c r="D102" s="219" t="s">
        <v>250</v>
      </c>
      <c r="E102" s="36"/>
      <c r="F102" s="220" t="s">
        <v>1722</v>
      </c>
      <c r="G102" s="36"/>
      <c r="H102" s="36"/>
      <c r="I102" s="36"/>
      <c r="J102" s="36"/>
      <c r="K102" s="36"/>
      <c r="L102" s="40"/>
      <c r="M102" s="221"/>
      <c r="N102" s="222"/>
      <c r="O102" s="79"/>
      <c r="P102" s="79"/>
      <c r="Q102" s="79"/>
      <c r="R102" s="79"/>
      <c r="S102" s="79"/>
      <c r="T102" s="80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250</v>
      </c>
      <c r="AU102" s="19" t="s">
        <v>80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17</v>
      </c>
      <c r="F103" s="228" t="s">
        <v>3769</v>
      </c>
      <c r="G103" s="226"/>
      <c r="H103" s="229">
        <v>2.36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78</v>
      </c>
      <c r="AY103" s="234" t="s">
        <v>242</v>
      </c>
    </row>
    <row r="104" spans="1:63" s="12" customFormat="1" ht="25.9" customHeight="1">
      <c r="A104" s="12"/>
      <c r="B104" s="192"/>
      <c r="C104" s="193"/>
      <c r="D104" s="194" t="s">
        <v>69</v>
      </c>
      <c r="E104" s="195" t="s">
        <v>420</v>
      </c>
      <c r="F104" s="195" t="s">
        <v>2209</v>
      </c>
      <c r="G104" s="193"/>
      <c r="H104" s="193"/>
      <c r="I104" s="193"/>
      <c r="J104" s="196">
        <f>BK104</f>
        <v>31842.3</v>
      </c>
      <c r="K104" s="193"/>
      <c r="L104" s="197"/>
      <c r="M104" s="198"/>
      <c r="N104" s="199"/>
      <c r="O104" s="199"/>
      <c r="P104" s="200">
        <f>P105</f>
        <v>0</v>
      </c>
      <c r="Q104" s="199"/>
      <c r="R104" s="200">
        <f>R105</f>
        <v>0.050622</v>
      </c>
      <c r="S104" s="199"/>
      <c r="T104" s="201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2" t="s">
        <v>262</v>
      </c>
      <c r="AT104" s="203" t="s">
        <v>69</v>
      </c>
      <c r="AU104" s="203" t="s">
        <v>70</v>
      </c>
      <c r="AY104" s="202" t="s">
        <v>242</v>
      </c>
      <c r="BK104" s="204">
        <f>BK105</f>
        <v>31842.3</v>
      </c>
    </row>
    <row r="105" spans="1:63" s="12" customFormat="1" ht="22.8" customHeight="1">
      <c r="A105" s="12"/>
      <c r="B105" s="192"/>
      <c r="C105" s="193"/>
      <c r="D105" s="194" t="s">
        <v>69</v>
      </c>
      <c r="E105" s="205" t="s">
        <v>2210</v>
      </c>
      <c r="F105" s="205" t="s">
        <v>2211</v>
      </c>
      <c r="G105" s="193"/>
      <c r="H105" s="193"/>
      <c r="I105" s="193"/>
      <c r="J105" s="206">
        <f>BK105</f>
        <v>31842.3</v>
      </c>
      <c r="K105" s="193"/>
      <c r="L105" s="197"/>
      <c r="M105" s="198"/>
      <c r="N105" s="199"/>
      <c r="O105" s="199"/>
      <c r="P105" s="200">
        <f>SUM(P106:P109)</f>
        <v>0</v>
      </c>
      <c r="Q105" s="199"/>
      <c r="R105" s="200">
        <f>SUM(R106:R109)</f>
        <v>0.050622</v>
      </c>
      <c r="S105" s="199"/>
      <c r="T105" s="201">
        <f>SUM(T106:T109)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2" t="s">
        <v>262</v>
      </c>
      <c r="AT105" s="203" t="s">
        <v>69</v>
      </c>
      <c r="AU105" s="203" t="s">
        <v>78</v>
      </c>
      <c r="AY105" s="202" t="s">
        <v>242</v>
      </c>
      <c r="BK105" s="204">
        <f>SUM(BK106:BK109)</f>
        <v>31842.3</v>
      </c>
    </row>
    <row r="106" spans="1:65" s="2" customFormat="1" ht="16.5" customHeight="1">
      <c r="A106" s="34"/>
      <c r="B106" s="35"/>
      <c r="C106" s="207" t="s">
        <v>293</v>
      </c>
      <c r="D106" s="207" t="s">
        <v>244</v>
      </c>
      <c r="E106" s="208" t="s">
        <v>2213</v>
      </c>
      <c r="F106" s="209" t="s">
        <v>2214</v>
      </c>
      <c r="G106" s="210" t="s">
        <v>184</v>
      </c>
      <c r="H106" s="211">
        <v>59</v>
      </c>
      <c r="I106" s="212">
        <v>70</v>
      </c>
      <c r="J106" s="212">
        <f>ROUND(I106*H106,2)</f>
        <v>4130</v>
      </c>
      <c r="K106" s="209" t="s">
        <v>17</v>
      </c>
      <c r="L106" s="40"/>
      <c r="M106" s="213" t="s">
        <v>17</v>
      </c>
      <c r="N106" s="214" t="s">
        <v>41</v>
      </c>
      <c r="O106" s="215">
        <v>0</v>
      </c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217" t="s">
        <v>672</v>
      </c>
      <c r="AT106" s="217" t="s">
        <v>244</v>
      </c>
      <c r="AU106" s="217" t="s">
        <v>80</v>
      </c>
      <c r="AY106" s="19" t="s">
        <v>242</v>
      </c>
      <c r="BE106" s="218">
        <f>IF(N106="základní",J106,0)</f>
        <v>4130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78</v>
      </c>
      <c r="BK106" s="218">
        <f>ROUND(I106*H106,2)</f>
        <v>4130</v>
      </c>
      <c r="BL106" s="19" t="s">
        <v>672</v>
      </c>
      <c r="BM106" s="217" t="s">
        <v>3770</v>
      </c>
    </row>
    <row r="107" spans="1:51" s="13" customFormat="1" ht="12">
      <c r="A107" s="13"/>
      <c r="B107" s="225"/>
      <c r="C107" s="226"/>
      <c r="D107" s="223" t="s">
        <v>254</v>
      </c>
      <c r="E107" s="227" t="s">
        <v>17</v>
      </c>
      <c r="F107" s="228" t="s">
        <v>3771</v>
      </c>
      <c r="G107" s="226"/>
      <c r="H107" s="229">
        <v>59</v>
      </c>
      <c r="I107" s="226"/>
      <c r="J107" s="226"/>
      <c r="K107" s="226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254</v>
      </c>
      <c r="AU107" s="234" t="s">
        <v>80</v>
      </c>
      <c r="AV107" s="13" t="s">
        <v>80</v>
      </c>
      <c r="AW107" s="13" t="s">
        <v>32</v>
      </c>
      <c r="AX107" s="13" t="s">
        <v>78</v>
      </c>
      <c r="AY107" s="234" t="s">
        <v>242</v>
      </c>
    </row>
    <row r="108" spans="1:65" s="2" customFormat="1" ht="16.5" customHeight="1">
      <c r="A108" s="34"/>
      <c r="B108" s="35"/>
      <c r="C108" s="264" t="s">
        <v>300</v>
      </c>
      <c r="D108" s="264" t="s">
        <v>420</v>
      </c>
      <c r="E108" s="265" t="s">
        <v>2217</v>
      </c>
      <c r="F108" s="266" t="s">
        <v>2218</v>
      </c>
      <c r="G108" s="267" t="s">
        <v>184</v>
      </c>
      <c r="H108" s="268">
        <v>64.9</v>
      </c>
      <c r="I108" s="269">
        <v>427</v>
      </c>
      <c r="J108" s="269">
        <f>ROUND(I108*H108,2)</f>
        <v>27712.3</v>
      </c>
      <c r="K108" s="266" t="s">
        <v>423</v>
      </c>
      <c r="L108" s="270"/>
      <c r="M108" s="271" t="s">
        <v>17</v>
      </c>
      <c r="N108" s="272" t="s">
        <v>41</v>
      </c>
      <c r="O108" s="215">
        <v>0</v>
      </c>
      <c r="P108" s="215">
        <f>O108*H108</f>
        <v>0</v>
      </c>
      <c r="Q108" s="215">
        <v>0.00078</v>
      </c>
      <c r="R108" s="215">
        <f>Q108*H108</f>
        <v>0.050622</v>
      </c>
      <c r="S108" s="215">
        <v>0</v>
      </c>
      <c r="T108" s="216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217" t="s">
        <v>1926</v>
      </c>
      <c r="AT108" s="217" t="s">
        <v>420</v>
      </c>
      <c r="AU108" s="217" t="s">
        <v>80</v>
      </c>
      <c r="AY108" s="19" t="s">
        <v>242</v>
      </c>
      <c r="BE108" s="218">
        <f>IF(N108="základní",J108,0)</f>
        <v>27712.3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78</v>
      </c>
      <c r="BK108" s="218">
        <f>ROUND(I108*H108,2)</f>
        <v>27712.3</v>
      </c>
      <c r="BL108" s="19" t="s">
        <v>1926</v>
      </c>
      <c r="BM108" s="217" t="s">
        <v>3772</v>
      </c>
    </row>
    <row r="109" spans="1:51" s="13" customFormat="1" ht="12">
      <c r="A109" s="13"/>
      <c r="B109" s="225"/>
      <c r="C109" s="226"/>
      <c r="D109" s="223" t="s">
        <v>254</v>
      </c>
      <c r="E109" s="227" t="s">
        <v>17</v>
      </c>
      <c r="F109" s="228" t="s">
        <v>3773</v>
      </c>
      <c r="G109" s="226"/>
      <c r="H109" s="229">
        <v>64.9</v>
      </c>
      <c r="I109" s="226"/>
      <c r="J109" s="226"/>
      <c r="K109" s="226"/>
      <c r="L109" s="230"/>
      <c r="M109" s="277"/>
      <c r="N109" s="278"/>
      <c r="O109" s="278"/>
      <c r="P109" s="278"/>
      <c r="Q109" s="278"/>
      <c r="R109" s="278"/>
      <c r="S109" s="278"/>
      <c r="T109" s="27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254</v>
      </c>
      <c r="AU109" s="234" t="s">
        <v>80</v>
      </c>
      <c r="AV109" s="13" t="s">
        <v>80</v>
      </c>
      <c r="AW109" s="13" t="s">
        <v>32</v>
      </c>
      <c r="AX109" s="13" t="s">
        <v>78</v>
      </c>
      <c r="AY109" s="234" t="s">
        <v>242</v>
      </c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40"/>
      <c r="M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</sheetData>
  <sheetProtection password="CC35" sheet="1" objects="1" scenarios="1" formatColumns="0" formatRows="0" autoFilter="0"/>
  <autoFilter ref="C83:K10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119001421"/>
    <hyperlink ref="F91" r:id="rId2" display="https://podminky.urs.cz/item/CS_URS_2021_02/175151101"/>
    <hyperlink ref="F102" r:id="rId3" display="https://podminky.urs.cz/item/CS_URS_2021_02/451572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128</v>
      </c>
      <c r="AZ2" s="133" t="s">
        <v>3774</v>
      </c>
      <c r="BA2" s="133" t="s">
        <v>3775</v>
      </c>
      <c r="BB2" s="133" t="s">
        <v>140</v>
      </c>
      <c r="BC2" s="133" t="s">
        <v>515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3776</v>
      </c>
      <c r="BA3" s="133" t="s">
        <v>3777</v>
      </c>
      <c r="BB3" s="133" t="s">
        <v>144</v>
      </c>
      <c r="BC3" s="133" t="s">
        <v>3778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3779</v>
      </c>
      <c r="BA4" s="133" t="s">
        <v>3780</v>
      </c>
      <c r="BB4" s="133" t="s">
        <v>184</v>
      </c>
      <c r="BC4" s="133" t="s">
        <v>3781</v>
      </c>
      <c r="BD4" s="133" t="s">
        <v>80</v>
      </c>
    </row>
    <row r="5" spans="2:56" s="1" customFormat="1" ht="6.95" customHeight="1">
      <c r="B5" s="22"/>
      <c r="L5" s="22"/>
      <c r="AZ5" s="133" t="s">
        <v>3782</v>
      </c>
      <c r="BA5" s="133" t="s">
        <v>3783</v>
      </c>
      <c r="BB5" s="133" t="s">
        <v>184</v>
      </c>
      <c r="BC5" s="133" t="s">
        <v>3784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3785</v>
      </c>
      <c r="BA6" s="133" t="s">
        <v>3786</v>
      </c>
      <c r="BB6" s="133" t="s">
        <v>184</v>
      </c>
      <c r="BC6" s="133" t="s">
        <v>1778</v>
      </c>
      <c r="BD6" s="133" t="s">
        <v>80</v>
      </c>
    </row>
    <row r="7" spans="2:56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  <c r="AZ7" s="133" t="s">
        <v>3787</v>
      </c>
      <c r="BA7" s="133" t="s">
        <v>3788</v>
      </c>
      <c r="BB7" s="133" t="s">
        <v>144</v>
      </c>
      <c r="BC7" s="133" t="s">
        <v>3789</v>
      </c>
      <c r="BD7" s="133" t="s">
        <v>80</v>
      </c>
    </row>
    <row r="8" spans="1:56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33" t="s">
        <v>3790</v>
      </c>
      <c r="BA8" s="133" t="s">
        <v>3791</v>
      </c>
      <c r="BB8" s="133" t="s">
        <v>144</v>
      </c>
      <c r="BC8" s="133" t="s">
        <v>3792</v>
      </c>
      <c r="BD8" s="133" t="s">
        <v>80</v>
      </c>
    </row>
    <row r="9" spans="1:56" s="2" customFormat="1" ht="16.5" customHeight="1">
      <c r="A9" s="34"/>
      <c r="B9" s="40"/>
      <c r="C9" s="34"/>
      <c r="D9" s="34"/>
      <c r="E9" s="141" t="s">
        <v>3793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33" t="s">
        <v>3794</v>
      </c>
      <c r="BA9" s="133" t="s">
        <v>3795</v>
      </c>
      <c r="BB9" s="133" t="s">
        <v>144</v>
      </c>
      <c r="BC9" s="133" t="s">
        <v>3796</v>
      </c>
      <c r="BD9" s="133" t="s">
        <v>80</v>
      </c>
    </row>
    <row r="10" spans="1:56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33" t="s">
        <v>3797</v>
      </c>
      <c r="BA10" s="133" t="s">
        <v>3798</v>
      </c>
      <c r="BB10" s="133" t="s">
        <v>144</v>
      </c>
      <c r="BC10" s="133" t="s">
        <v>3799</v>
      </c>
      <c r="BD10" s="133" t="s">
        <v>80</v>
      </c>
    </row>
    <row r="11" spans="1:31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ROUND(J90,2)</f>
        <v>251124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ROUND((SUM(BE90:BE212)),2)</f>
        <v>251124</v>
      </c>
      <c r="G33" s="34"/>
      <c r="H33" s="34"/>
      <c r="I33" s="153">
        <v>0.21</v>
      </c>
      <c r="J33" s="152">
        <f>ROUND(((SUM(BE90:BE212))*I33),2)</f>
        <v>52736.04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ROUND((SUM(BF90:BF212)),2)</f>
        <v>0</v>
      </c>
      <c r="G34" s="34"/>
      <c r="H34" s="34"/>
      <c r="I34" s="153">
        <v>0.15</v>
      </c>
      <c r="J34" s="152">
        <f>ROUND(((SUM(BF90:BF212))*I34),2)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ROUND((SUM(BG90:BG212)),2)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ROUND((SUM(BH90:BH212)),2)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ROUND((SUM(BI90:BI212)),2)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303860.04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SO-33 - Veřejné osvětlení za samoobsluhou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J90</f>
        <v>251123.99999999997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J91</f>
        <v>74967.62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J92</f>
        <v>56865.35999999999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846</v>
      </c>
      <c r="E62" s="178"/>
      <c r="F62" s="178"/>
      <c r="G62" s="178"/>
      <c r="H62" s="178"/>
      <c r="I62" s="178"/>
      <c r="J62" s="179">
        <f>J133</f>
        <v>11142.98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6"/>
      <c r="C63" s="120"/>
      <c r="D63" s="177" t="s">
        <v>848</v>
      </c>
      <c r="E63" s="178"/>
      <c r="F63" s="178"/>
      <c r="G63" s="178"/>
      <c r="H63" s="178"/>
      <c r="I63" s="178"/>
      <c r="J63" s="179">
        <f>J137</f>
        <v>6534.1</v>
      </c>
      <c r="K63" s="120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6"/>
      <c r="C64" s="120"/>
      <c r="D64" s="177" t="s">
        <v>224</v>
      </c>
      <c r="E64" s="178"/>
      <c r="F64" s="178"/>
      <c r="G64" s="178"/>
      <c r="H64" s="178"/>
      <c r="I64" s="178"/>
      <c r="J64" s="179">
        <f>J141</f>
        <v>425.18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0"/>
      <c r="C65" s="171"/>
      <c r="D65" s="172" t="s">
        <v>850</v>
      </c>
      <c r="E65" s="173"/>
      <c r="F65" s="173"/>
      <c r="G65" s="173"/>
      <c r="H65" s="173"/>
      <c r="I65" s="173"/>
      <c r="J65" s="174">
        <f>J145</f>
        <v>114293.53999999998</v>
      </c>
      <c r="K65" s="171"/>
      <c r="L65" s="17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6"/>
      <c r="C66" s="120"/>
      <c r="D66" s="177" t="s">
        <v>1368</v>
      </c>
      <c r="E66" s="178"/>
      <c r="F66" s="178"/>
      <c r="G66" s="178"/>
      <c r="H66" s="178"/>
      <c r="I66" s="178"/>
      <c r="J66" s="179">
        <f>J146</f>
        <v>114293.53999999998</v>
      </c>
      <c r="K66" s="120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0"/>
      <c r="C67" s="171"/>
      <c r="D67" s="172" t="s">
        <v>1370</v>
      </c>
      <c r="E67" s="173"/>
      <c r="F67" s="173"/>
      <c r="G67" s="173"/>
      <c r="H67" s="173"/>
      <c r="I67" s="173"/>
      <c r="J67" s="174">
        <f>J185</f>
        <v>61862.84</v>
      </c>
      <c r="K67" s="171"/>
      <c r="L67" s="175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6"/>
      <c r="C68" s="120"/>
      <c r="D68" s="177" t="s">
        <v>3003</v>
      </c>
      <c r="E68" s="178"/>
      <c r="F68" s="178"/>
      <c r="G68" s="178"/>
      <c r="H68" s="178"/>
      <c r="I68" s="178"/>
      <c r="J68" s="179">
        <f>J186</f>
        <v>36757.200000000004</v>
      </c>
      <c r="K68" s="120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6"/>
      <c r="C69" s="120"/>
      <c r="D69" s="177" t="s">
        <v>1371</v>
      </c>
      <c r="E69" s="178"/>
      <c r="F69" s="178"/>
      <c r="G69" s="178"/>
      <c r="H69" s="178"/>
      <c r="I69" s="178"/>
      <c r="J69" s="179">
        <f>J200</f>
        <v>19112.079999999998</v>
      </c>
      <c r="K69" s="120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6"/>
      <c r="C70" s="120"/>
      <c r="D70" s="177" t="s">
        <v>3004</v>
      </c>
      <c r="E70" s="178"/>
      <c r="F70" s="178"/>
      <c r="G70" s="178"/>
      <c r="H70" s="178"/>
      <c r="I70" s="178"/>
      <c r="J70" s="179">
        <f>J206</f>
        <v>5993.5599999999995</v>
      </c>
      <c r="K70" s="120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4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14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5" customHeight="1">
      <c r="A76" s="34"/>
      <c r="B76" s="56"/>
      <c r="C76" s="57"/>
      <c r="D76" s="57"/>
      <c r="E76" s="57"/>
      <c r="F76" s="57"/>
      <c r="G76" s="57"/>
      <c r="H76" s="57"/>
      <c r="I76" s="57"/>
      <c r="J76" s="57"/>
      <c r="K76" s="57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5" customHeight="1">
      <c r="A77" s="34"/>
      <c r="B77" s="35"/>
      <c r="C77" s="25" t="s">
        <v>227</v>
      </c>
      <c r="D77" s="36"/>
      <c r="E77" s="36"/>
      <c r="F77" s="36"/>
      <c r="G77" s="36"/>
      <c r="H77" s="36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31" t="s">
        <v>14</v>
      </c>
      <c r="D79" s="36"/>
      <c r="E79" s="36"/>
      <c r="F79" s="36"/>
      <c r="G79" s="36"/>
      <c r="H79" s="36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165" t="str">
        <f>E7</f>
        <v>Náves Holohlavy</v>
      </c>
      <c r="F80" s="31"/>
      <c r="G80" s="31"/>
      <c r="H80" s="31"/>
      <c r="I80" s="36"/>
      <c r="J80" s="36"/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31" t="s">
        <v>159</v>
      </c>
      <c r="D81" s="36"/>
      <c r="E81" s="36"/>
      <c r="F81" s="36"/>
      <c r="G81" s="36"/>
      <c r="H81" s="36"/>
      <c r="I81" s="36"/>
      <c r="J81" s="36"/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64" t="str">
        <f>E9</f>
        <v>SO-33 - Veřejné osvětlení za samoobsluhou</v>
      </c>
      <c r="F82" s="36"/>
      <c r="G82" s="36"/>
      <c r="H82" s="36"/>
      <c r="I82" s="36"/>
      <c r="J82" s="36"/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4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31" t="s">
        <v>19</v>
      </c>
      <c r="D84" s="36"/>
      <c r="E84" s="36"/>
      <c r="F84" s="28" t="str">
        <f>F12</f>
        <v>Holohlavy</v>
      </c>
      <c r="G84" s="36"/>
      <c r="H84" s="36"/>
      <c r="I84" s="31" t="s">
        <v>21</v>
      </c>
      <c r="J84" s="67" t="str">
        <f>IF(J12="","",J12)</f>
        <v>18. 1. 2022</v>
      </c>
      <c r="K84" s="36"/>
      <c r="L84" s="14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4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15" customHeight="1">
      <c r="A86" s="34"/>
      <c r="B86" s="35"/>
      <c r="C86" s="31" t="s">
        <v>23</v>
      </c>
      <c r="D86" s="36"/>
      <c r="E86" s="36"/>
      <c r="F86" s="28" t="str">
        <f>E15</f>
        <v>Obec Holohlavy</v>
      </c>
      <c r="G86" s="36"/>
      <c r="H86" s="36"/>
      <c r="I86" s="31" t="s">
        <v>30</v>
      </c>
      <c r="J86" s="32" t="str">
        <f>E21</f>
        <v>Zalubem s.r.o.</v>
      </c>
      <c r="K86" s="36"/>
      <c r="L86" s="140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15" customHeight="1">
      <c r="A87" s="34"/>
      <c r="B87" s="35"/>
      <c r="C87" s="31" t="s">
        <v>27</v>
      </c>
      <c r="D87" s="36"/>
      <c r="E87" s="36"/>
      <c r="F87" s="28" t="str">
        <f>IF(E18="","",E18)</f>
        <v>BAGRUNC s.r.o.</v>
      </c>
      <c r="G87" s="36"/>
      <c r="H87" s="36"/>
      <c r="I87" s="31" t="s">
        <v>33</v>
      </c>
      <c r="J87" s="32" t="str">
        <f>E24</f>
        <v>Zalubem s.r.o.</v>
      </c>
      <c r="K87" s="36"/>
      <c r="L87" s="140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0.3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40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1" customFormat="1" ht="29.25" customHeight="1">
      <c r="A89" s="181"/>
      <c r="B89" s="182"/>
      <c r="C89" s="183" t="s">
        <v>228</v>
      </c>
      <c r="D89" s="184" t="s">
        <v>55</v>
      </c>
      <c r="E89" s="184" t="s">
        <v>51</v>
      </c>
      <c r="F89" s="184" t="s">
        <v>52</v>
      </c>
      <c r="G89" s="184" t="s">
        <v>229</v>
      </c>
      <c r="H89" s="184" t="s">
        <v>230</v>
      </c>
      <c r="I89" s="184" t="s">
        <v>231</v>
      </c>
      <c r="J89" s="184" t="s">
        <v>218</v>
      </c>
      <c r="K89" s="185" t="s">
        <v>232</v>
      </c>
      <c r="L89" s="186"/>
      <c r="M89" s="87" t="s">
        <v>17</v>
      </c>
      <c r="N89" s="88" t="s">
        <v>40</v>
      </c>
      <c r="O89" s="88" t="s">
        <v>233</v>
      </c>
      <c r="P89" s="88" t="s">
        <v>234</v>
      </c>
      <c r="Q89" s="88" t="s">
        <v>235</v>
      </c>
      <c r="R89" s="88" t="s">
        <v>236</v>
      </c>
      <c r="S89" s="88" t="s">
        <v>237</v>
      </c>
      <c r="T89" s="89" t="s">
        <v>238</v>
      </c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</row>
    <row r="90" spans="1:63" s="2" customFormat="1" ht="22.8" customHeight="1">
      <c r="A90" s="34"/>
      <c r="B90" s="35"/>
      <c r="C90" s="94" t="s">
        <v>239</v>
      </c>
      <c r="D90" s="36"/>
      <c r="E90" s="36"/>
      <c r="F90" s="36"/>
      <c r="G90" s="36"/>
      <c r="H90" s="36"/>
      <c r="I90" s="36"/>
      <c r="J90" s="187">
        <f>BK90</f>
        <v>251123.99999999997</v>
      </c>
      <c r="K90" s="36"/>
      <c r="L90" s="40"/>
      <c r="M90" s="90"/>
      <c r="N90" s="188"/>
      <c r="O90" s="91"/>
      <c r="P90" s="189">
        <f>P91+P145+P185</f>
        <v>91.23460899999999</v>
      </c>
      <c r="Q90" s="91"/>
      <c r="R90" s="189">
        <f>R91+R145+R185</f>
        <v>50.552401109803995</v>
      </c>
      <c r="S90" s="91"/>
      <c r="T90" s="190">
        <f>T91+T145+T185</f>
        <v>0.046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69</v>
      </c>
      <c r="AU90" s="19" t="s">
        <v>219</v>
      </c>
      <c r="BK90" s="191">
        <f>BK91+BK145+BK185</f>
        <v>251123.99999999997</v>
      </c>
    </row>
    <row r="91" spans="1:63" s="12" customFormat="1" ht="25.9" customHeight="1">
      <c r="A91" s="12"/>
      <c r="B91" s="192"/>
      <c r="C91" s="193"/>
      <c r="D91" s="194" t="s">
        <v>69</v>
      </c>
      <c r="E91" s="195" t="s">
        <v>240</v>
      </c>
      <c r="F91" s="195" t="s">
        <v>241</v>
      </c>
      <c r="G91" s="193"/>
      <c r="H91" s="193"/>
      <c r="I91" s="193"/>
      <c r="J91" s="196">
        <f>BK91</f>
        <v>74967.62</v>
      </c>
      <c r="K91" s="193"/>
      <c r="L91" s="197"/>
      <c r="M91" s="198"/>
      <c r="N91" s="199"/>
      <c r="O91" s="199"/>
      <c r="P91" s="200">
        <f>P92+P133+P137+P141</f>
        <v>24.702818999999998</v>
      </c>
      <c r="Q91" s="199"/>
      <c r="R91" s="200">
        <f>R92+R133+R137+R141</f>
        <v>49.914951509804</v>
      </c>
      <c r="S91" s="199"/>
      <c r="T91" s="201">
        <f>T92+T133+T137+T141</f>
        <v>0.016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78</v>
      </c>
      <c r="AT91" s="203" t="s">
        <v>69</v>
      </c>
      <c r="AU91" s="203" t="s">
        <v>70</v>
      </c>
      <c r="AY91" s="202" t="s">
        <v>242</v>
      </c>
      <c r="BK91" s="204">
        <f>BK92+BK133+BK137+BK141</f>
        <v>74967.62</v>
      </c>
    </row>
    <row r="92" spans="1:63" s="12" customFormat="1" ht="22.8" customHeight="1">
      <c r="A92" s="12"/>
      <c r="B92" s="192"/>
      <c r="C92" s="193"/>
      <c r="D92" s="194" t="s">
        <v>69</v>
      </c>
      <c r="E92" s="205" t="s">
        <v>78</v>
      </c>
      <c r="F92" s="205" t="s">
        <v>243</v>
      </c>
      <c r="G92" s="193"/>
      <c r="H92" s="193"/>
      <c r="I92" s="193"/>
      <c r="J92" s="206">
        <f>BK92</f>
        <v>56865.35999999999</v>
      </c>
      <c r="K92" s="193"/>
      <c r="L92" s="197"/>
      <c r="M92" s="198"/>
      <c r="N92" s="199"/>
      <c r="O92" s="199"/>
      <c r="P92" s="200">
        <f>SUM(P93:P132)</f>
        <v>18.589705</v>
      </c>
      <c r="Q92" s="199"/>
      <c r="R92" s="200">
        <f>SUM(R93:R132)</f>
        <v>40.758803</v>
      </c>
      <c r="S92" s="199"/>
      <c r="T92" s="201">
        <f>SUM(T93:T132)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78</v>
      </c>
      <c r="AT92" s="203" t="s">
        <v>69</v>
      </c>
      <c r="AU92" s="203" t="s">
        <v>78</v>
      </c>
      <c r="AY92" s="202" t="s">
        <v>242</v>
      </c>
      <c r="BK92" s="204">
        <f>SUM(BK93:BK132)</f>
        <v>56865.35999999999</v>
      </c>
    </row>
    <row r="93" spans="1:65" s="2" customFormat="1" ht="16.5" customHeight="1">
      <c r="A93" s="34"/>
      <c r="B93" s="35"/>
      <c r="C93" s="207" t="s">
        <v>78</v>
      </c>
      <c r="D93" s="207" t="s">
        <v>244</v>
      </c>
      <c r="E93" s="208" t="s">
        <v>364</v>
      </c>
      <c r="F93" s="209" t="s">
        <v>365</v>
      </c>
      <c r="G93" s="210" t="s">
        <v>140</v>
      </c>
      <c r="H93" s="211">
        <v>36</v>
      </c>
      <c r="I93" s="212">
        <v>30.9</v>
      </c>
      <c r="J93" s="212">
        <f>ROUND(I93*H93,2)</f>
        <v>1112.4</v>
      </c>
      <c r="K93" s="209" t="s">
        <v>247</v>
      </c>
      <c r="L93" s="40"/>
      <c r="M93" s="213" t="s">
        <v>17</v>
      </c>
      <c r="N93" s="214" t="s">
        <v>41</v>
      </c>
      <c r="O93" s="215">
        <v>0.017</v>
      </c>
      <c r="P93" s="215">
        <f>O93*H93</f>
        <v>0.6120000000000001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217" t="s">
        <v>248</v>
      </c>
      <c r="AT93" s="217" t="s">
        <v>244</v>
      </c>
      <c r="AU93" s="217" t="s">
        <v>80</v>
      </c>
      <c r="AY93" s="19" t="s">
        <v>242</v>
      </c>
      <c r="BE93" s="218">
        <f>IF(N93="základní",J93,0)</f>
        <v>1112.4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78</v>
      </c>
      <c r="BK93" s="218">
        <f>ROUND(I93*H93,2)</f>
        <v>1112.4</v>
      </c>
      <c r="BL93" s="19" t="s">
        <v>248</v>
      </c>
      <c r="BM93" s="217" t="s">
        <v>3800</v>
      </c>
    </row>
    <row r="94" spans="1:47" s="2" customFormat="1" ht="12">
      <c r="A94" s="34"/>
      <c r="B94" s="35"/>
      <c r="C94" s="36"/>
      <c r="D94" s="219" t="s">
        <v>250</v>
      </c>
      <c r="E94" s="36"/>
      <c r="F94" s="220" t="s">
        <v>367</v>
      </c>
      <c r="G94" s="36"/>
      <c r="H94" s="36"/>
      <c r="I94" s="36"/>
      <c r="J94" s="36"/>
      <c r="K94" s="36"/>
      <c r="L94" s="40"/>
      <c r="M94" s="221"/>
      <c r="N94" s="222"/>
      <c r="O94" s="79"/>
      <c r="P94" s="79"/>
      <c r="Q94" s="79"/>
      <c r="R94" s="79"/>
      <c r="S94" s="79"/>
      <c r="T94" s="80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250</v>
      </c>
      <c r="AU94" s="19" t="s">
        <v>80</v>
      </c>
    </row>
    <row r="95" spans="1:51" s="13" customFormat="1" ht="12">
      <c r="A95" s="13"/>
      <c r="B95" s="225"/>
      <c r="C95" s="226"/>
      <c r="D95" s="223" t="s">
        <v>254</v>
      </c>
      <c r="E95" s="227" t="s">
        <v>3774</v>
      </c>
      <c r="F95" s="228" t="s">
        <v>3801</v>
      </c>
      <c r="G95" s="226"/>
      <c r="H95" s="229">
        <v>36</v>
      </c>
      <c r="I95" s="226"/>
      <c r="J95" s="226"/>
      <c r="K95" s="226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254</v>
      </c>
      <c r="AU95" s="234" t="s">
        <v>80</v>
      </c>
      <c r="AV95" s="13" t="s">
        <v>80</v>
      </c>
      <c r="AW95" s="13" t="s">
        <v>32</v>
      </c>
      <c r="AX95" s="13" t="s">
        <v>78</v>
      </c>
      <c r="AY95" s="234" t="s">
        <v>242</v>
      </c>
    </row>
    <row r="96" spans="1:65" s="2" customFormat="1" ht="16.5" customHeight="1">
      <c r="A96" s="34"/>
      <c r="B96" s="35"/>
      <c r="C96" s="207" t="s">
        <v>80</v>
      </c>
      <c r="D96" s="207" t="s">
        <v>244</v>
      </c>
      <c r="E96" s="208" t="s">
        <v>3007</v>
      </c>
      <c r="F96" s="209" t="s">
        <v>3008</v>
      </c>
      <c r="G96" s="210" t="s">
        <v>144</v>
      </c>
      <c r="H96" s="211">
        <v>1.728</v>
      </c>
      <c r="I96" s="212">
        <v>1213.7</v>
      </c>
      <c r="J96" s="212">
        <f>ROUND(I96*H96,2)</f>
        <v>2097.27</v>
      </c>
      <c r="K96" s="209" t="s">
        <v>247</v>
      </c>
      <c r="L96" s="40"/>
      <c r="M96" s="213" t="s">
        <v>17</v>
      </c>
      <c r="N96" s="214" t="s">
        <v>41</v>
      </c>
      <c r="O96" s="215">
        <v>1.101</v>
      </c>
      <c r="P96" s="215">
        <f>O96*H96</f>
        <v>1.902528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217" t="s">
        <v>248</v>
      </c>
      <c r="AT96" s="217" t="s">
        <v>244</v>
      </c>
      <c r="AU96" s="217" t="s">
        <v>80</v>
      </c>
      <c r="AY96" s="19" t="s">
        <v>242</v>
      </c>
      <c r="BE96" s="218">
        <f>IF(N96="základní",J96,0)</f>
        <v>2097.27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78</v>
      </c>
      <c r="BK96" s="218">
        <f>ROUND(I96*H96,2)</f>
        <v>2097.27</v>
      </c>
      <c r="BL96" s="19" t="s">
        <v>248</v>
      </c>
      <c r="BM96" s="217" t="s">
        <v>3802</v>
      </c>
    </row>
    <row r="97" spans="1:47" s="2" customFormat="1" ht="12">
      <c r="A97" s="34"/>
      <c r="B97" s="35"/>
      <c r="C97" s="36"/>
      <c r="D97" s="219" t="s">
        <v>250</v>
      </c>
      <c r="E97" s="36"/>
      <c r="F97" s="220" t="s">
        <v>3010</v>
      </c>
      <c r="G97" s="36"/>
      <c r="H97" s="36"/>
      <c r="I97" s="36"/>
      <c r="J97" s="36"/>
      <c r="K97" s="36"/>
      <c r="L97" s="40"/>
      <c r="M97" s="221"/>
      <c r="N97" s="222"/>
      <c r="O97" s="79"/>
      <c r="P97" s="79"/>
      <c r="Q97" s="79"/>
      <c r="R97" s="79"/>
      <c r="S97" s="79"/>
      <c r="T97" s="80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250</v>
      </c>
      <c r="AU97" s="19" t="s">
        <v>80</v>
      </c>
    </row>
    <row r="98" spans="1:51" s="13" customFormat="1" ht="12">
      <c r="A98" s="13"/>
      <c r="B98" s="225"/>
      <c r="C98" s="226"/>
      <c r="D98" s="223" t="s">
        <v>254</v>
      </c>
      <c r="E98" s="227" t="s">
        <v>3776</v>
      </c>
      <c r="F98" s="228" t="s">
        <v>3803</v>
      </c>
      <c r="G98" s="226"/>
      <c r="H98" s="229">
        <v>1.728</v>
      </c>
      <c r="I98" s="226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254</v>
      </c>
      <c r="AU98" s="234" t="s">
        <v>80</v>
      </c>
      <c r="AV98" s="13" t="s">
        <v>80</v>
      </c>
      <c r="AW98" s="13" t="s">
        <v>32</v>
      </c>
      <c r="AX98" s="13" t="s">
        <v>78</v>
      </c>
      <c r="AY98" s="234" t="s">
        <v>242</v>
      </c>
    </row>
    <row r="99" spans="1:65" s="2" customFormat="1" ht="24.15" customHeight="1">
      <c r="A99" s="34"/>
      <c r="B99" s="35"/>
      <c r="C99" s="207" t="s">
        <v>262</v>
      </c>
      <c r="D99" s="207" t="s">
        <v>244</v>
      </c>
      <c r="E99" s="208" t="s">
        <v>385</v>
      </c>
      <c r="F99" s="209" t="s">
        <v>386</v>
      </c>
      <c r="G99" s="210" t="s">
        <v>144</v>
      </c>
      <c r="H99" s="211">
        <v>16.868</v>
      </c>
      <c r="I99" s="212">
        <v>441.26</v>
      </c>
      <c r="J99" s="212">
        <f>ROUND(I99*H99,2)</f>
        <v>7443.17</v>
      </c>
      <c r="K99" s="209" t="s">
        <v>247</v>
      </c>
      <c r="L99" s="40"/>
      <c r="M99" s="213" t="s">
        <v>17</v>
      </c>
      <c r="N99" s="214" t="s">
        <v>41</v>
      </c>
      <c r="O99" s="215">
        <v>0.337</v>
      </c>
      <c r="P99" s="215">
        <f>O99*H99</f>
        <v>5.6845159999999995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217" t="s">
        <v>248</v>
      </c>
      <c r="AT99" s="217" t="s">
        <v>244</v>
      </c>
      <c r="AU99" s="217" t="s">
        <v>80</v>
      </c>
      <c r="AY99" s="19" t="s">
        <v>242</v>
      </c>
      <c r="BE99" s="218">
        <f>IF(N99="základní",J99,0)</f>
        <v>7443.17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78</v>
      </c>
      <c r="BK99" s="218">
        <f>ROUND(I99*H99,2)</f>
        <v>7443.17</v>
      </c>
      <c r="BL99" s="19" t="s">
        <v>248</v>
      </c>
      <c r="BM99" s="217" t="s">
        <v>3804</v>
      </c>
    </row>
    <row r="100" spans="1:47" s="2" customFormat="1" ht="12">
      <c r="A100" s="34"/>
      <c r="B100" s="35"/>
      <c r="C100" s="36"/>
      <c r="D100" s="219" t="s">
        <v>250</v>
      </c>
      <c r="E100" s="36"/>
      <c r="F100" s="220" t="s">
        <v>388</v>
      </c>
      <c r="G100" s="36"/>
      <c r="H100" s="36"/>
      <c r="I100" s="36"/>
      <c r="J100" s="36"/>
      <c r="K100" s="36"/>
      <c r="L100" s="40"/>
      <c r="M100" s="221"/>
      <c r="N100" s="222"/>
      <c r="O100" s="79"/>
      <c r="P100" s="79"/>
      <c r="Q100" s="79"/>
      <c r="R100" s="79"/>
      <c r="S100" s="79"/>
      <c r="T100" s="80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250</v>
      </c>
      <c r="AU100" s="19" t="s">
        <v>80</v>
      </c>
    </row>
    <row r="101" spans="1:51" s="13" customFormat="1" ht="12">
      <c r="A101" s="13"/>
      <c r="B101" s="225"/>
      <c r="C101" s="226"/>
      <c r="D101" s="223" t="s">
        <v>254</v>
      </c>
      <c r="E101" s="227" t="s">
        <v>17</v>
      </c>
      <c r="F101" s="228" t="s">
        <v>3805</v>
      </c>
      <c r="G101" s="226"/>
      <c r="H101" s="229">
        <v>7.605</v>
      </c>
      <c r="I101" s="226"/>
      <c r="J101" s="226"/>
      <c r="K101" s="226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254</v>
      </c>
      <c r="AU101" s="234" t="s">
        <v>80</v>
      </c>
      <c r="AV101" s="13" t="s">
        <v>80</v>
      </c>
      <c r="AW101" s="13" t="s">
        <v>32</v>
      </c>
      <c r="AX101" s="13" t="s">
        <v>70</v>
      </c>
      <c r="AY101" s="234" t="s">
        <v>242</v>
      </c>
    </row>
    <row r="102" spans="1:51" s="13" customFormat="1" ht="12">
      <c r="A102" s="13"/>
      <c r="B102" s="225"/>
      <c r="C102" s="226"/>
      <c r="D102" s="223" t="s">
        <v>254</v>
      </c>
      <c r="E102" s="227" t="s">
        <v>17</v>
      </c>
      <c r="F102" s="228" t="s">
        <v>3806</v>
      </c>
      <c r="G102" s="226"/>
      <c r="H102" s="229">
        <v>9.263</v>
      </c>
      <c r="I102" s="226"/>
      <c r="J102" s="226"/>
      <c r="K102" s="226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254</v>
      </c>
      <c r="AU102" s="234" t="s">
        <v>80</v>
      </c>
      <c r="AV102" s="13" t="s">
        <v>80</v>
      </c>
      <c r="AW102" s="13" t="s">
        <v>32</v>
      </c>
      <c r="AX102" s="13" t="s">
        <v>70</v>
      </c>
      <c r="AY102" s="234" t="s">
        <v>242</v>
      </c>
    </row>
    <row r="103" spans="1:51" s="14" customFormat="1" ht="12">
      <c r="A103" s="14"/>
      <c r="B103" s="235"/>
      <c r="C103" s="236"/>
      <c r="D103" s="223" t="s">
        <v>254</v>
      </c>
      <c r="E103" s="237" t="s">
        <v>3787</v>
      </c>
      <c r="F103" s="238" t="s">
        <v>261</v>
      </c>
      <c r="G103" s="236"/>
      <c r="H103" s="239">
        <v>16.868000000000002</v>
      </c>
      <c r="I103" s="236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254</v>
      </c>
      <c r="AU103" s="244" t="s">
        <v>80</v>
      </c>
      <c r="AV103" s="14" t="s">
        <v>248</v>
      </c>
      <c r="AW103" s="14" t="s">
        <v>32</v>
      </c>
      <c r="AX103" s="14" t="s">
        <v>78</v>
      </c>
      <c r="AY103" s="244" t="s">
        <v>242</v>
      </c>
    </row>
    <row r="104" spans="1:65" s="2" customFormat="1" ht="37.8" customHeight="1">
      <c r="A104" s="34"/>
      <c r="B104" s="35"/>
      <c r="C104" s="207" t="s">
        <v>248</v>
      </c>
      <c r="D104" s="207" t="s">
        <v>244</v>
      </c>
      <c r="E104" s="208" t="s">
        <v>397</v>
      </c>
      <c r="F104" s="209" t="s">
        <v>398</v>
      </c>
      <c r="G104" s="210" t="s">
        <v>144</v>
      </c>
      <c r="H104" s="211">
        <v>13.766</v>
      </c>
      <c r="I104" s="212">
        <v>170.32</v>
      </c>
      <c r="J104" s="212">
        <f>ROUND(I104*H104,2)</f>
        <v>2344.63</v>
      </c>
      <c r="K104" s="209" t="s">
        <v>247</v>
      </c>
      <c r="L104" s="40"/>
      <c r="M104" s="213" t="s">
        <v>17</v>
      </c>
      <c r="N104" s="214" t="s">
        <v>41</v>
      </c>
      <c r="O104" s="215">
        <v>0.046</v>
      </c>
      <c r="P104" s="215">
        <f>O104*H104</f>
        <v>0.633236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248</v>
      </c>
      <c r="AT104" s="217" t="s">
        <v>244</v>
      </c>
      <c r="AU104" s="217" t="s">
        <v>80</v>
      </c>
      <c r="AY104" s="19" t="s">
        <v>242</v>
      </c>
      <c r="BE104" s="218">
        <f>IF(N104="základní",J104,0)</f>
        <v>2344.63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2344.63</v>
      </c>
      <c r="BL104" s="19" t="s">
        <v>248</v>
      </c>
      <c r="BM104" s="217" t="s">
        <v>3807</v>
      </c>
    </row>
    <row r="105" spans="1:47" s="2" customFormat="1" ht="12">
      <c r="A105" s="34"/>
      <c r="B105" s="35"/>
      <c r="C105" s="36"/>
      <c r="D105" s="219" t="s">
        <v>250</v>
      </c>
      <c r="E105" s="36"/>
      <c r="F105" s="220" t="s">
        <v>400</v>
      </c>
      <c r="G105" s="36"/>
      <c r="H105" s="36"/>
      <c r="I105" s="36"/>
      <c r="J105" s="36"/>
      <c r="K105" s="36"/>
      <c r="L105" s="40"/>
      <c r="M105" s="221"/>
      <c r="N105" s="222"/>
      <c r="O105" s="79"/>
      <c r="P105" s="79"/>
      <c r="Q105" s="79"/>
      <c r="R105" s="79"/>
      <c r="S105" s="79"/>
      <c r="T105" s="8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250</v>
      </c>
      <c r="AU105" s="19" t="s">
        <v>80</v>
      </c>
    </row>
    <row r="106" spans="1:51" s="13" customFormat="1" ht="12">
      <c r="A106" s="13"/>
      <c r="B106" s="225"/>
      <c r="C106" s="226"/>
      <c r="D106" s="223" t="s">
        <v>254</v>
      </c>
      <c r="E106" s="227" t="s">
        <v>17</v>
      </c>
      <c r="F106" s="228" t="s">
        <v>3808</v>
      </c>
      <c r="G106" s="226"/>
      <c r="H106" s="229">
        <v>13.766</v>
      </c>
      <c r="I106" s="226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254</v>
      </c>
      <c r="AU106" s="234" t="s">
        <v>80</v>
      </c>
      <c r="AV106" s="13" t="s">
        <v>80</v>
      </c>
      <c r="AW106" s="13" t="s">
        <v>32</v>
      </c>
      <c r="AX106" s="13" t="s">
        <v>78</v>
      </c>
      <c r="AY106" s="234" t="s">
        <v>242</v>
      </c>
    </row>
    <row r="107" spans="1:65" s="2" customFormat="1" ht="24.15" customHeight="1">
      <c r="A107" s="34"/>
      <c r="B107" s="35"/>
      <c r="C107" s="207" t="s">
        <v>273</v>
      </c>
      <c r="D107" s="207" t="s">
        <v>244</v>
      </c>
      <c r="E107" s="208" t="s">
        <v>905</v>
      </c>
      <c r="F107" s="209" t="s">
        <v>906</v>
      </c>
      <c r="G107" s="210" t="s">
        <v>144</v>
      </c>
      <c r="H107" s="211">
        <v>5.19</v>
      </c>
      <c r="I107" s="212">
        <v>280.76</v>
      </c>
      <c r="J107" s="212">
        <f>ROUND(I107*H107,2)</f>
        <v>1457.14</v>
      </c>
      <c r="K107" s="209" t="s">
        <v>247</v>
      </c>
      <c r="L107" s="40"/>
      <c r="M107" s="213" t="s">
        <v>17</v>
      </c>
      <c r="N107" s="214" t="s">
        <v>41</v>
      </c>
      <c r="O107" s="215">
        <v>0.328</v>
      </c>
      <c r="P107" s="215">
        <f>O107*H107</f>
        <v>1.7023200000000003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217" t="s">
        <v>248</v>
      </c>
      <c r="AT107" s="217" t="s">
        <v>244</v>
      </c>
      <c r="AU107" s="217" t="s">
        <v>80</v>
      </c>
      <c r="AY107" s="19" t="s">
        <v>242</v>
      </c>
      <c r="BE107" s="218">
        <f>IF(N107="základní",J107,0)</f>
        <v>1457.14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1457.14</v>
      </c>
      <c r="BL107" s="19" t="s">
        <v>248</v>
      </c>
      <c r="BM107" s="217" t="s">
        <v>3809</v>
      </c>
    </row>
    <row r="108" spans="1:47" s="2" customFormat="1" ht="12">
      <c r="A108" s="34"/>
      <c r="B108" s="35"/>
      <c r="C108" s="36"/>
      <c r="D108" s="219" t="s">
        <v>250</v>
      </c>
      <c r="E108" s="36"/>
      <c r="F108" s="220" t="s">
        <v>908</v>
      </c>
      <c r="G108" s="36"/>
      <c r="H108" s="36"/>
      <c r="I108" s="36"/>
      <c r="J108" s="36"/>
      <c r="K108" s="36"/>
      <c r="L108" s="40"/>
      <c r="M108" s="221"/>
      <c r="N108" s="222"/>
      <c r="O108" s="79"/>
      <c r="P108" s="79"/>
      <c r="Q108" s="79"/>
      <c r="R108" s="79"/>
      <c r="S108" s="79"/>
      <c r="T108" s="8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250</v>
      </c>
      <c r="AU108" s="19" t="s">
        <v>80</v>
      </c>
    </row>
    <row r="109" spans="1:51" s="13" customFormat="1" ht="12">
      <c r="A109" s="13"/>
      <c r="B109" s="225"/>
      <c r="C109" s="226"/>
      <c r="D109" s="223" t="s">
        <v>254</v>
      </c>
      <c r="E109" s="227" t="s">
        <v>17</v>
      </c>
      <c r="F109" s="228" t="s">
        <v>3810</v>
      </c>
      <c r="G109" s="226"/>
      <c r="H109" s="229">
        <v>0.36</v>
      </c>
      <c r="I109" s="226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254</v>
      </c>
      <c r="AU109" s="234" t="s">
        <v>80</v>
      </c>
      <c r="AV109" s="13" t="s">
        <v>80</v>
      </c>
      <c r="AW109" s="13" t="s">
        <v>32</v>
      </c>
      <c r="AX109" s="13" t="s">
        <v>70</v>
      </c>
      <c r="AY109" s="234" t="s">
        <v>242</v>
      </c>
    </row>
    <row r="110" spans="1:51" s="15" customFormat="1" ht="12">
      <c r="A110" s="15"/>
      <c r="B110" s="245"/>
      <c r="C110" s="246"/>
      <c r="D110" s="223" t="s">
        <v>254</v>
      </c>
      <c r="E110" s="247" t="s">
        <v>3794</v>
      </c>
      <c r="F110" s="248" t="s">
        <v>291</v>
      </c>
      <c r="G110" s="246"/>
      <c r="H110" s="249">
        <v>0.36</v>
      </c>
      <c r="I110" s="246"/>
      <c r="J110" s="246"/>
      <c r="K110" s="246"/>
      <c r="L110" s="250"/>
      <c r="M110" s="251"/>
      <c r="N110" s="252"/>
      <c r="O110" s="252"/>
      <c r="P110" s="252"/>
      <c r="Q110" s="252"/>
      <c r="R110" s="252"/>
      <c r="S110" s="252"/>
      <c r="T110" s="25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4" t="s">
        <v>254</v>
      </c>
      <c r="AU110" s="254" t="s">
        <v>80</v>
      </c>
      <c r="AV110" s="15" t="s">
        <v>262</v>
      </c>
      <c r="AW110" s="15" t="s">
        <v>32</v>
      </c>
      <c r="AX110" s="15" t="s">
        <v>70</v>
      </c>
      <c r="AY110" s="254" t="s">
        <v>242</v>
      </c>
    </row>
    <row r="111" spans="1:51" s="13" customFormat="1" ht="12">
      <c r="A111" s="13"/>
      <c r="B111" s="225"/>
      <c r="C111" s="226"/>
      <c r="D111" s="223" t="s">
        <v>254</v>
      </c>
      <c r="E111" s="227" t="s">
        <v>17</v>
      </c>
      <c r="F111" s="228" t="s">
        <v>3811</v>
      </c>
      <c r="G111" s="226"/>
      <c r="H111" s="229">
        <v>1.98</v>
      </c>
      <c r="I111" s="226"/>
      <c r="J111" s="226"/>
      <c r="K111" s="226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254</v>
      </c>
      <c r="AU111" s="234" t="s">
        <v>80</v>
      </c>
      <c r="AV111" s="13" t="s">
        <v>80</v>
      </c>
      <c r="AW111" s="13" t="s">
        <v>32</v>
      </c>
      <c r="AX111" s="13" t="s">
        <v>70</v>
      </c>
      <c r="AY111" s="234" t="s">
        <v>242</v>
      </c>
    </row>
    <row r="112" spans="1:51" s="13" customFormat="1" ht="12">
      <c r="A112" s="13"/>
      <c r="B112" s="225"/>
      <c r="C112" s="226"/>
      <c r="D112" s="223" t="s">
        <v>254</v>
      </c>
      <c r="E112" s="227" t="s">
        <v>17</v>
      </c>
      <c r="F112" s="228" t="s">
        <v>3812</v>
      </c>
      <c r="G112" s="226"/>
      <c r="H112" s="229">
        <v>2.85</v>
      </c>
      <c r="I112" s="226"/>
      <c r="J112" s="226"/>
      <c r="K112" s="226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254</v>
      </c>
      <c r="AU112" s="234" t="s">
        <v>80</v>
      </c>
      <c r="AV112" s="13" t="s">
        <v>80</v>
      </c>
      <c r="AW112" s="13" t="s">
        <v>32</v>
      </c>
      <c r="AX112" s="13" t="s">
        <v>70</v>
      </c>
      <c r="AY112" s="234" t="s">
        <v>242</v>
      </c>
    </row>
    <row r="113" spans="1:51" s="15" customFormat="1" ht="12">
      <c r="A113" s="15"/>
      <c r="B113" s="245"/>
      <c r="C113" s="246"/>
      <c r="D113" s="223" t="s">
        <v>254</v>
      </c>
      <c r="E113" s="247" t="s">
        <v>3790</v>
      </c>
      <c r="F113" s="248" t="s">
        <v>291</v>
      </c>
      <c r="G113" s="246"/>
      <c r="H113" s="249">
        <v>4.83</v>
      </c>
      <c r="I113" s="246"/>
      <c r="J113" s="246"/>
      <c r="K113" s="246"/>
      <c r="L113" s="250"/>
      <c r="M113" s="251"/>
      <c r="N113" s="252"/>
      <c r="O113" s="252"/>
      <c r="P113" s="252"/>
      <c r="Q113" s="252"/>
      <c r="R113" s="252"/>
      <c r="S113" s="252"/>
      <c r="T113" s="253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4" t="s">
        <v>254</v>
      </c>
      <c r="AU113" s="254" t="s">
        <v>80</v>
      </c>
      <c r="AV113" s="15" t="s">
        <v>262</v>
      </c>
      <c r="AW113" s="15" t="s">
        <v>32</v>
      </c>
      <c r="AX113" s="15" t="s">
        <v>70</v>
      </c>
      <c r="AY113" s="254" t="s">
        <v>242</v>
      </c>
    </row>
    <row r="114" spans="1:51" s="14" customFormat="1" ht="12">
      <c r="A114" s="14"/>
      <c r="B114" s="235"/>
      <c r="C114" s="236"/>
      <c r="D114" s="223" t="s">
        <v>254</v>
      </c>
      <c r="E114" s="237" t="s">
        <v>3813</v>
      </c>
      <c r="F114" s="238" t="s">
        <v>261</v>
      </c>
      <c r="G114" s="236"/>
      <c r="H114" s="239">
        <v>5.1899999999999995</v>
      </c>
      <c r="I114" s="236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254</v>
      </c>
      <c r="AU114" s="244" t="s">
        <v>80</v>
      </c>
      <c r="AV114" s="14" t="s">
        <v>248</v>
      </c>
      <c r="AW114" s="14" t="s">
        <v>32</v>
      </c>
      <c r="AX114" s="14" t="s">
        <v>78</v>
      </c>
      <c r="AY114" s="244" t="s">
        <v>242</v>
      </c>
    </row>
    <row r="115" spans="1:65" s="2" customFormat="1" ht="37.8" customHeight="1">
      <c r="A115" s="34"/>
      <c r="B115" s="35"/>
      <c r="C115" s="207" t="s">
        <v>284</v>
      </c>
      <c r="D115" s="207" t="s">
        <v>244</v>
      </c>
      <c r="E115" s="208" t="s">
        <v>2841</v>
      </c>
      <c r="F115" s="209" t="s">
        <v>2842</v>
      </c>
      <c r="G115" s="210" t="s">
        <v>144</v>
      </c>
      <c r="H115" s="211">
        <v>9.083</v>
      </c>
      <c r="I115" s="212">
        <v>412.67</v>
      </c>
      <c r="J115" s="212">
        <f>ROUND(I115*H115,2)</f>
        <v>3748.28</v>
      </c>
      <c r="K115" s="209" t="s">
        <v>247</v>
      </c>
      <c r="L115" s="40"/>
      <c r="M115" s="213" t="s">
        <v>17</v>
      </c>
      <c r="N115" s="214" t="s">
        <v>41</v>
      </c>
      <c r="O115" s="215">
        <v>0.435</v>
      </c>
      <c r="P115" s="215">
        <f>O115*H115</f>
        <v>3.951105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217" t="s">
        <v>248</v>
      </c>
      <c r="AT115" s="217" t="s">
        <v>244</v>
      </c>
      <c r="AU115" s="217" t="s">
        <v>80</v>
      </c>
      <c r="AY115" s="19" t="s">
        <v>242</v>
      </c>
      <c r="BE115" s="218">
        <f>IF(N115="základní",J115,0)</f>
        <v>3748.28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78</v>
      </c>
      <c r="BK115" s="218">
        <f>ROUND(I115*H115,2)</f>
        <v>3748.28</v>
      </c>
      <c r="BL115" s="19" t="s">
        <v>248</v>
      </c>
      <c r="BM115" s="217" t="s">
        <v>3814</v>
      </c>
    </row>
    <row r="116" spans="1:47" s="2" customFormat="1" ht="12">
      <c r="A116" s="34"/>
      <c r="B116" s="35"/>
      <c r="C116" s="36"/>
      <c r="D116" s="219" t="s">
        <v>250</v>
      </c>
      <c r="E116" s="36"/>
      <c r="F116" s="220" t="s">
        <v>2844</v>
      </c>
      <c r="G116" s="36"/>
      <c r="H116" s="36"/>
      <c r="I116" s="36"/>
      <c r="J116" s="36"/>
      <c r="K116" s="36"/>
      <c r="L116" s="40"/>
      <c r="M116" s="221"/>
      <c r="N116" s="222"/>
      <c r="O116" s="79"/>
      <c r="P116" s="79"/>
      <c r="Q116" s="79"/>
      <c r="R116" s="79"/>
      <c r="S116" s="79"/>
      <c r="T116" s="80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250</v>
      </c>
      <c r="AU116" s="19" t="s">
        <v>80</v>
      </c>
    </row>
    <row r="117" spans="1:51" s="13" customFormat="1" ht="12">
      <c r="A117" s="13"/>
      <c r="B117" s="225"/>
      <c r="C117" s="226"/>
      <c r="D117" s="223" t="s">
        <v>254</v>
      </c>
      <c r="E117" s="227" t="s">
        <v>17</v>
      </c>
      <c r="F117" s="228" t="s">
        <v>3815</v>
      </c>
      <c r="G117" s="226"/>
      <c r="H117" s="229">
        <v>4.095</v>
      </c>
      <c r="I117" s="226"/>
      <c r="J117" s="226"/>
      <c r="K117" s="226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254</v>
      </c>
      <c r="AU117" s="234" t="s">
        <v>80</v>
      </c>
      <c r="AV117" s="13" t="s">
        <v>80</v>
      </c>
      <c r="AW117" s="13" t="s">
        <v>32</v>
      </c>
      <c r="AX117" s="13" t="s">
        <v>70</v>
      </c>
      <c r="AY117" s="234" t="s">
        <v>242</v>
      </c>
    </row>
    <row r="118" spans="1:51" s="13" customFormat="1" ht="12">
      <c r="A118" s="13"/>
      <c r="B118" s="225"/>
      <c r="C118" s="226"/>
      <c r="D118" s="223" t="s">
        <v>254</v>
      </c>
      <c r="E118" s="227" t="s">
        <v>17</v>
      </c>
      <c r="F118" s="228" t="s">
        <v>3816</v>
      </c>
      <c r="G118" s="226"/>
      <c r="H118" s="229">
        <v>4.988</v>
      </c>
      <c r="I118" s="226"/>
      <c r="J118" s="226"/>
      <c r="K118" s="226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254</v>
      </c>
      <c r="AU118" s="234" t="s">
        <v>80</v>
      </c>
      <c r="AV118" s="13" t="s">
        <v>80</v>
      </c>
      <c r="AW118" s="13" t="s">
        <v>32</v>
      </c>
      <c r="AX118" s="13" t="s">
        <v>70</v>
      </c>
      <c r="AY118" s="234" t="s">
        <v>242</v>
      </c>
    </row>
    <row r="119" spans="1:51" s="14" customFormat="1" ht="12">
      <c r="A119" s="14"/>
      <c r="B119" s="235"/>
      <c r="C119" s="236"/>
      <c r="D119" s="223" t="s">
        <v>254</v>
      </c>
      <c r="E119" s="237" t="s">
        <v>3797</v>
      </c>
      <c r="F119" s="238" t="s">
        <v>261</v>
      </c>
      <c r="G119" s="236"/>
      <c r="H119" s="239">
        <v>9.083</v>
      </c>
      <c r="I119" s="236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254</v>
      </c>
      <c r="AU119" s="244" t="s">
        <v>80</v>
      </c>
      <c r="AV119" s="14" t="s">
        <v>248</v>
      </c>
      <c r="AW119" s="14" t="s">
        <v>32</v>
      </c>
      <c r="AX119" s="14" t="s">
        <v>78</v>
      </c>
      <c r="AY119" s="244" t="s">
        <v>242</v>
      </c>
    </row>
    <row r="120" spans="1:65" s="2" customFormat="1" ht="16.5" customHeight="1">
      <c r="A120" s="34"/>
      <c r="B120" s="35"/>
      <c r="C120" s="264" t="s">
        <v>293</v>
      </c>
      <c r="D120" s="264" t="s">
        <v>420</v>
      </c>
      <c r="E120" s="265" t="s">
        <v>1499</v>
      </c>
      <c r="F120" s="266" t="s">
        <v>1500</v>
      </c>
      <c r="G120" s="267" t="s">
        <v>736</v>
      </c>
      <c r="H120" s="268">
        <v>39.966</v>
      </c>
      <c r="I120" s="269">
        <v>758.71</v>
      </c>
      <c r="J120" s="269">
        <f>ROUND(I120*H120,2)</f>
        <v>30322.6</v>
      </c>
      <c r="K120" s="266" t="s">
        <v>423</v>
      </c>
      <c r="L120" s="270"/>
      <c r="M120" s="271" t="s">
        <v>17</v>
      </c>
      <c r="N120" s="272" t="s">
        <v>41</v>
      </c>
      <c r="O120" s="215">
        <v>0</v>
      </c>
      <c r="P120" s="215">
        <f>O120*H120</f>
        <v>0</v>
      </c>
      <c r="Q120" s="215">
        <v>1</v>
      </c>
      <c r="R120" s="215">
        <f>Q120*H120</f>
        <v>39.966</v>
      </c>
      <c r="S120" s="215">
        <v>0</v>
      </c>
      <c r="T120" s="216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7" t="s">
        <v>300</v>
      </c>
      <c r="AT120" s="217" t="s">
        <v>420</v>
      </c>
      <c r="AU120" s="217" t="s">
        <v>80</v>
      </c>
      <c r="AY120" s="19" t="s">
        <v>242</v>
      </c>
      <c r="BE120" s="218">
        <f>IF(N120="základní",J120,0)</f>
        <v>30322.6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78</v>
      </c>
      <c r="BK120" s="218">
        <f>ROUND(I120*H120,2)</f>
        <v>30322.6</v>
      </c>
      <c r="BL120" s="19" t="s">
        <v>248</v>
      </c>
      <c r="BM120" s="217" t="s">
        <v>3817</v>
      </c>
    </row>
    <row r="121" spans="1:51" s="13" customFormat="1" ht="12">
      <c r="A121" s="13"/>
      <c r="B121" s="225"/>
      <c r="C121" s="226"/>
      <c r="D121" s="223" t="s">
        <v>254</v>
      </c>
      <c r="E121" s="227" t="s">
        <v>17</v>
      </c>
      <c r="F121" s="228" t="s">
        <v>3818</v>
      </c>
      <c r="G121" s="226"/>
      <c r="H121" s="229">
        <v>19.983</v>
      </c>
      <c r="I121" s="226"/>
      <c r="J121" s="226"/>
      <c r="K121" s="226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254</v>
      </c>
      <c r="AU121" s="234" t="s">
        <v>80</v>
      </c>
      <c r="AV121" s="13" t="s">
        <v>80</v>
      </c>
      <c r="AW121" s="13" t="s">
        <v>32</v>
      </c>
      <c r="AX121" s="13" t="s">
        <v>70</v>
      </c>
      <c r="AY121" s="234" t="s">
        <v>242</v>
      </c>
    </row>
    <row r="122" spans="1:51" s="13" customFormat="1" ht="12">
      <c r="A122" s="13"/>
      <c r="B122" s="225"/>
      <c r="C122" s="226"/>
      <c r="D122" s="223" t="s">
        <v>254</v>
      </c>
      <c r="E122" s="227" t="s">
        <v>17</v>
      </c>
      <c r="F122" s="228" t="s">
        <v>3819</v>
      </c>
      <c r="G122" s="226"/>
      <c r="H122" s="229">
        <v>39.966</v>
      </c>
      <c r="I122" s="226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254</v>
      </c>
      <c r="AU122" s="234" t="s">
        <v>80</v>
      </c>
      <c r="AV122" s="13" t="s">
        <v>80</v>
      </c>
      <c r="AW122" s="13" t="s">
        <v>32</v>
      </c>
      <c r="AX122" s="13" t="s">
        <v>78</v>
      </c>
      <c r="AY122" s="234" t="s">
        <v>242</v>
      </c>
    </row>
    <row r="123" spans="1:65" s="2" customFormat="1" ht="16.5" customHeight="1">
      <c r="A123" s="34"/>
      <c r="B123" s="35"/>
      <c r="C123" s="264" t="s">
        <v>300</v>
      </c>
      <c r="D123" s="264" t="s">
        <v>420</v>
      </c>
      <c r="E123" s="265" t="s">
        <v>914</v>
      </c>
      <c r="F123" s="266" t="s">
        <v>915</v>
      </c>
      <c r="G123" s="267" t="s">
        <v>736</v>
      </c>
      <c r="H123" s="268">
        <v>0.792</v>
      </c>
      <c r="I123" s="269">
        <v>553.39</v>
      </c>
      <c r="J123" s="269">
        <f>ROUND(I123*H123,2)</f>
        <v>438.28</v>
      </c>
      <c r="K123" s="266" t="s">
        <v>423</v>
      </c>
      <c r="L123" s="270"/>
      <c r="M123" s="271" t="s">
        <v>17</v>
      </c>
      <c r="N123" s="272" t="s">
        <v>41</v>
      </c>
      <c r="O123" s="215">
        <v>0</v>
      </c>
      <c r="P123" s="215">
        <f>O123*H123</f>
        <v>0</v>
      </c>
      <c r="Q123" s="215">
        <v>1</v>
      </c>
      <c r="R123" s="215">
        <f>Q123*H123</f>
        <v>0.792</v>
      </c>
      <c r="S123" s="215">
        <v>0</v>
      </c>
      <c r="T123" s="21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7" t="s">
        <v>300</v>
      </c>
      <c r="AT123" s="217" t="s">
        <v>420</v>
      </c>
      <c r="AU123" s="217" t="s">
        <v>80</v>
      </c>
      <c r="AY123" s="19" t="s">
        <v>242</v>
      </c>
      <c r="BE123" s="218">
        <f>IF(N123="základní",J123,0)</f>
        <v>438.28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78</v>
      </c>
      <c r="BK123" s="218">
        <f>ROUND(I123*H123,2)</f>
        <v>438.28</v>
      </c>
      <c r="BL123" s="19" t="s">
        <v>248</v>
      </c>
      <c r="BM123" s="217" t="s">
        <v>3820</v>
      </c>
    </row>
    <row r="124" spans="1:51" s="13" customFormat="1" ht="12">
      <c r="A124" s="13"/>
      <c r="B124" s="225"/>
      <c r="C124" s="226"/>
      <c r="D124" s="223" t="s">
        <v>254</v>
      </c>
      <c r="E124" s="227" t="s">
        <v>17</v>
      </c>
      <c r="F124" s="228" t="s">
        <v>3821</v>
      </c>
      <c r="G124" s="226"/>
      <c r="H124" s="229">
        <v>0.792</v>
      </c>
      <c r="I124" s="226"/>
      <c r="J124" s="226"/>
      <c r="K124" s="226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254</v>
      </c>
      <c r="AU124" s="234" t="s">
        <v>80</v>
      </c>
      <c r="AV124" s="13" t="s">
        <v>80</v>
      </c>
      <c r="AW124" s="13" t="s">
        <v>32</v>
      </c>
      <c r="AX124" s="13" t="s">
        <v>78</v>
      </c>
      <c r="AY124" s="234" t="s">
        <v>242</v>
      </c>
    </row>
    <row r="125" spans="1:65" s="2" customFormat="1" ht="24.15" customHeight="1">
      <c r="A125" s="34"/>
      <c r="B125" s="35"/>
      <c r="C125" s="207" t="s">
        <v>308</v>
      </c>
      <c r="D125" s="207" t="s">
        <v>244</v>
      </c>
      <c r="E125" s="208" t="s">
        <v>3030</v>
      </c>
      <c r="F125" s="209" t="s">
        <v>3031</v>
      </c>
      <c r="G125" s="210" t="s">
        <v>140</v>
      </c>
      <c r="H125" s="211">
        <v>36</v>
      </c>
      <c r="I125" s="212">
        <v>160.54</v>
      </c>
      <c r="J125" s="212">
        <f>ROUND(I125*H125,2)</f>
        <v>5779.44</v>
      </c>
      <c r="K125" s="209" t="s">
        <v>247</v>
      </c>
      <c r="L125" s="40"/>
      <c r="M125" s="213" t="s">
        <v>17</v>
      </c>
      <c r="N125" s="214" t="s">
        <v>41</v>
      </c>
      <c r="O125" s="215">
        <v>0.114</v>
      </c>
      <c r="P125" s="215">
        <f>O125*H125</f>
        <v>4.104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7" t="s">
        <v>248</v>
      </c>
      <c r="AT125" s="217" t="s">
        <v>244</v>
      </c>
      <c r="AU125" s="217" t="s">
        <v>80</v>
      </c>
      <c r="AY125" s="19" t="s">
        <v>242</v>
      </c>
      <c r="BE125" s="218">
        <f>IF(N125="základní",J125,0)</f>
        <v>5779.44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78</v>
      </c>
      <c r="BK125" s="218">
        <f>ROUND(I125*H125,2)</f>
        <v>5779.44</v>
      </c>
      <c r="BL125" s="19" t="s">
        <v>248</v>
      </c>
      <c r="BM125" s="217" t="s">
        <v>3822</v>
      </c>
    </row>
    <row r="126" spans="1:47" s="2" customFormat="1" ht="12">
      <c r="A126" s="34"/>
      <c r="B126" s="35"/>
      <c r="C126" s="36"/>
      <c r="D126" s="219" t="s">
        <v>250</v>
      </c>
      <c r="E126" s="36"/>
      <c r="F126" s="220" t="s">
        <v>3033</v>
      </c>
      <c r="G126" s="36"/>
      <c r="H126" s="36"/>
      <c r="I126" s="36"/>
      <c r="J126" s="36"/>
      <c r="K126" s="36"/>
      <c r="L126" s="40"/>
      <c r="M126" s="221"/>
      <c r="N126" s="222"/>
      <c r="O126" s="79"/>
      <c r="P126" s="79"/>
      <c r="Q126" s="79"/>
      <c r="R126" s="79"/>
      <c r="S126" s="79"/>
      <c r="T126" s="80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250</v>
      </c>
      <c r="AU126" s="19" t="s">
        <v>80</v>
      </c>
    </row>
    <row r="127" spans="1:51" s="13" customFormat="1" ht="12">
      <c r="A127" s="13"/>
      <c r="B127" s="225"/>
      <c r="C127" s="226"/>
      <c r="D127" s="223" t="s">
        <v>254</v>
      </c>
      <c r="E127" s="227" t="s">
        <v>17</v>
      </c>
      <c r="F127" s="228" t="s">
        <v>3774</v>
      </c>
      <c r="G127" s="226"/>
      <c r="H127" s="229">
        <v>36</v>
      </c>
      <c r="I127" s="226"/>
      <c r="J127" s="226"/>
      <c r="K127" s="226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254</v>
      </c>
      <c r="AU127" s="234" t="s">
        <v>80</v>
      </c>
      <c r="AV127" s="13" t="s">
        <v>80</v>
      </c>
      <c r="AW127" s="13" t="s">
        <v>32</v>
      </c>
      <c r="AX127" s="13" t="s">
        <v>78</v>
      </c>
      <c r="AY127" s="234" t="s">
        <v>242</v>
      </c>
    </row>
    <row r="128" spans="1:65" s="2" customFormat="1" ht="16.5" customHeight="1">
      <c r="A128" s="34"/>
      <c r="B128" s="35"/>
      <c r="C128" s="207" t="s">
        <v>314</v>
      </c>
      <c r="D128" s="207" t="s">
        <v>244</v>
      </c>
      <c r="E128" s="208" t="s">
        <v>1506</v>
      </c>
      <c r="F128" s="209" t="s">
        <v>1507</v>
      </c>
      <c r="G128" s="210" t="s">
        <v>184</v>
      </c>
      <c r="H128" s="211">
        <v>36.5</v>
      </c>
      <c r="I128" s="212">
        <v>48.89</v>
      </c>
      <c r="J128" s="212">
        <f>ROUND(I128*H128,2)</f>
        <v>1784.49</v>
      </c>
      <c r="K128" s="209" t="s">
        <v>17</v>
      </c>
      <c r="L128" s="40"/>
      <c r="M128" s="213" t="s">
        <v>17</v>
      </c>
      <c r="N128" s="214" t="s">
        <v>41</v>
      </c>
      <c r="O128" s="215">
        <v>0</v>
      </c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7" t="s">
        <v>248</v>
      </c>
      <c r="AT128" s="217" t="s">
        <v>244</v>
      </c>
      <c r="AU128" s="217" t="s">
        <v>80</v>
      </c>
      <c r="AY128" s="19" t="s">
        <v>242</v>
      </c>
      <c r="BE128" s="218">
        <f>IF(N128="základní",J128,0)</f>
        <v>1784.49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78</v>
      </c>
      <c r="BK128" s="218">
        <f>ROUND(I128*H128,2)</f>
        <v>1784.49</v>
      </c>
      <c r="BL128" s="19" t="s">
        <v>248</v>
      </c>
      <c r="BM128" s="217" t="s">
        <v>3823</v>
      </c>
    </row>
    <row r="129" spans="1:51" s="13" customFormat="1" ht="12">
      <c r="A129" s="13"/>
      <c r="B129" s="225"/>
      <c r="C129" s="226"/>
      <c r="D129" s="223" t="s">
        <v>254</v>
      </c>
      <c r="E129" s="227" t="s">
        <v>17</v>
      </c>
      <c r="F129" s="228" t="s">
        <v>3779</v>
      </c>
      <c r="G129" s="226"/>
      <c r="H129" s="229">
        <v>36.5</v>
      </c>
      <c r="I129" s="226"/>
      <c r="J129" s="226"/>
      <c r="K129" s="226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254</v>
      </c>
      <c r="AU129" s="234" t="s">
        <v>80</v>
      </c>
      <c r="AV129" s="13" t="s">
        <v>80</v>
      </c>
      <c r="AW129" s="13" t="s">
        <v>32</v>
      </c>
      <c r="AX129" s="13" t="s">
        <v>78</v>
      </c>
      <c r="AY129" s="234" t="s">
        <v>242</v>
      </c>
    </row>
    <row r="130" spans="1:65" s="2" customFormat="1" ht="16.5" customHeight="1">
      <c r="A130" s="34"/>
      <c r="B130" s="35"/>
      <c r="C130" s="264" t="s">
        <v>320</v>
      </c>
      <c r="D130" s="264" t="s">
        <v>420</v>
      </c>
      <c r="E130" s="265" t="s">
        <v>1510</v>
      </c>
      <c r="F130" s="266" t="s">
        <v>1511</v>
      </c>
      <c r="G130" s="267" t="s">
        <v>184</v>
      </c>
      <c r="H130" s="268">
        <v>40.15</v>
      </c>
      <c r="I130" s="269">
        <v>8.41</v>
      </c>
      <c r="J130" s="269">
        <f>ROUND(I130*H130,2)</f>
        <v>337.66</v>
      </c>
      <c r="K130" s="266" t="s">
        <v>423</v>
      </c>
      <c r="L130" s="270"/>
      <c r="M130" s="271" t="s">
        <v>17</v>
      </c>
      <c r="N130" s="272" t="s">
        <v>41</v>
      </c>
      <c r="O130" s="215">
        <v>0</v>
      </c>
      <c r="P130" s="215">
        <f>O130*H130</f>
        <v>0</v>
      </c>
      <c r="Q130" s="215">
        <v>2E-05</v>
      </c>
      <c r="R130" s="215">
        <f>Q130*H130</f>
        <v>0.000803</v>
      </c>
      <c r="S130" s="215">
        <v>0</v>
      </c>
      <c r="T130" s="21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7" t="s">
        <v>300</v>
      </c>
      <c r="AT130" s="217" t="s">
        <v>420</v>
      </c>
      <c r="AU130" s="217" t="s">
        <v>80</v>
      </c>
      <c r="AY130" s="19" t="s">
        <v>242</v>
      </c>
      <c r="BE130" s="218">
        <f>IF(N130="základní",J130,0)</f>
        <v>337.66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78</v>
      </c>
      <c r="BK130" s="218">
        <f>ROUND(I130*H130,2)</f>
        <v>337.66</v>
      </c>
      <c r="BL130" s="19" t="s">
        <v>248</v>
      </c>
      <c r="BM130" s="217" t="s">
        <v>3824</v>
      </c>
    </row>
    <row r="131" spans="1:51" s="13" customFormat="1" ht="12">
      <c r="A131" s="13"/>
      <c r="B131" s="225"/>
      <c r="C131" s="226"/>
      <c r="D131" s="223" t="s">
        <v>254</v>
      </c>
      <c r="E131" s="227" t="s">
        <v>17</v>
      </c>
      <c r="F131" s="228" t="s">
        <v>3779</v>
      </c>
      <c r="G131" s="226"/>
      <c r="H131" s="229">
        <v>36.5</v>
      </c>
      <c r="I131" s="226"/>
      <c r="J131" s="226"/>
      <c r="K131" s="226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254</v>
      </c>
      <c r="AU131" s="234" t="s">
        <v>80</v>
      </c>
      <c r="AV131" s="13" t="s">
        <v>80</v>
      </c>
      <c r="AW131" s="13" t="s">
        <v>32</v>
      </c>
      <c r="AX131" s="13" t="s">
        <v>70</v>
      </c>
      <c r="AY131" s="234" t="s">
        <v>242</v>
      </c>
    </row>
    <row r="132" spans="1:51" s="13" customFormat="1" ht="12">
      <c r="A132" s="13"/>
      <c r="B132" s="225"/>
      <c r="C132" s="226"/>
      <c r="D132" s="223" t="s">
        <v>254</v>
      </c>
      <c r="E132" s="227" t="s">
        <v>17</v>
      </c>
      <c r="F132" s="228" t="s">
        <v>3825</v>
      </c>
      <c r="G132" s="226"/>
      <c r="H132" s="229">
        <v>40.15</v>
      </c>
      <c r="I132" s="226"/>
      <c r="J132" s="226"/>
      <c r="K132" s="226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254</v>
      </c>
      <c r="AU132" s="234" t="s">
        <v>80</v>
      </c>
      <c r="AV132" s="13" t="s">
        <v>80</v>
      </c>
      <c r="AW132" s="13" t="s">
        <v>32</v>
      </c>
      <c r="AX132" s="13" t="s">
        <v>78</v>
      </c>
      <c r="AY132" s="234" t="s">
        <v>242</v>
      </c>
    </row>
    <row r="133" spans="1:63" s="12" customFormat="1" ht="22.8" customHeight="1">
      <c r="A133" s="12"/>
      <c r="B133" s="192"/>
      <c r="C133" s="193"/>
      <c r="D133" s="194" t="s">
        <v>69</v>
      </c>
      <c r="E133" s="205" t="s">
        <v>80</v>
      </c>
      <c r="F133" s="205" t="s">
        <v>929</v>
      </c>
      <c r="G133" s="193"/>
      <c r="H133" s="193"/>
      <c r="I133" s="193"/>
      <c r="J133" s="206">
        <f>BK133</f>
        <v>11142.98</v>
      </c>
      <c r="K133" s="193"/>
      <c r="L133" s="197"/>
      <c r="M133" s="198"/>
      <c r="N133" s="199"/>
      <c r="O133" s="199"/>
      <c r="P133" s="200">
        <f>SUM(P134:P136)</f>
        <v>1.1101839999999998</v>
      </c>
      <c r="Q133" s="199"/>
      <c r="R133" s="200">
        <f>SUM(R134:R136)</f>
        <v>4.2893065298040005</v>
      </c>
      <c r="S133" s="199"/>
      <c r="T133" s="201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2" t="s">
        <v>78</v>
      </c>
      <c r="AT133" s="203" t="s">
        <v>69</v>
      </c>
      <c r="AU133" s="203" t="s">
        <v>78</v>
      </c>
      <c r="AY133" s="202" t="s">
        <v>242</v>
      </c>
      <c r="BK133" s="204">
        <f>SUM(BK134:BK136)</f>
        <v>11142.98</v>
      </c>
    </row>
    <row r="134" spans="1:65" s="2" customFormat="1" ht="16.5" customHeight="1">
      <c r="A134" s="34"/>
      <c r="B134" s="35"/>
      <c r="C134" s="207" t="s">
        <v>326</v>
      </c>
      <c r="D134" s="207" t="s">
        <v>244</v>
      </c>
      <c r="E134" s="208" t="s">
        <v>1530</v>
      </c>
      <c r="F134" s="209" t="s">
        <v>1531</v>
      </c>
      <c r="G134" s="210" t="s">
        <v>144</v>
      </c>
      <c r="H134" s="211">
        <v>1.901</v>
      </c>
      <c r="I134" s="212">
        <v>5861.64</v>
      </c>
      <c r="J134" s="212">
        <f>ROUND(I134*H134,2)</f>
        <v>11142.98</v>
      </c>
      <c r="K134" s="209" t="s">
        <v>247</v>
      </c>
      <c r="L134" s="40"/>
      <c r="M134" s="213" t="s">
        <v>17</v>
      </c>
      <c r="N134" s="214" t="s">
        <v>41</v>
      </c>
      <c r="O134" s="215">
        <v>0.584</v>
      </c>
      <c r="P134" s="215">
        <f>O134*H134</f>
        <v>1.1101839999999998</v>
      </c>
      <c r="Q134" s="215">
        <v>2.256342204</v>
      </c>
      <c r="R134" s="215">
        <f>Q134*H134</f>
        <v>4.2893065298040005</v>
      </c>
      <c r="S134" s="215">
        <v>0</v>
      </c>
      <c r="T134" s="21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7" t="s">
        <v>248</v>
      </c>
      <c r="AT134" s="217" t="s">
        <v>244</v>
      </c>
      <c r="AU134" s="217" t="s">
        <v>80</v>
      </c>
      <c r="AY134" s="19" t="s">
        <v>242</v>
      </c>
      <c r="BE134" s="218">
        <f>IF(N134="základní",J134,0)</f>
        <v>11142.98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78</v>
      </c>
      <c r="BK134" s="218">
        <f>ROUND(I134*H134,2)</f>
        <v>11142.98</v>
      </c>
      <c r="BL134" s="19" t="s">
        <v>248</v>
      </c>
      <c r="BM134" s="217" t="s">
        <v>3826</v>
      </c>
    </row>
    <row r="135" spans="1:47" s="2" customFormat="1" ht="12">
      <c r="A135" s="34"/>
      <c r="B135" s="35"/>
      <c r="C135" s="36"/>
      <c r="D135" s="219" t="s">
        <v>250</v>
      </c>
      <c r="E135" s="36"/>
      <c r="F135" s="220" t="s">
        <v>1533</v>
      </c>
      <c r="G135" s="36"/>
      <c r="H135" s="36"/>
      <c r="I135" s="36"/>
      <c r="J135" s="36"/>
      <c r="K135" s="36"/>
      <c r="L135" s="40"/>
      <c r="M135" s="221"/>
      <c r="N135" s="222"/>
      <c r="O135" s="79"/>
      <c r="P135" s="79"/>
      <c r="Q135" s="79"/>
      <c r="R135" s="79"/>
      <c r="S135" s="79"/>
      <c r="T135" s="80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250</v>
      </c>
      <c r="AU135" s="19" t="s">
        <v>80</v>
      </c>
    </row>
    <row r="136" spans="1:51" s="13" customFormat="1" ht="12">
      <c r="A136" s="13"/>
      <c r="B136" s="225"/>
      <c r="C136" s="226"/>
      <c r="D136" s="223" t="s">
        <v>254</v>
      </c>
      <c r="E136" s="227" t="s">
        <v>17</v>
      </c>
      <c r="F136" s="228" t="s">
        <v>3827</v>
      </c>
      <c r="G136" s="226"/>
      <c r="H136" s="229">
        <v>1.901</v>
      </c>
      <c r="I136" s="226"/>
      <c r="J136" s="226"/>
      <c r="K136" s="226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254</v>
      </c>
      <c r="AU136" s="234" t="s">
        <v>80</v>
      </c>
      <c r="AV136" s="13" t="s">
        <v>80</v>
      </c>
      <c r="AW136" s="13" t="s">
        <v>32</v>
      </c>
      <c r="AX136" s="13" t="s">
        <v>78</v>
      </c>
      <c r="AY136" s="234" t="s">
        <v>242</v>
      </c>
    </row>
    <row r="137" spans="1:63" s="12" customFormat="1" ht="22.8" customHeight="1">
      <c r="A137" s="12"/>
      <c r="B137" s="192"/>
      <c r="C137" s="193"/>
      <c r="D137" s="194" t="s">
        <v>69</v>
      </c>
      <c r="E137" s="205" t="s">
        <v>248</v>
      </c>
      <c r="F137" s="205" t="s">
        <v>1015</v>
      </c>
      <c r="G137" s="193"/>
      <c r="H137" s="193"/>
      <c r="I137" s="193"/>
      <c r="J137" s="206">
        <f>BK137</f>
        <v>6534.1</v>
      </c>
      <c r="K137" s="193"/>
      <c r="L137" s="197"/>
      <c r="M137" s="198"/>
      <c r="N137" s="199"/>
      <c r="O137" s="199"/>
      <c r="P137" s="200">
        <f>SUM(P138:P140)</f>
        <v>4.3629299999999995</v>
      </c>
      <c r="Q137" s="199"/>
      <c r="R137" s="200">
        <f>SUM(R138:R140)</f>
        <v>4.86684198</v>
      </c>
      <c r="S137" s="199"/>
      <c r="T137" s="201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2" t="s">
        <v>78</v>
      </c>
      <c r="AT137" s="203" t="s">
        <v>69</v>
      </c>
      <c r="AU137" s="203" t="s">
        <v>78</v>
      </c>
      <c r="AY137" s="202" t="s">
        <v>242</v>
      </c>
      <c r="BK137" s="204">
        <f>SUM(BK138:BK140)</f>
        <v>6534.1</v>
      </c>
    </row>
    <row r="138" spans="1:65" s="2" customFormat="1" ht="21.75" customHeight="1">
      <c r="A138" s="34"/>
      <c r="B138" s="35"/>
      <c r="C138" s="207" t="s">
        <v>332</v>
      </c>
      <c r="D138" s="207" t="s">
        <v>244</v>
      </c>
      <c r="E138" s="208" t="s">
        <v>1719</v>
      </c>
      <c r="F138" s="209" t="s">
        <v>1720</v>
      </c>
      <c r="G138" s="210" t="s">
        <v>144</v>
      </c>
      <c r="H138" s="211">
        <v>2.574</v>
      </c>
      <c r="I138" s="212">
        <v>2538.5</v>
      </c>
      <c r="J138" s="212">
        <f>ROUND(I138*H138,2)</f>
        <v>6534.1</v>
      </c>
      <c r="K138" s="209" t="s">
        <v>247</v>
      </c>
      <c r="L138" s="40"/>
      <c r="M138" s="213" t="s">
        <v>17</v>
      </c>
      <c r="N138" s="214" t="s">
        <v>41</v>
      </c>
      <c r="O138" s="215">
        <v>1.695</v>
      </c>
      <c r="P138" s="215">
        <f>O138*H138</f>
        <v>4.3629299999999995</v>
      </c>
      <c r="Q138" s="215">
        <v>1.89077</v>
      </c>
      <c r="R138" s="215">
        <f>Q138*H138</f>
        <v>4.86684198</v>
      </c>
      <c r="S138" s="215">
        <v>0</v>
      </c>
      <c r="T138" s="21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7" t="s">
        <v>248</v>
      </c>
      <c r="AT138" s="217" t="s">
        <v>244</v>
      </c>
      <c r="AU138" s="217" t="s">
        <v>80</v>
      </c>
      <c r="AY138" s="19" t="s">
        <v>242</v>
      </c>
      <c r="BE138" s="218">
        <f>IF(N138="základní",J138,0)</f>
        <v>6534.1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78</v>
      </c>
      <c r="BK138" s="218">
        <f>ROUND(I138*H138,2)</f>
        <v>6534.1</v>
      </c>
      <c r="BL138" s="19" t="s">
        <v>248</v>
      </c>
      <c r="BM138" s="217" t="s">
        <v>3828</v>
      </c>
    </row>
    <row r="139" spans="1:47" s="2" customFormat="1" ht="12">
      <c r="A139" s="34"/>
      <c r="B139" s="35"/>
      <c r="C139" s="36"/>
      <c r="D139" s="219" t="s">
        <v>250</v>
      </c>
      <c r="E139" s="36"/>
      <c r="F139" s="220" t="s">
        <v>1722</v>
      </c>
      <c r="G139" s="36"/>
      <c r="H139" s="36"/>
      <c r="I139" s="36"/>
      <c r="J139" s="36"/>
      <c r="K139" s="36"/>
      <c r="L139" s="40"/>
      <c r="M139" s="221"/>
      <c r="N139" s="222"/>
      <c r="O139" s="79"/>
      <c r="P139" s="79"/>
      <c r="Q139" s="79"/>
      <c r="R139" s="79"/>
      <c r="S139" s="79"/>
      <c r="T139" s="80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250</v>
      </c>
      <c r="AU139" s="19" t="s">
        <v>80</v>
      </c>
    </row>
    <row r="140" spans="1:51" s="13" customFormat="1" ht="12">
      <c r="A140" s="13"/>
      <c r="B140" s="225"/>
      <c r="C140" s="226"/>
      <c r="D140" s="223" t="s">
        <v>254</v>
      </c>
      <c r="E140" s="227" t="s">
        <v>17</v>
      </c>
      <c r="F140" s="228" t="s">
        <v>3829</v>
      </c>
      <c r="G140" s="226"/>
      <c r="H140" s="229">
        <v>2.574</v>
      </c>
      <c r="I140" s="226"/>
      <c r="J140" s="226"/>
      <c r="K140" s="226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254</v>
      </c>
      <c r="AU140" s="234" t="s">
        <v>80</v>
      </c>
      <c r="AV140" s="13" t="s">
        <v>80</v>
      </c>
      <c r="AW140" s="13" t="s">
        <v>32</v>
      </c>
      <c r="AX140" s="13" t="s">
        <v>78</v>
      </c>
      <c r="AY140" s="234" t="s">
        <v>242</v>
      </c>
    </row>
    <row r="141" spans="1:63" s="12" customFormat="1" ht="22.8" customHeight="1">
      <c r="A141" s="12"/>
      <c r="B141" s="192"/>
      <c r="C141" s="193"/>
      <c r="D141" s="194" t="s">
        <v>69</v>
      </c>
      <c r="E141" s="205" t="s">
        <v>308</v>
      </c>
      <c r="F141" s="205" t="s">
        <v>585</v>
      </c>
      <c r="G141" s="193"/>
      <c r="H141" s="193"/>
      <c r="I141" s="193"/>
      <c r="J141" s="206">
        <f>BK141</f>
        <v>425.18</v>
      </c>
      <c r="K141" s="193"/>
      <c r="L141" s="197"/>
      <c r="M141" s="198"/>
      <c r="N141" s="199"/>
      <c r="O141" s="199"/>
      <c r="P141" s="200">
        <f>SUM(P142:P144)</f>
        <v>0.64</v>
      </c>
      <c r="Q141" s="199"/>
      <c r="R141" s="200">
        <f>SUM(R142:R144)</f>
        <v>0</v>
      </c>
      <c r="S141" s="199"/>
      <c r="T141" s="201">
        <f>SUM(T142:T144)</f>
        <v>0.016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2" t="s">
        <v>78</v>
      </c>
      <c r="AT141" s="203" t="s">
        <v>69</v>
      </c>
      <c r="AU141" s="203" t="s">
        <v>78</v>
      </c>
      <c r="AY141" s="202" t="s">
        <v>242</v>
      </c>
      <c r="BK141" s="204">
        <f>SUM(BK142:BK144)</f>
        <v>425.18</v>
      </c>
    </row>
    <row r="142" spans="1:65" s="2" customFormat="1" ht="21.75" customHeight="1">
      <c r="A142" s="34"/>
      <c r="B142" s="35"/>
      <c r="C142" s="207" t="s">
        <v>344</v>
      </c>
      <c r="D142" s="207" t="s">
        <v>244</v>
      </c>
      <c r="E142" s="208" t="s">
        <v>3830</v>
      </c>
      <c r="F142" s="209" t="s">
        <v>3831</v>
      </c>
      <c r="G142" s="210" t="s">
        <v>581</v>
      </c>
      <c r="H142" s="211">
        <v>2</v>
      </c>
      <c r="I142" s="212">
        <v>212.59</v>
      </c>
      <c r="J142" s="212">
        <f>ROUND(I142*H142,2)</f>
        <v>425.18</v>
      </c>
      <c r="K142" s="209" t="s">
        <v>247</v>
      </c>
      <c r="L142" s="40"/>
      <c r="M142" s="213" t="s">
        <v>17</v>
      </c>
      <c r="N142" s="214" t="s">
        <v>41</v>
      </c>
      <c r="O142" s="215">
        <v>0.32</v>
      </c>
      <c r="P142" s="215">
        <f>O142*H142</f>
        <v>0.64</v>
      </c>
      <c r="Q142" s="215">
        <v>0</v>
      </c>
      <c r="R142" s="215">
        <f>Q142*H142</f>
        <v>0</v>
      </c>
      <c r="S142" s="215">
        <v>0.008</v>
      </c>
      <c r="T142" s="216">
        <f>S142*H142</f>
        <v>0.016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7" t="s">
        <v>248</v>
      </c>
      <c r="AT142" s="217" t="s">
        <v>244</v>
      </c>
      <c r="AU142" s="217" t="s">
        <v>80</v>
      </c>
      <c r="AY142" s="19" t="s">
        <v>242</v>
      </c>
      <c r="BE142" s="218">
        <f>IF(N142="základní",J142,0)</f>
        <v>425.18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78</v>
      </c>
      <c r="BK142" s="218">
        <f>ROUND(I142*H142,2)</f>
        <v>425.18</v>
      </c>
      <c r="BL142" s="19" t="s">
        <v>248</v>
      </c>
      <c r="BM142" s="217" t="s">
        <v>3832</v>
      </c>
    </row>
    <row r="143" spans="1:47" s="2" customFormat="1" ht="12">
      <c r="A143" s="34"/>
      <c r="B143" s="35"/>
      <c r="C143" s="36"/>
      <c r="D143" s="219" t="s">
        <v>250</v>
      </c>
      <c r="E143" s="36"/>
      <c r="F143" s="220" t="s">
        <v>3833</v>
      </c>
      <c r="G143" s="36"/>
      <c r="H143" s="36"/>
      <c r="I143" s="36"/>
      <c r="J143" s="36"/>
      <c r="K143" s="36"/>
      <c r="L143" s="40"/>
      <c r="M143" s="221"/>
      <c r="N143" s="222"/>
      <c r="O143" s="79"/>
      <c r="P143" s="79"/>
      <c r="Q143" s="79"/>
      <c r="R143" s="79"/>
      <c r="S143" s="79"/>
      <c r="T143" s="80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250</v>
      </c>
      <c r="AU143" s="19" t="s">
        <v>80</v>
      </c>
    </row>
    <row r="144" spans="1:47" s="2" customFormat="1" ht="12">
      <c r="A144" s="34"/>
      <c r="B144" s="35"/>
      <c r="C144" s="36"/>
      <c r="D144" s="223" t="s">
        <v>252</v>
      </c>
      <c r="E144" s="36"/>
      <c r="F144" s="224" t="s">
        <v>3834</v>
      </c>
      <c r="G144" s="36"/>
      <c r="H144" s="36"/>
      <c r="I144" s="36"/>
      <c r="J144" s="36"/>
      <c r="K144" s="36"/>
      <c r="L144" s="40"/>
      <c r="M144" s="221"/>
      <c r="N144" s="222"/>
      <c r="O144" s="79"/>
      <c r="P144" s="79"/>
      <c r="Q144" s="79"/>
      <c r="R144" s="79"/>
      <c r="S144" s="79"/>
      <c r="T144" s="80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9" t="s">
        <v>252</v>
      </c>
      <c r="AU144" s="19" t="s">
        <v>80</v>
      </c>
    </row>
    <row r="145" spans="1:63" s="12" customFormat="1" ht="25.9" customHeight="1">
      <c r="A145" s="12"/>
      <c r="B145" s="192"/>
      <c r="C145" s="193"/>
      <c r="D145" s="194" t="s">
        <v>69</v>
      </c>
      <c r="E145" s="195" t="s">
        <v>1181</v>
      </c>
      <c r="F145" s="195" t="s">
        <v>1182</v>
      </c>
      <c r="G145" s="193"/>
      <c r="H145" s="193"/>
      <c r="I145" s="193"/>
      <c r="J145" s="196">
        <f>BK145</f>
        <v>114293.53999999998</v>
      </c>
      <c r="K145" s="193"/>
      <c r="L145" s="197"/>
      <c r="M145" s="198"/>
      <c r="N145" s="199"/>
      <c r="O145" s="199"/>
      <c r="P145" s="200">
        <f>P146</f>
        <v>45.841789999999996</v>
      </c>
      <c r="Q145" s="199"/>
      <c r="R145" s="200">
        <f>R146</f>
        <v>0.3058736000000001</v>
      </c>
      <c r="S145" s="199"/>
      <c r="T145" s="201">
        <f>T146</f>
        <v>0.03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2" t="s">
        <v>80</v>
      </c>
      <c r="AT145" s="203" t="s">
        <v>69</v>
      </c>
      <c r="AU145" s="203" t="s">
        <v>70</v>
      </c>
      <c r="AY145" s="202" t="s">
        <v>242</v>
      </c>
      <c r="BK145" s="204">
        <f>BK146</f>
        <v>114293.53999999998</v>
      </c>
    </row>
    <row r="146" spans="1:63" s="12" customFormat="1" ht="22.8" customHeight="1">
      <c r="A146" s="12"/>
      <c r="B146" s="192"/>
      <c r="C146" s="193"/>
      <c r="D146" s="194" t="s">
        <v>69</v>
      </c>
      <c r="E146" s="205" t="s">
        <v>2127</v>
      </c>
      <c r="F146" s="205" t="s">
        <v>2128</v>
      </c>
      <c r="G146" s="193"/>
      <c r="H146" s="193"/>
      <c r="I146" s="193"/>
      <c r="J146" s="206">
        <f>BK146</f>
        <v>114293.53999999998</v>
      </c>
      <c r="K146" s="193"/>
      <c r="L146" s="197"/>
      <c r="M146" s="198"/>
      <c r="N146" s="199"/>
      <c r="O146" s="199"/>
      <c r="P146" s="200">
        <f>SUM(P147:P184)</f>
        <v>45.841789999999996</v>
      </c>
      <c r="Q146" s="199"/>
      <c r="R146" s="200">
        <f>SUM(R147:R184)</f>
        <v>0.3058736000000001</v>
      </c>
      <c r="S146" s="199"/>
      <c r="T146" s="201">
        <f>SUM(T147:T184)</f>
        <v>0.03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2" t="s">
        <v>80</v>
      </c>
      <c r="AT146" s="203" t="s">
        <v>69</v>
      </c>
      <c r="AU146" s="203" t="s">
        <v>78</v>
      </c>
      <c r="AY146" s="202" t="s">
        <v>242</v>
      </c>
      <c r="BK146" s="204">
        <f>SUM(BK147:BK184)</f>
        <v>114293.53999999998</v>
      </c>
    </row>
    <row r="147" spans="1:65" s="2" customFormat="1" ht="24.15" customHeight="1">
      <c r="A147" s="34"/>
      <c r="B147" s="35"/>
      <c r="C147" s="207" t="s">
        <v>8</v>
      </c>
      <c r="D147" s="207" t="s">
        <v>244</v>
      </c>
      <c r="E147" s="208" t="s">
        <v>3110</v>
      </c>
      <c r="F147" s="209" t="s">
        <v>3111</v>
      </c>
      <c r="G147" s="210" t="s">
        <v>184</v>
      </c>
      <c r="H147" s="211">
        <v>36.5</v>
      </c>
      <c r="I147" s="212">
        <v>100.88</v>
      </c>
      <c r="J147" s="212">
        <f>ROUND(I147*H147,2)</f>
        <v>3682.12</v>
      </c>
      <c r="K147" s="209" t="s">
        <v>247</v>
      </c>
      <c r="L147" s="40"/>
      <c r="M147" s="213" t="s">
        <v>17</v>
      </c>
      <c r="N147" s="214" t="s">
        <v>41</v>
      </c>
      <c r="O147" s="215">
        <v>0.104</v>
      </c>
      <c r="P147" s="215">
        <f>O147*H147</f>
        <v>3.796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7" t="s">
        <v>363</v>
      </c>
      <c r="AT147" s="217" t="s">
        <v>244</v>
      </c>
      <c r="AU147" s="217" t="s">
        <v>80</v>
      </c>
      <c r="AY147" s="19" t="s">
        <v>242</v>
      </c>
      <c r="BE147" s="218">
        <f>IF(N147="základní",J147,0)</f>
        <v>3682.12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78</v>
      </c>
      <c r="BK147" s="218">
        <f>ROUND(I147*H147,2)</f>
        <v>3682.12</v>
      </c>
      <c r="BL147" s="19" t="s">
        <v>363</v>
      </c>
      <c r="BM147" s="217" t="s">
        <v>3835</v>
      </c>
    </row>
    <row r="148" spans="1:47" s="2" customFormat="1" ht="12">
      <c r="A148" s="34"/>
      <c r="B148" s="35"/>
      <c r="C148" s="36"/>
      <c r="D148" s="219" t="s">
        <v>250</v>
      </c>
      <c r="E148" s="36"/>
      <c r="F148" s="220" t="s">
        <v>3113</v>
      </c>
      <c r="G148" s="36"/>
      <c r="H148" s="36"/>
      <c r="I148" s="36"/>
      <c r="J148" s="36"/>
      <c r="K148" s="36"/>
      <c r="L148" s="40"/>
      <c r="M148" s="221"/>
      <c r="N148" s="222"/>
      <c r="O148" s="79"/>
      <c r="P148" s="79"/>
      <c r="Q148" s="79"/>
      <c r="R148" s="79"/>
      <c r="S148" s="79"/>
      <c r="T148" s="80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250</v>
      </c>
      <c r="AU148" s="19" t="s">
        <v>80</v>
      </c>
    </row>
    <row r="149" spans="1:51" s="13" customFormat="1" ht="12">
      <c r="A149" s="13"/>
      <c r="B149" s="225"/>
      <c r="C149" s="226"/>
      <c r="D149" s="223" t="s">
        <v>254</v>
      </c>
      <c r="E149" s="227" t="s">
        <v>17</v>
      </c>
      <c r="F149" s="228" t="s">
        <v>3836</v>
      </c>
      <c r="G149" s="226"/>
      <c r="H149" s="229">
        <v>16.5</v>
      </c>
      <c r="I149" s="226"/>
      <c r="J149" s="226"/>
      <c r="K149" s="226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254</v>
      </c>
      <c r="AU149" s="234" t="s">
        <v>80</v>
      </c>
      <c r="AV149" s="13" t="s">
        <v>80</v>
      </c>
      <c r="AW149" s="13" t="s">
        <v>32</v>
      </c>
      <c r="AX149" s="13" t="s">
        <v>70</v>
      </c>
      <c r="AY149" s="234" t="s">
        <v>242</v>
      </c>
    </row>
    <row r="150" spans="1:51" s="13" customFormat="1" ht="12">
      <c r="A150" s="13"/>
      <c r="B150" s="225"/>
      <c r="C150" s="226"/>
      <c r="D150" s="223" t="s">
        <v>254</v>
      </c>
      <c r="E150" s="227" t="s">
        <v>17</v>
      </c>
      <c r="F150" s="228" t="s">
        <v>3837</v>
      </c>
      <c r="G150" s="226"/>
      <c r="H150" s="229">
        <v>20</v>
      </c>
      <c r="I150" s="226"/>
      <c r="J150" s="226"/>
      <c r="K150" s="226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254</v>
      </c>
      <c r="AU150" s="234" t="s">
        <v>80</v>
      </c>
      <c r="AV150" s="13" t="s">
        <v>80</v>
      </c>
      <c r="AW150" s="13" t="s">
        <v>32</v>
      </c>
      <c r="AX150" s="13" t="s">
        <v>70</v>
      </c>
      <c r="AY150" s="234" t="s">
        <v>242</v>
      </c>
    </row>
    <row r="151" spans="1:51" s="14" customFormat="1" ht="12">
      <c r="A151" s="14"/>
      <c r="B151" s="235"/>
      <c r="C151" s="236"/>
      <c r="D151" s="223" t="s">
        <v>254</v>
      </c>
      <c r="E151" s="237" t="s">
        <v>3779</v>
      </c>
      <c r="F151" s="238" t="s">
        <v>261</v>
      </c>
      <c r="G151" s="236"/>
      <c r="H151" s="239">
        <v>36.5</v>
      </c>
      <c r="I151" s="236"/>
      <c r="J151" s="236"/>
      <c r="K151" s="236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254</v>
      </c>
      <c r="AU151" s="244" t="s">
        <v>80</v>
      </c>
      <c r="AV151" s="14" t="s">
        <v>248</v>
      </c>
      <c r="AW151" s="14" t="s">
        <v>32</v>
      </c>
      <c r="AX151" s="14" t="s">
        <v>78</v>
      </c>
      <c r="AY151" s="244" t="s">
        <v>242</v>
      </c>
    </row>
    <row r="152" spans="1:65" s="2" customFormat="1" ht="16.5" customHeight="1">
      <c r="A152" s="34"/>
      <c r="B152" s="35"/>
      <c r="C152" s="264" t="s">
        <v>363</v>
      </c>
      <c r="D152" s="264" t="s">
        <v>420</v>
      </c>
      <c r="E152" s="265" t="s">
        <v>3125</v>
      </c>
      <c r="F152" s="266" t="s">
        <v>3126</v>
      </c>
      <c r="G152" s="267" t="s">
        <v>184</v>
      </c>
      <c r="H152" s="268">
        <v>48.18</v>
      </c>
      <c r="I152" s="269">
        <v>176.58</v>
      </c>
      <c r="J152" s="269">
        <f>ROUND(I152*H152,2)</f>
        <v>8507.62</v>
      </c>
      <c r="K152" s="266" t="s">
        <v>423</v>
      </c>
      <c r="L152" s="270"/>
      <c r="M152" s="271" t="s">
        <v>17</v>
      </c>
      <c r="N152" s="272" t="s">
        <v>41</v>
      </c>
      <c r="O152" s="215">
        <v>0</v>
      </c>
      <c r="P152" s="215">
        <f>O152*H152</f>
        <v>0</v>
      </c>
      <c r="Q152" s="215">
        <v>0.00042</v>
      </c>
      <c r="R152" s="215">
        <f>Q152*H152</f>
        <v>0.0202356</v>
      </c>
      <c r="S152" s="215">
        <v>0</v>
      </c>
      <c r="T152" s="21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7" t="s">
        <v>473</v>
      </c>
      <c r="AT152" s="217" t="s">
        <v>420</v>
      </c>
      <c r="AU152" s="217" t="s">
        <v>80</v>
      </c>
      <c r="AY152" s="19" t="s">
        <v>242</v>
      </c>
      <c r="BE152" s="218">
        <f>IF(N152="základní",J152,0)</f>
        <v>8507.62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78</v>
      </c>
      <c r="BK152" s="218">
        <f>ROUND(I152*H152,2)</f>
        <v>8507.62</v>
      </c>
      <c r="BL152" s="19" t="s">
        <v>363</v>
      </c>
      <c r="BM152" s="217" t="s">
        <v>3838</v>
      </c>
    </row>
    <row r="153" spans="1:51" s="13" customFormat="1" ht="12">
      <c r="A153" s="13"/>
      <c r="B153" s="225"/>
      <c r="C153" s="226"/>
      <c r="D153" s="223" t="s">
        <v>254</v>
      </c>
      <c r="E153" s="227" t="s">
        <v>17</v>
      </c>
      <c r="F153" s="228" t="s">
        <v>3839</v>
      </c>
      <c r="G153" s="226"/>
      <c r="H153" s="229">
        <v>40.15</v>
      </c>
      <c r="I153" s="226"/>
      <c r="J153" s="226"/>
      <c r="K153" s="226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254</v>
      </c>
      <c r="AU153" s="234" t="s">
        <v>80</v>
      </c>
      <c r="AV153" s="13" t="s">
        <v>80</v>
      </c>
      <c r="AW153" s="13" t="s">
        <v>32</v>
      </c>
      <c r="AX153" s="13" t="s">
        <v>70</v>
      </c>
      <c r="AY153" s="234" t="s">
        <v>242</v>
      </c>
    </row>
    <row r="154" spans="1:51" s="14" customFormat="1" ht="12">
      <c r="A154" s="14"/>
      <c r="B154" s="235"/>
      <c r="C154" s="236"/>
      <c r="D154" s="223" t="s">
        <v>254</v>
      </c>
      <c r="E154" s="237" t="s">
        <v>17</v>
      </c>
      <c r="F154" s="238" t="s">
        <v>261</v>
      </c>
      <c r="G154" s="236"/>
      <c r="H154" s="239">
        <v>40.15</v>
      </c>
      <c r="I154" s="236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254</v>
      </c>
      <c r="AU154" s="244" t="s">
        <v>80</v>
      </c>
      <c r="AV154" s="14" t="s">
        <v>248</v>
      </c>
      <c r="AW154" s="14" t="s">
        <v>32</v>
      </c>
      <c r="AX154" s="14" t="s">
        <v>70</v>
      </c>
      <c r="AY154" s="244" t="s">
        <v>242</v>
      </c>
    </row>
    <row r="155" spans="1:51" s="13" customFormat="1" ht="12">
      <c r="A155" s="13"/>
      <c r="B155" s="225"/>
      <c r="C155" s="226"/>
      <c r="D155" s="223" t="s">
        <v>254</v>
      </c>
      <c r="E155" s="227" t="s">
        <v>17</v>
      </c>
      <c r="F155" s="228" t="s">
        <v>3840</v>
      </c>
      <c r="G155" s="226"/>
      <c r="H155" s="229">
        <v>48.18</v>
      </c>
      <c r="I155" s="226"/>
      <c r="J155" s="226"/>
      <c r="K155" s="226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254</v>
      </c>
      <c r="AU155" s="234" t="s">
        <v>80</v>
      </c>
      <c r="AV155" s="13" t="s">
        <v>80</v>
      </c>
      <c r="AW155" s="13" t="s">
        <v>32</v>
      </c>
      <c r="AX155" s="13" t="s">
        <v>78</v>
      </c>
      <c r="AY155" s="234" t="s">
        <v>242</v>
      </c>
    </row>
    <row r="156" spans="1:65" s="2" customFormat="1" ht="21.75" customHeight="1">
      <c r="A156" s="34"/>
      <c r="B156" s="35"/>
      <c r="C156" s="207" t="s">
        <v>370</v>
      </c>
      <c r="D156" s="207" t="s">
        <v>244</v>
      </c>
      <c r="E156" s="208" t="s">
        <v>3131</v>
      </c>
      <c r="F156" s="209" t="s">
        <v>3132</v>
      </c>
      <c r="G156" s="210" t="s">
        <v>581</v>
      </c>
      <c r="H156" s="211">
        <v>36</v>
      </c>
      <c r="I156" s="212">
        <v>62.24</v>
      </c>
      <c r="J156" s="212">
        <f>ROUND(I156*H156,2)</f>
        <v>2240.64</v>
      </c>
      <c r="K156" s="209" t="s">
        <v>247</v>
      </c>
      <c r="L156" s="40"/>
      <c r="M156" s="213" t="s">
        <v>17</v>
      </c>
      <c r="N156" s="214" t="s">
        <v>41</v>
      </c>
      <c r="O156" s="215">
        <v>0.068</v>
      </c>
      <c r="P156" s="215">
        <f>O156*H156</f>
        <v>2.4480000000000004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7" t="s">
        <v>363</v>
      </c>
      <c r="AT156" s="217" t="s">
        <v>244</v>
      </c>
      <c r="AU156" s="217" t="s">
        <v>80</v>
      </c>
      <c r="AY156" s="19" t="s">
        <v>242</v>
      </c>
      <c r="BE156" s="218">
        <f>IF(N156="základní",J156,0)</f>
        <v>2240.64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78</v>
      </c>
      <c r="BK156" s="218">
        <f>ROUND(I156*H156,2)</f>
        <v>2240.64</v>
      </c>
      <c r="BL156" s="19" t="s">
        <v>363</v>
      </c>
      <c r="BM156" s="217" t="s">
        <v>3841</v>
      </c>
    </row>
    <row r="157" spans="1:47" s="2" customFormat="1" ht="12">
      <c r="A157" s="34"/>
      <c r="B157" s="35"/>
      <c r="C157" s="36"/>
      <c r="D157" s="219" t="s">
        <v>250</v>
      </c>
      <c r="E157" s="36"/>
      <c r="F157" s="220" t="s">
        <v>3134</v>
      </c>
      <c r="G157" s="36"/>
      <c r="H157" s="36"/>
      <c r="I157" s="36"/>
      <c r="J157" s="36"/>
      <c r="K157" s="36"/>
      <c r="L157" s="40"/>
      <c r="M157" s="221"/>
      <c r="N157" s="222"/>
      <c r="O157" s="79"/>
      <c r="P157" s="79"/>
      <c r="Q157" s="79"/>
      <c r="R157" s="79"/>
      <c r="S157" s="79"/>
      <c r="T157" s="80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250</v>
      </c>
      <c r="AU157" s="19" t="s">
        <v>80</v>
      </c>
    </row>
    <row r="158" spans="1:51" s="13" customFormat="1" ht="12">
      <c r="A158" s="13"/>
      <c r="B158" s="225"/>
      <c r="C158" s="226"/>
      <c r="D158" s="223" t="s">
        <v>254</v>
      </c>
      <c r="E158" s="227" t="s">
        <v>17</v>
      </c>
      <c r="F158" s="228" t="s">
        <v>3842</v>
      </c>
      <c r="G158" s="226"/>
      <c r="H158" s="229">
        <v>36</v>
      </c>
      <c r="I158" s="226"/>
      <c r="J158" s="226"/>
      <c r="K158" s="226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254</v>
      </c>
      <c r="AU158" s="234" t="s">
        <v>80</v>
      </c>
      <c r="AV158" s="13" t="s">
        <v>80</v>
      </c>
      <c r="AW158" s="13" t="s">
        <v>32</v>
      </c>
      <c r="AX158" s="13" t="s">
        <v>78</v>
      </c>
      <c r="AY158" s="234" t="s">
        <v>242</v>
      </c>
    </row>
    <row r="159" spans="1:65" s="2" customFormat="1" ht="16.5" customHeight="1">
      <c r="A159" s="34"/>
      <c r="B159" s="35"/>
      <c r="C159" s="207" t="s">
        <v>377</v>
      </c>
      <c r="D159" s="207" t="s">
        <v>244</v>
      </c>
      <c r="E159" s="208" t="s">
        <v>3142</v>
      </c>
      <c r="F159" s="209" t="s">
        <v>3143</v>
      </c>
      <c r="G159" s="210" t="s">
        <v>581</v>
      </c>
      <c r="H159" s="211">
        <v>5</v>
      </c>
      <c r="I159" s="212">
        <v>450</v>
      </c>
      <c r="J159" s="212">
        <f>ROUND(I159*H159,2)</f>
        <v>2250</v>
      </c>
      <c r="K159" s="209" t="s">
        <v>17</v>
      </c>
      <c r="L159" s="40"/>
      <c r="M159" s="213" t="s">
        <v>17</v>
      </c>
      <c r="N159" s="214" t="s">
        <v>41</v>
      </c>
      <c r="O159" s="215">
        <v>0</v>
      </c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7" t="s">
        <v>363</v>
      </c>
      <c r="AT159" s="217" t="s">
        <v>244</v>
      </c>
      <c r="AU159" s="217" t="s">
        <v>80</v>
      </c>
      <c r="AY159" s="19" t="s">
        <v>242</v>
      </c>
      <c r="BE159" s="218">
        <f>IF(N159="základní",J159,0)</f>
        <v>2250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78</v>
      </c>
      <c r="BK159" s="218">
        <f>ROUND(I159*H159,2)</f>
        <v>2250</v>
      </c>
      <c r="BL159" s="19" t="s">
        <v>363</v>
      </c>
      <c r="BM159" s="217" t="s">
        <v>3843</v>
      </c>
    </row>
    <row r="160" spans="1:51" s="13" customFormat="1" ht="12">
      <c r="A160" s="13"/>
      <c r="B160" s="225"/>
      <c r="C160" s="226"/>
      <c r="D160" s="223" t="s">
        <v>254</v>
      </c>
      <c r="E160" s="227" t="s">
        <v>17</v>
      </c>
      <c r="F160" s="228" t="s">
        <v>273</v>
      </c>
      <c r="G160" s="226"/>
      <c r="H160" s="229">
        <v>5</v>
      </c>
      <c r="I160" s="226"/>
      <c r="J160" s="226"/>
      <c r="K160" s="226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254</v>
      </c>
      <c r="AU160" s="234" t="s">
        <v>80</v>
      </c>
      <c r="AV160" s="13" t="s">
        <v>80</v>
      </c>
      <c r="AW160" s="13" t="s">
        <v>32</v>
      </c>
      <c r="AX160" s="13" t="s">
        <v>78</v>
      </c>
      <c r="AY160" s="234" t="s">
        <v>242</v>
      </c>
    </row>
    <row r="161" spans="1:65" s="2" customFormat="1" ht="16.5" customHeight="1">
      <c r="A161" s="34"/>
      <c r="B161" s="35"/>
      <c r="C161" s="264" t="s">
        <v>384</v>
      </c>
      <c r="D161" s="264" t="s">
        <v>420</v>
      </c>
      <c r="E161" s="265" t="s">
        <v>3145</v>
      </c>
      <c r="F161" s="266" t="s">
        <v>3844</v>
      </c>
      <c r="G161" s="267" t="s">
        <v>1227</v>
      </c>
      <c r="H161" s="268">
        <v>4</v>
      </c>
      <c r="I161" s="269">
        <v>9780</v>
      </c>
      <c r="J161" s="269">
        <f>ROUND(I161*H161,2)</f>
        <v>39120</v>
      </c>
      <c r="K161" s="266" t="s">
        <v>17</v>
      </c>
      <c r="L161" s="270"/>
      <c r="M161" s="271" t="s">
        <v>17</v>
      </c>
      <c r="N161" s="272" t="s">
        <v>41</v>
      </c>
      <c r="O161" s="215">
        <v>0</v>
      </c>
      <c r="P161" s="215">
        <f>O161*H161</f>
        <v>0</v>
      </c>
      <c r="Q161" s="215">
        <v>0.05</v>
      </c>
      <c r="R161" s="215">
        <f>Q161*H161</f>
        <v>0.2</v>
      </c>
      <c r="S161" s="215">
        <v>0</v>
      </c>
      <c r="T161" s="21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7" t="s">
        <v>473</v>
      </c>
      <c r="AT161" s="217" t="s">
        <v>420</v>
      </c>
      <c r="AU161" s="217" t="s">
        <v>80</v>
      </c>
      <c r="AY161" s="19" t="s">
        <v>242</v>
      </c>
      <c r="BE161" s="218">
        <f>IF(N161="základní",J161,0)</f>
        <v>39120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78</v>
      </c>
      <c r="BK161" s="218">
        <f>ROUND(I161*H161,2)</f>
        <v>39120</v>
      </c>
      <c r="BL161" s="19" t="s">
        <v>363</v>
      </c>
      <c r="BM161" s="217" t="s">
        <v>3845</v>
      </c>
    </row>
    <row r="162" spans="1:51" s="13" customFormat="1" ht="12">
      <c r="A162" s="13"/>
      <c r="B162" s="225"/>
      <c r="C162" s="226"/>
      <c r="D162" s="223" t="s">
        <v>254</v>
      </c>
      <c r="E162" s="227" t="s">
        <v>17</v>
      </c>
      <c r="F162" s="228" t="s">
        <v>248</v>
      </c>
      <c r="G162" s="226"/>
      <c r="H162" s="229">
        <v>4</v>
      </c>
      <c r="I162" s="226"/>
      <c r="J162" s="226"/>
      <c r="K162" s="226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254</v>
      </c>
      <c r="AU162" s="234" t="s">
        <v>80</v>
      </c>
      <c r="AV162" s="13" t="s">
        <v>80</v>
      </c>
      <c r="AW162" s="13" t="s">
        <v>32</v>
      </c>
      <c r="AX162" s="13" t="s">
        <v>78</v>
      </c>
      <c r="AY162" s="234" t="s">
        <v>242</v>
      </c>
    </row>
    <row r="163" spans="1:65" s="2" customFormat="1" ht="16.5" customHeight="1">
      <c r="A163" s="34"/>
      <c r="B163" s="35"/>
      <c r="C163" s="264" t="s">
        <v>391</v>
      </c>
      <c r="D163" s="264" t="s">
        <v>420</v>
      </c>
      <c r="E163" s="265" t="s">
        <v>3139</v>
      </c>
      <c r="F163" s="266" t="s">
        <v>3846</v>
      </c>
      <c r="G163" s="267" t="s">
        <v>1227</v>
      </c>
      <c r="H163" s="268">
        <v>1</v>
      </c>
      <c r="I163" s="269">
        <v>9780</v>
      </c>
      <c r="J163" s="269">
        <f>ROUND(I163*H163,2)</f>
        <v>9780</v>
      </c>
      <c r="K163" s="266" t="s">
        <v>17</v>
      </c>
      <c r="L163" s="270"/>
      <c r="M163" s="271" t="s">
        <v>17</v>
      </c>
      <c r="N163" s="272" t="s">
        <v>41</v>
      </c>
      <c r="O163" s="215">
        <v>0</v>
      </c>
      <c r="P163" s="215">
        <f>O163*H163</f>
        <v>0</v>
      </c>
      <c r="Q163" s="215">
        <v>0.05</v>
      </c>
      <c r="R163" s="215">
        <f>Q163*H163</f>
        <v>0.05</v>
      </c>
      <c r="S163" s="215">
        <v>0</v>
      </c>
      <c r="T163" s="21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7" t="s">
        <v>473</v>
      </c>
      <c r="AT163" s="217" t="s">
        <v>420</v>
      </c>
      <c r="AU163" s="217" t="s">
        <v>80</v>
      </c>
      <c r="AY163" s="19" t="s">
        <v>242</v>
      </c>
      <c r="BE163" s="218">
        <f>IF(N163="základní",J163,0)</f>
        <v>9780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78</v>
      </c>
      <c r="BK163" s="218">
        <f>ROUND(I163*H163,2)</f>
        <v>9780</v>
      </c>
      <c r="BL163" s="19" t="s">
        <v>363</v>
      </c>
      <c r="BM163" s="217" t="s">
        <v>3847</v>
      </c>
    </row>
    <row r="164" spans="1:51" s="13" customFormat="1" ht="12">
      <c r="A164" s="13"/>
      <c r="B164" s="225"/>
      <c r="C164" s="226"/>
      <c r="D164" s="223" t="s">
        <v>254</v>
      </c>
      <c r="E164" s="227" t="s">
        <v>17</v>
      </c>
      <c r="F164" s="228" t="s">
        <v>78</v>
      </c>
      <c r="G164" s="226"/>
      <c r="H164" s="229">
        <v>1</v>
      </c>
      <c r="I164" s="226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254</v>
      </c>
      <c r="AU164" s="234" t="s">
        <v>80</v>
      </c>
      <c r="AV164" s="13" t="s">
        <v>80</v>
      </c>
      <c r="AW164" s="13" t="s">
        <v>32</v>
      </c>
      <c r="AX164" s="13" t="s">
        <v>78</v>
      </c>
      <c r="AY164" s="234" t="s">
        <v>242</v>
      </c>
    </row>
    <row r="165" spans="1:65" s="2" customFormat="1" ht="16.5" customHeight="1">
      <c r="A165" s="34"/>
      <c r="B165" s="35"/>
      <c r="C165" s="264" t="s">
        <v>7</v>
      </c>
      <c r="D165" s="264" t="s">
        <v>420</v>
      </c>
      <c r="E165" s="265" t="s">
        <v>3148</v>
      </c>
      <c r="F165" s="266" t="s">
        <v>3149</v>
      </c>
      <c r="G165" s="267" t="s">
        <v>581</v>
      </c>
      <c r="H165" s="268">
        <v>5</v>
      </c>
      <c r="I165" s="269">
        <v>21.9</v>
      </c>
      <c r="J165" s="269">
        <f>ROUND(I165*H165,2)</f>
        <v>109.5</v>
      </c>
      <c r="K165" s="266" t="s">
        <v>3150</v>
      </c>
      <c r="L165" s="270"/>
      <c r="M165" s="271" t="s">
        <v>17</v>
      </c>
      <c r="N165" s="272" t="s">
        <v>41</v>
      </c>
      <c r="O165" s="215">
        <v>0</v>
      </c>
      <c r="P165" s="215">
        <f>O165*H165</f>
        <v>0</v>
      </c>
      <c r="Q165" s="215">
        <v>0.00016</v>
      </c>
      <c r="R165" s="215">
        <f>Q165*H165</f>
        <v>0.0008</v>
      </c>
      <c r="S165" s="215">
        <v>0</v>
      </c>
      <c r="T165" s="21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7" t="s">
        <v>1926</v>
      </c>
      <c r="AT165" s="217" t="s">
        <v>420</v>
      </c>
      <c r="AU165" s="217" t="s">
        <v>80</v>
      </c>
      <c r="AY165" s="19" t="s">
        <v>242</v>
      </c>
      <c r="BE165" s="218">
        <f>IF(N165="základní",J165,0)</f>
        <v>109.5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78</v>
      </c>
      <c r="BK165" s="218">
        <f>ROUND(I165*H165,2)</f>
        <v>109.5</v>
      </c>
      <c r="BL165" s="19" t="s">
        <v>1926</v>
      </c>
      <c r="BM165" s="217" t="s">
        <v>3848</v>
      </c>
    </row>
    <row r="166" spans="1:51" s="13" customFormat="1" ht="12">
      <c r="A166" s="13"/>
      <c r="B166" s="225"/>
      <c r="C166" s="226"/>
      <c r="D166" s="223" t="s">
        <v>254</v>
      </c>
      <c r="E166" s="227" t="s">
        <v>17</v>
      </c>
      <c r="F166" s="228" t="s">
        <v>273</v>
      </c>
      <c r="G166" s="226"/>
      <c r="H166" s="229">
        <v>5</v>
      </c>
      <c r="I166" s="226"/>
      <c r="J166" s="226"/>
      <c r="K166" s="226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254</v>
      </c>
      <c r="AU166" s="234" t="s">
        <v>80</v>
      </c>
      <c r="AV166" s="13" t="s">
        <v>80</v>
      </c>
      <c r="AW166" s="13" t="s">
        <v>32</v>
      </c>
      <c r="AX166" s="13" t="s">
        <v>78</v>
      </c>
      <c r="AY166" s="234" t="s">
        <v>242</v>
      </c>
    </row>
    <row r="167" spans="1:65" s="2" customFormat="1" ht="16.5" customHeight="1">
      <c r="A167" s="34"/>
      <c r="B167" s="35"/>
      <c r="C167" s="264" t="s">
        <v>402</v>
      </c>
      <c r="D167" s="264" t="s">
        <v>420</v>
      </c>
      <c r="E167" s="265" t="s">
        <v>3152</v>
      </c>
      <c r="F167" s="266" t="s">
        <v>3153</v>
      </c>
      <c r="G167" s="267" t="s">
        <v>581</v>
      </c>
      <c r="H167" s="268">
        <v>2</v>
      </c>
      <c r="I167" s="269">
        <v>54</v>
      </c>
      <c r="J167" s="269">
        <f>ROUND(I167*H167,2)</f>
        <v>108</v>
      </c>
      <c r="K167" s="266" t="s">
        <v>3150</v>
      </c>
      <c r="L167" s="270"/>
      <c r="M167" s="271" t="s">
        <v>17</v>
      </c>
      <c r="N167" s="272" t="s">
        <v>41</v>
      </c>
      <c r="O167" s="215">
        <v>0</v>
      </c>
      <c r="P167" s="215">
        <f>O167*H167</f>
        <v>0</v>
      </c>
      <c r="Q167" s="215">
        <v>0.0002</v>
      </c>
      <c r="R167" s="215">
        <f>Q167*H167</f>
        <v>0.0004</v>
      </c>
      <c r="S167" s="215">
        <v>0</v>
      </c>
      <c r="T167" s="21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7" t="s">
        <v>1926</v>
      </c>
      <c r="AT167" s="217" t="s">
        <v>420</v>
      </c>
      <c r="AU167" s="217" t="s">
        <v>80</v>
      </c>
      <c r="AY167" s="19" t="s">
        <v>242</v>
      </c>
      <c r="BE167" s="218">
        <f>IF(N167="základní",J167,0)</f>
        <v>108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78</v>
      </c>
      <c r="BK167" s="218">
        <f>ROUND(I167*H167,2)</f>
        <v>108</v>
      </c>
      <c r="BL167" s="19" t="s">
        <v>1926</v>
      </c>
      <c r="BM167" s="217" t="s">
        <v>3849</v>
      </c>
    </row>
    <row r="168" spans="1:65" s="2" customFormat="1" ht="16.5" customHeight="1">
      <c r="A168" s="34"/>
      <c r="B168" s="35"/>
      <c r="C168" s="264" t="s">
        <v>408</v>
      </c>
      <c r="D168" s="264" t="s">
        <v>420</v>
      </c>
      <c r="E168" s="265" t="s">
        <v>3155</v>
      </c>
      <c r="F168" s="266" t="s">
        <v>2160</v>
      </c>
      <c r="G168" s="267" t="s">
        <v>581</v>
      </c>
      <c r="H168" s="268">
        <v>8</v>
      </c>
      <c r="I168" s="269">
        <v>56.51</v>
      </c>
      <c r="J168" s="269">
        <f>ROUND(I168*H168,2)</f>
        <v>452.08</v>
      </c>
      <c r="K168" s="266" t="s">
        <v>3150</v>
      </c>
      <c r="L168" s="270"/>
      <c r="M168" s="271" t="s">
        <v>17</v>
      </c>
      <c r="N168" s="272" t="s">
        <v>41</v>
      </c>
      <c r="O168" s="215">
        <v>0</v>
      </c>
      <c r="P168" s="215">
        <f>O168*H168</f>
        <v>0</v>
      </c>
      <c r="Q168" s="215">
        <v>0.0007</v>
      </c>
      <c r="R168" s="215">
        <f>Q168*H168</f>
        <v>0.0056</v>
      </c>
      <c r="S168" s="215">
        <v>0</v>
      </c>
      <c r="T168" s="21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7" t="s">
        <v>1926</v>
      </c>
      <c r="AT168" s="217" t="s">
        <v>420</v>
      </c>
      <c r="AU168" s="217" t="s">
        <v>80</v>
      </c>
      <c r="AY168" s="19" t="s">
        <v>242</v>
      </c>
      <c r="BE168" s="218">
        <f>IF(N168="základní",J168,0)</f>
        <v>452.08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78</v>
      </c>
      <c r="BK168" s="218">
        <f>ROUND(I168*H168,2)</f>
        <v>452.08</v>
      </c>
      <c r="BL168" s="19" t="s">
        <v>1926</v>
      </c>
      <c r="BM168" s="217" t="s">
        <v>3850</v>
      </c>
    </row>
    <row r="169" spans="1:51" s="13" customFormat="1" ht="12">
      <c r="A169" s="13"/>
      <c r="B169" s="225"/>
      <c r="C169" s="226"/>
      <c r="D169" s="223" t="s">
        <v>254</v>
      </c>
      <c r="E169" s="227" t="s">
        <v>17</v>
      </c>
      <c r="F169" s="228" t="s">
        <v>300</v>
      </c>
      <c r="G169" s="226"/>
      <c r="H169" s="229">
        <v>8</v>
      </c>
      <c r="I169" s="226"/>
      <c r="J169" s="226"/>
      <c r="K169" s="226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254</v>
      </c>
      <c r="AU169" s="234" t="s">
        <v>80</v>
      </c>
      <c r="AV169" s="13" t="s">
        <v>80</v>
      </c>
      <c r="AW169" s="13" t="s">
        <v>32</v>
      </c>
      <c r="AX169" s="13" t="s">
        <v>78</v>
      </c>
      <c r="AY169" s="234" t="s">
        <v>242</v>
      </c>
    </row>
    <row r="170" spans="1:65" s="2" customFormat="1" ht="21.75" customHeight="1">
      <c r="A170" s="34"/>
      <c r="B170" s="35"/>
      <c r="C170" s="207" t="s">
        <v>413</v>
      </c>
      <c r="D170" s="207" t="s">
        <v>244</v>
      </c>
      <c r="E170" s="208" t="s">
        <v>3851</v>
      </c>
      <c r="F170" s="209" t="s">
        <v>3852</v>
      </c>
      <c r="G170" s="210" t="s">
        <v>581</v>
      </c>
      <c r="H170" s="211">
        <v>2</v>
      </c>
      <c r="I170" s="212">
        <v>453.33</v>
      </c>
      <c r="J170" s="212">
        <f>ROUND(I170*H170,2)</f>
        <v>906.66</v>
      </c>
      <c r="K170" s="209" t="s">
        <v>247</v>
      </c>
      <c r="L170" s="40"/>
      <c r="M170" s="213" t="s">
        <v>17</v>
      </c>
      <c r="N170" s="214" t="s">
        <v>41</v>
      </c>
      <c r="O170" s="215">
        <v>0.36</v>
      </c>
      <c r="P170" s="215">
        <f>O170*H170</f>
        <v>0.72</v>
      </c>
      <c r="Q170" s="215">
        <v>0</v>
      </c>
      <c r="R170" s="215">
        <f>Q170*H170</f>
        <v>0</v>
      </c>
      <c r="S170" s="215">
        <v>0.0075</v>
      </c>
      <c r="T170" s="216">
        <f>S170*H170</f>
        <v>0.015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7" t="s">
        <v>363</v>
      </c>
      <c r="AT170" s="217" t="s">
        <v>244</v>
      </c>
      <c r="AU170" s="217" t="s">
        <v>80</v>
      </c>
      <c r="AY170" s="19" t="s">
        <v>242</v>
      </c>
      <c r="BE170" s="218">
        <f>IF(N170="základní",J170,0)</f>
        <v>906.66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78</v>
      </c>
      <c r="BK170" s="218">
        <f>ROUND(I170*H170,2)</f>
        <v>906.66</v>
      </c>
      <c r="BL170" s="19" t="s">
        <v>363</v>
      </c>
      <c r="BM170" s="217" t="s">
        <v>3853</v>
      </c>
    </row>
    <row r="171" spans="1:47" s="2" customFormat="1" ht="12">
      <c r="A171" s="34"/>
      <c r="B171" s="35"/>
      <c r="C171" s="36"/>
      <c r="D171" s="219" t="s">
        <v>250</v>
      </c>
      <c r="E171" s="36"/>
      <c r="F171" s="220" t="s">
        <v>3854</v>
      </c>
      <c r="G171" s="36"/>
      <c r="H171" s="36"/>
      <c r="I171" s="36"/>
      <c r="J171" s="36"/>
      <c r="K171" s="36"/>
      <c r="L171" s="40"/>
      <c r="M171" s="221"/>
      <c r="N171" s="222"/>
      <c r="O171" s="79"/>
      <c r="P171" s="79"/>
      <c r="Q171" s="79"/>
      <c r="R171" s="79"/>
      <c r="S171" s="79"/>
      <c r="T171" s="80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250</v>
      </c>
      <c r="AU171" s="19" t="s">
        <v>80</v>
      </c>
    </row>
    <row r="172" spans="1:47" s="2" customFormat="1" ht="12">
      <c r="A172" s="34"/>
      <c r="B172" s="35"/>
      <c r="C172" s="36"/>
      <c r="D172" s="223" t="s">
        <v>252</v>
      </c>
      <c r="E172" s="36"/>
      <c r="F172" s="224" t="s">
        <v>3855</v>
      </c>
      <c r="G172" s="36"/>
      <c r="H172" s="36"/>
      <c r="I172" s="36"/>
      <c r="J172" s="36"/>
      <c r="K172" s="36"/>
      <c r="L172" s="40"/>
      <c r="M172" s="221"/>
      <c r="N172" s="222"/>
      <c r="O172" s="79"/>
      <c r="P172" s="79"/>
      <c r="Q172" s="79"/>
      <c r="R172" s="79"/>
      <c r="S172" s="79"/>
      <c r="T172" s="80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9" t="s">
        <v>252</v>
      </c>
      <c r="AU172" s="19" t="s">
        <v>80</v>
      </c>
    </row>
    <row r="173" spans="1:65" s="2" customFormat="1" ht="16.5" customHeight="1">
      <c r="A173" s="34"/>
      <c r="B173" s="35"/>
      <c r="C173" s="207" t="s">
        <v>419</v>
      </c>
      <c r="D173" s="207" t="s">
        <v>244</v>
      </c>
      <c r="E173" s="208" t="s">
        <v>3856</v>
      </c>
      <c r="F173" s="209" t="s">
        <v>3857</v>
      </c>
      <c r="G173" s="210" t="s">
        <v>581</v>
      </c>
      <c r="H173" s="211">
        <v>2</v>
      </c>
      <c r="I173" s="212">
        <v>800</v>
      </c>
      <c r="J173" s="212">
        <f>ROUND(I173*H173,2)</f>
        <v>1600</v>
      </c>
      <c r="K173" s="209" t="s">
        <v>17</v>
      </c>
      <c r="L173" s="40"/>
      <c r="M173" s="213" t="s">
        <v>17</v>
      </c>
      <c r="N173" s="214" t="s">
        <v>41</v>
      </c>
      <c r="O173" s="215">
        <v>0</v>
      </c>
      <c r="P173" s="215">
        <f>O173*H173</f>
        <v>0</v>
      </c>
      <c r="Q173" s="215">
        <v>0</v>
      </c>
      <c r="R173" s="215">
        <f>Q173*H173</f>
        <v>0</v>
      </c>
      <c r="S173" s="215">
        <v>0.0075</v>
      </c>
      <c r="T173" s="216">
        <f>S173*H173</f>
        <v>0.015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7" t="s">
        <v>363</v>
      </c>
      <c r="AT173" s="217" t="s">
        <v>244</v>
      </c>
      <c r="AU173" s="217" t="s">
        <v>80</v>
      </c>
      <c r="AY173" s="19" t="s">
        <v>242</v>
      </c>
      <c r="BE173" s="218">
        <f>IF(N173="základní",J173,0)</f>
        <v>1600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78</v>
      </c>
      <c r="BK173" s="218">
        <f>ROUND(I173*H173,2)</f>
        <v>1600</v>
      </c>
      <c r="BL173" s="19" t="s">
        <v>363</v>
      </c>
      <c r="BM173" s="217" t="s">
        <v>3858</v>
      </c>
    </row>
    <row r="174" spans="1:47" s="2" customFormat="1" ht="12">
      <c r="A174" s="34"/>
      <c r="B174" s="35"/>
      <c r="C174" s="36"/>
      <c r="D174" s="223" t="s">
        <v>252</v>
      </c>
      <c r="E174" s="36"/>
      <c r="F174" s="224" t="s">
        <v>3855</v>
      </c>
      <c r="G174" s="36"/>
      <c r="H174" s="36"/>
      <c r="I174" s="36"/>
      <c r="J174" s="36"/>
      <c r="K174" s="36"/>
      <c r="L174" s="40"/>
      <c r="M174" s="221"/>
      <c r="N174" s="222"/>
      <c r="O174" s="79"/>
      <c r="P174" s="79"/>
      <c r="Q174" s="79"/>
      <c r="R174" s="79"/>
      <c r="S174" s="79"/>
      <c r="T174" s="80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252</v>
      </c>
      <c r="AU174" s="19" t="s">
        <v>80</v>
      </c>
    </row>
    <row r="175" spans="1:65" s="2" customFormat="1" ht="24.15" customHeight="1">
      <c r="A175" s="34"/>
      <c r="B175" s="35"/>
      <c r="C175" s="207" t="s">
        <v>427</v>
      </c>
      <c r="D175" s="207" t="s">
        <v>244</v>
      </c>
      <c r="E175" s="208" t="s">
        <v>2712</v>
      </c>
      <c r="F175" s="209" t="s">
        <v>2713</v>
      </c>
      <c r="G175" s="210" t="s">
        <v>184</v>
      </c>
      <c r="H175" s="211">
        <v>71.75</v>
      </c>
      <c r="I175" s="212">
        <v>147.46</v>
      </c>
      <c r="J175" s="212">
        <f>ROUND(I175*H175,2)</f>
        <v>10580.26</v>
      </c>
      <c r="K175" s="209" t="s">
        <v>247</v>
      </c>
      <c r="L175" s="40"/>
      <c r="M175" s="213" t="s">
        <v>17</v>
      </c>
      <c r="N175" s="214" t="s">
        <v>41</v>
      </c>
      <c r="O175" s="215">
        <v>0.179</v>
      </c>
      <c r="P175" s="215">
        <f>O175*H175</f>
        <v>12.84325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7" t="s">
        <v>363</v>
      </c>
      <c r="AT175" s="217" t="s">
        <v>244</v>
      </c>
      <c r="AU175" s="217" t="s">
        <v>80</v>
      </c>
      <c r="AY175" s="19" t="s">
        <v>242</v>
      </c>
      <c r="BE175" s="218">
        <f>IF(N175="základní",J175,0)</f>
        <v>10580.26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78</v>
      </c>
      <c r="BK175" s="218">
        <f>ROUND(I175*H175,2)</f>
        <v>10580.26</v>
      </c>
      <c r="BL175" s="19" t="s">
        <v>363</v>
      </c>
      <c r="BM175" s="217" t="s">
        <v>3859</v>
      </c>
    </row>
    <row r="176" spans="1:47" s="2" customFormat="1" ht="12">
      <c r="A176" s="34"/>
      <c r="B176" s="35"/>
      <c r="C176" s="36"/>
      <c r="D176" s="219" t="s">
        <v>250</v>
      </c>
      <c r="E176" s="36"/>
      <c r="F176" s="220" t="s">
        <v>2715</v>
      </c>
      <c r="G176" s="36"/>
      <c r="H176" s="36"/>
      <c r="I176" s="36"/>
      <c r="J176" s="36"/>
      <c r="K176" s="36"/>
      <c r="L176" s="40"/>
      <c r="M176" s="221"/>
      <c r="N176" s="222"/>
      <c r="O176" s="79"/>
      <c r="P176" s="79"/>
      <c r="Q176" s="79"/>
      <c r="R176" s="79"/>
      <c r="S176" s="79"/>
      <c r="T176" s="80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9" t="s">
        <v>250</v>
      </c>
      <c r="AU176" s="19" t="s">
        <v>80</v>
      </c>
    </row>
    <row r="177" spans="1:51" s="13" customFormat="1" ht="12">
      <c r="A177" s="13"/>
      <c r="B177" s="225"/>
      <c r="C177" s="226"/>
      <c r="D177" s="223" t="s">
        <v>254</v>
      </c>
      <c r="E177" s="227" t="s">
        <v>3782</v>
      </c>
      <c r="F177" s="228" t="s">
        <v>3860</v>
      </c>
      <c r="G177" s="226"/>
      <c r="H177" s="229">
        <v>71.75</v>
      </c>
      <c r="I177" s="226"/>
      <c r="J177" s="226"/>
      <c r="K177" s="226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254</v>
      </c>
      <c r="AU177" s="234" t="s">
        <v>80</v>
      </c>
      <c r="AV177" s="13" t="s">
        <v>80</v>
      </c>
      <c r="AW177" s="13" t="s">
        <v>32</v>
      </c>
      <c r="AX177" s="13" t="s">
        <v>78</v>
      </c>
      <c r="AY177" s="234" t="s">
        <v>242</v>
      </c>
    </row>
    <row r="178" spans="1:65" s="2" customFormat="1" ht="16.5" customHeight="1">
      <c r="A178" s="34"/>
      <c r="B178" s="35"/>
      <c r="C178" s="264" t="s">
        <v>433</v>
      </c>
      <c r="D178" s="264" t="s">
        <v>420</v>
      </c>
      <c r="E178" s="265" t="s">
        <v>2728</v>
      </c>
      <c r="F178" s="266" t="s">
        <v>2729</v>
      </c>
      <c r="G178" s="267" t="s">
        <v>1200</v>
      </c>
      <c r="H178" s="268">
        <v>28.838</v>
      </c>
      <c r="I178" s="269">
        <v>293.31</v>
      </c>
      <c r="J178" s="269">
        <f>ROUND(I178*H178,2)</f>
        <v>8458.47</v>
      </c>
      <c r="K178" s="266" t="s">
        <v>423</v>
      </c>
      <c r="L178" s="270"/>
      <c r="M178" s="271" t="s">
        <v>17</v>
      </c>
      <c r="N178" s="272" t="s">
        <v>41</v>
      </c>
      <c r="O178" s="215">
        <v>0</v>
      </c>
      <c r="P178" s="215">
        <f>O178*H178</f>
        <v>0</v>
      </c>
      <c r="Q178" s="215">
        <v>0.001</v>
      </c>
      <c r="R178" s="215">
        <f>Q178*H178</f>
        <v>0.028838000000000003</v>
      </c>
      <c r="S178" s="215">
        <v>0</v>
      </c>
      <c r="T178" s="21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7" t="s">
        <v>473</v>
      </c>
      <c r="AT178" s="217" t="s">
        <v>420</v>
      </c>
      <c r="AU178" s="217" t="s">
        <v>80</v>
      </c>
      <c r="AY178" s="19" t="s">
        <v>242</v>
      </c>
      <c r="BE178" s="218">
        <f>IF(N178="základní",J178,0)</f>
        <v>8458.47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78</v>
      </c>
      <c r="BK178" s="218">
        <f>ROUND(I178*H178,2)</f>
        <v>8458.47</v>
      </c>
      <c r="BL178" s="19" t="s">
        <v>363</v>
      </c>
      <c r="BM178" s="217" t="s">
        <v>3861</v>
      </c>
    </row>
    <row r="179" spans="1:51" s="13" customFormat="1" ht="12">
      <c r="A179" s="13"/>
      <c r="B179" s="225"/>
      <c r="C179" s="226"/>
      <c r="D179" s="223" t="s">
        <v>254</v>
      </c>
      <c r="E179" s="227" t="s">
        <v>17</v>
      </c>
      <c r="F179" s="228" t="s">
        <v>3862</v>
      </c>
      <c r="G179" s="226"/>
      <c r="H179" s="229">
        <v>28.838</v>
      </c>
      <c r="I179" s="226"/>
      <c r="J179" s="226"/>
      <c r="K179" s="226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254</v>
      </c>
      <c r="AU179" s="234" t="s">
        <v>80</v>
      </c>
      <c r="AV179" s="13" t="s">
        <v>80</v>
      </c>
      <c r="AW179" s="13" t="s">
        <v>32</v>
      </c>
      <c r="AX179" s="13" t="s">
        <v>78</v>
      </c>
      <c r="AY179" s="234" t="s">
        <v>242</v>
      </c>
    </row>
    <row r="180" spans="1:65" s="2" customFormat="1" ht="24.15" customHeight="1">
      <c r="A180" s="34"/>
      <c r="B180" s="35"/>
      <c r="C180" s="207" t="s">
        <v>442</v>
      </c>
      <c r="D180" s="207" t="s">
        <v>244</v>
      </c>
      <c r="E180" s="208" t="s">
        <v>3161</v>
      </c>
      <c r="F180" s="209" t="s">
        <v>3162</v>
      </c>
      <c r="G180" s="210" t="s">
        <v>581</v>
      </c>
      <c r="H180" s="211">
        <v>1</v>
      </c>
      <c r="I180" s="212">
        <v>24085.05</v>
      </c>
      <c r="J180" s="212">
        <f>ROUND(I180*H180,2)</f>
        <v>24085.05</v>
      </c>
      <c r="K180" s="209" t="s">
        <v>247</v>
      </c>
      <c r="L180" s="40"/>
      <c r="M180" s="213" t="s">
        <v>17</v>
      </c>
      <c r="N180" s="214" t="s">
        <v>41</v>
      </c>
      <c r="O180" s="215">
        <v>23.505</v>
      </c>
      <c r="P180" s="215">
        <f>O180*H180</f>
        <v>23.505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7" t="s">
        <v>363</v>
      </c>
      <c r="AT180" s="217" t="s">
        <v>244</v>
      </c>
      <c r="AU180" s="217" t="s">
        <v>80</v>
      </c>
      <c r="AY180" s="19" t="s">
        <v>242</v>
      </c>
      <c r="BE180" s="218">
        <f>IF(N180="základní",J180,0)</f>
        <v>24085.05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78</v>
      </c>
      <c r="BK180" s="218">
        <f>ROUND(I180*H180,2)</f>
        <v>24085.05</v>
      </c>
      <c r="BL180" s="19" t="s">
        <v>363</v>
      </c>
      <c r="BM180" s="217" t="s">
        <v>3863</v>
      </c>
    </row>
    <row r="181" spans="1:47" s="2" customFormat="1" ht="12">
      <c r="A181" s="34"/>
      <c r="B181" s="35"/>
      <c r="C181" s="36"/>
      <c r="D181" s="219" t="s">
        <v>250</v>
      </c>
      <c r="E181" s="36"/>
      <c r="F181" s="220" t="s">
        <v>3164</v>
      </c>
      <c r="G181" s="36"/>
      <c r="H181" s="36"/>
      <c r="I181" s="36"/>
      <c r="J181" s="36"/>
      <c r="K181" s="36"/>
      <c r="L181" s="40"/>
      <c r="M181" s="221"/>
      <c r="N181" s="222"/>
      <c r="O181" s="79"/>
      <c r="P181" s="79"/>
      <c r="Q181" s="79"/>
      <c r="R181" s="79"/>
      <c r="S181" s="79"/>
      <c r="T181" s="80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250</v>
      </c>
      <c r="AU181" s="19" t="s">
        <v>80</v>
      </c>
    </row>
    <row r="182" spans="1:51" s="13" customFormat="1" ht="12">
      <c r="A182" s="13"/>
      <c r="B182" s="225"/>
      <c r="C182" s="226"/>
      <c r="D182" s="223" t="s">
        <v>254</v>
      </c>
      <c r="E182" s="227" t="s">
        <v>17</v>
      </c>
      <c r="F182" s="228" t="s">
        <v>78</v>
      </c>
      <c r="G182" s="226"/>
      <c r="H182" s="229">
        <v>1</v>
      </c>
      <c r="I182" s="226"/>
      <c r="J182" s="226"/>
      <c r="K182" s="226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254</v>
      </c>
      <c r="AU182" s="234" t="s">
        <v>80</v>
      </c>
      <c r="AV182" s="13" t="s">
        <v>80</v>
      </c>
      <c r="AW182" s="13" t="s">
        <v>32</v>
      </c>
      <c r="AX182" s="13" t="s">
        <v>78</v>
      </c>
      <c r="AY182" s="234" t="s">
        <v>242</v>
      </c>
    </row>
    <row r="183" spans="1:65" s="2" customFormat="1" ht="24.15" customHeight="1">
      <c r="A183" s="34"/>
      <c r="B183" s="35"/>
      <c r="C183" s="207" t="s">
        <v>447</v>
      </c>
      <c r="D183" s="207" t="s">
        <v>244</v>
      </c>
      <c r="E183" s="208" t="s">
        <v>2167</v>
      </c>
      <c r="F183" s="209" t="s">
        <v>2168</v>
      </c>
      <c r="G183" s="210" t="s">
        <v>736</v>
      </c>
      <c r="H183" s="211">
        <v>0.299</v>
      </c>
      <c r="I183" s="212">
        <v>8070.69</v>
      </c>
      <c r="J183" s="212">
        <f>ROUND(I183*H183,2)</f>
        <v>2413.14</v>
      </c>
      <c r="K183" s="209" t="s">
        <v>247</v>
      </c>
      <c r="L183" s="40"/>
      <c r="M183" s="213" t="s">
        <v>17</v>
      </c>
      <c r="N183" s="214" t="s">
        <v>41</v>
      </c>
      <c r="O183" s="215">
        <v>8.46</v>
      </c>
      <c r="P183" s="215">
        <f>O183*H183</f>
        <v>2.5295400000000003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7" t="s">
        <v>363</v>
      </c>
      <c r="AT183" s="217" t="s">
        <v>244</v>
      </c>
      <c r="AU183" s="217" t="s">
        <v>80</v>
      </c>
      <c r="AY183" s="19" t="s">
        <v>242</v>
      </c>
      <c r="BE183" s="218">
        <f>IF(N183="základní",J183,0)</f>
        <v>2413.14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78</v>
      </c>
      <c r="BK183" s="218">
        <f>ROUND(I183*H183,2)</f>
        <v>2413.14</v>
      </c>
      <c r="BL183" s="19" t="s">
        <v>363</v>
      </c>
      <c r="BM183" s="217" t="s">
        <v>3864</v>
      </c>
    </row>
    <row r="184" spans="1:47" s="2" customFormat="1" ht="12">
      <c r="A184" s="34"/>
      <c r="B184" s="35"/>
      <c r="C184" s="36"/>
      <c r="D184" s="219" t="s">
        <v>250</v>
      </c>
      <c r="E184" s="36"/>
      <c r="F184" s="220" t="s">
        <v>2170</v>
      </c>
      <c r="G184" s="36"/>
      <c r="H184" s="36"/>
      <c r="I184" s="36"/>
      <c r="J184" s="36"/>
      <c r="K184" s="36"/>
      <c r="L184" s="40"/>
      <c r="M184" s="221"/>
      <c r="N184" s="222"/>
      <c r="O184" s="79"/>
      <c r="P184" s="79"/>
      <c r="Q184" s="79"/>
      <c r="R184" s="79"/>
      <c r="S184" s="79"/>
      <c r="T184" s="80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250</v>
      </c>
      <c r="AU184" s="19" t="s">
        <v>80</v>
      </c>
    </row>
    <row r="185" spans="1:63" s="12" customFormat="1" ht="25.9" customHeight="1">
      <c r="A185" s="12"/>
      <c r="B185" s="192"/>
      <c r="C185" s="193"/>
      <c r="D185" s="194" t="s">
        <v>69</v>
      </c>
      <c r="E185" s="195" t="s">
        <v>420</v>
      </c>
      <c r="F185" s="195" t="s">
        <v>2209</v>
      </c>
      <c r="G185" s="193"/>
      <c r="H185" s="193"/>
      <c r="I185" s="193"/>
      <c r="J185" s="196">
        <f>BK185</f>
        <v>61862.84</v>
      </c>
      <c r="K185" s="193"/>
      <c r="L185" s="197"/>
      <c r="M185" s="198"/>
      <c r="N185" s="199"/>
      <c r="O185" s="199"/>
      <c r="P185" s="200">
        <f>P186+P200+P206</f>
        <v>20.69</v>
      </c>
      <c r="Q185" s="199"/>
      <c r="R185" s="200">
        <f>R186+R200+R206</f>
        <v>0.331576</v>
      </c>
      <c r="S185" s="199"/>
      <c r="T185" s="201">
        <f>T186+T200+T206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2" t="s">
        <v>262</v>
      </c>
      <c r="AT185" s="203" t="s">
        <v>69</v>
      </c>
      <c r="AU185" s="203" t="s">
        <v>70</v>
      </c>
      <c r="AY185" s="202" t="s">
        <v>242</v>
      </c>
      <c r="BK185" s="204">
        <f>BK186+BK200+BK206</f>
        <v>61862.84</v>
      </c>
    </row>
    <row r="186" spans="1:63" s="12" customFormat="1" ht="22.8" customHeight="1">
      <c r="A186" s="12"/>
      <c r="B186" s="192"/>
      <c r="C186" s="193"/>
      <c r="D186" s="194" t="s">
        <v>69</v>
      </c>
      <c r="E186" s="205" t="s">
        <v>3204</v>
      </c>
      <c r="F186" s="205" t="s">
        <v>3205</v>
      </c>
      <c r="G186" s="193"/>
      <c r="H186" s="193"/>
      <c r="I186" s="193"/>
      <c r="J186" s="206">
        <f>BK186</f>
        <v>36757.200000000004</v>
      </c>
      <c r="K186" s="193"/>
      <c r="L186" s="197"/>
      <c r="M186" s="198"/>
      <c r="N186" s="199"/>
      <c r="O186" s="199"/>
      <c r="P186" s="200">
        <f>SUM(P187:P199)</f>
        <v>15.25</v>
      </c>
      <c r="Q186" s="199"/>
      <c r="R186" s="200">
        <f>SUM(R187:R199)</f>
        <v>0.3106</v>
      </c>
      <c r="S186" s="199"/>
      <c r="T186" s="201">
        <f>SUM(T187:T199)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2" t="s">
        <v>262</v>
      </c>
      <c r="AT186" s="203" t="s">
        <v>69</v>
      </c>
      <c r="AU186" s="203" t="s">
        <v>78</v>
      </c>
      <c r="AY186" s="202" t="s">
        <v>242</v>
      </c>
      <c r="BK186" s="204">
        <f>SUM(BK187:BK199)</f>
        <v>36757.200000000004</v>
      </c>
    </row>
    <row r="187" spans="1:65" s="2" customFormat="1" ht="16.5" customHeight="1">
      <c r="A187" s="34"/>
      <c r="B187" s="35"/>
      <c r="C187" s="207" t="s">
        <v>452</v>
      </c>
      <c r="D187" s="207" t="s">
        <v>244</v>
      </c>
      <c r="E187" s="208" t="s">
        <v>3206</v>
      </c>
      <c r="F187" s="209" t="s">
        <v>3207</v>
      </c>
      <c r="G187" s="210" t="s">
        <v>581</v>
      </c>
      <c r="H187" s="211">
        <v>5</v>
      </c>
      <c r="I187" s="212">
        <v>1490.88</v>
      </c>
      <c r="J187" s="212">
        <f>ROUND(I187*H187,2)</f>
        <v>7454.4</v>
      </c>
      <c r="K187" s="209" t="s">
        <v>247</v>
      </c>
      <c r="L187" s="40"/>
      <c r="M187" s="213" t="s">
        <v>17</v>
      </c>
      <c r="N187" s="214" t="s">
        <v>41</v>
      </c>
      <c r="O187" s="215">
        <v>1.683</v>
      </c>
      <c r="P187" s="215">
        <f>O187*H187</f>
        <v>8.415000000000001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7" t="s">
        <v>672</v>
      </c>
      <c r="AT187" s="217" t="s">
        <v>244</v>
      </c>
      <c r="AU187" s="217" t="s">
        <v>80</v>
      </c>
      <c r="AY187" s="19" t="s">
        <v>242</v>
      </c>
      <c r="BE187" s="218">
        <f>IF(N187="základní",J187,0)</f>
        <v>7454.4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78</v>
      </c>
      <c r="BK187" s="218">
        <f>ROUND(I187*H187,2)</f>
        <v>7454.4</v>
      </c>
      <c r="BL187" s="19" t="s">
        <v>672</v>
      </c>
      <c r="BM187" s="217" t="s">
        <v>3865</v>
      </c>
    </row>
    <row r="188" spans="1:47" s="2" customFormat="1" ht="12">
      <c r="A188" s="34"/>
      <c r="B188" s="35"/>
      <c r="C188" s="36"/>
      <c r="D188" s="219" t="s">
        <v>250</v>
      </c>
      <c r="E188" s="36"/>
      <c r="F188" s="220" t="s">
        <v>3209</v>
      </c>
      <c r="G188" s="36"/>
      <c r="H188" s="36"/>
      <c r="I188" s="36"/>
      <c r="J188" s="36"/>
      <c r="K188" s="36"/>
      <c r="L188" s="40"/>
      <c r="M188" s="221"/>
      <c r="N188" s="222"/>
      <c r="O188" s="79"/>
      <c r="P188" s="79"/>
      <c r="Q188" s="79"/>
      <c r="R188" s="79"/>
      <c r="S188" s="79"/>
      <c r="T188" s="80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9" t="s">
        <v>250</v>
      </c>
      <c r="AU188" s="19" t="s">
        <v>80</v>
      </c>
    </row>
    <row r="189" spans="1:51" s="13" customFormat="1" ht="12">
      <c r="A189" s="13"/>
      <c r="B189" s="225"/>
      <c r="C189" s="226"/>
      <c r="D189" s="223" t="s">
        <v>254</v>
      </c>
      <c r="E189" s="227" t="s">
        <v>17</v>
      </c>
      <c r="F189" s="228" t="s">
        <v>273</v>
      </c>
      <c r="G189" s="226"/>
      <c r="H189" s="229">
        <v>5</v>
      </c>
      <c r="I189" s="226"/>
      <c r="J189" s="226"/>
      <c r="K189" s="226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254</v>
      </c>
      <c r="AU189" s="234" t="s">
        <v>80</v>
      </c>
      <c r="AV189" s="13" t="s">
        <v>80</v>
      </c>
      <c r="AW189" s="13" t="s">
        <v>32</v>
      </c>
      <c r="AX189" s="13" t="s">
        <v>78</v>
      </c>
      <c r="AY189" s="234" t="s">
        <v>242</v>
      </c>
    </row>
    <row r="190" spans="1:65" s="2" customFormat="1" ht="21.75" customHeight="1">
      <c r="A190" s="34"/>
      <c r="B190" s="35"/>
      <c r="C190" s="264" t="s">
        <v>465</v>
      </c>
      <c r="D190" s="264" t="s">
        <v>420</v>
      </c>
      <c r="E190" s="265" t="s">
        <v>3210</v>
      </c>
      <c r="F190" s="266" t="s">
        <v>3866</v>
      </c>
      <c r="G190" s="267" t="s">
        <v>581</v>
      </c>
      <c r="H190" s="268">
        <v>2</v>
      </c>
      <c r="I190" s="269">
        <v>4252</v>
      </c>
      <c r="J190" s="269">
        <f>ROUND(I190*H190,2)</f>
        <v>8504</v>
      </c>
      <c r="K190" s="266" t="s">
        <v>17</v>
      </c>
      <c r="L190" s="270"/>
      <c r="M190" s="271" t="s">
        <v>17</v>
      </c>
      <c r="N190" s="272" t="s">
        <v>41</v>
      </c>
      <c r="O190" s="215">
        <v>0</v>
      </c>
      <c r="P190" s="215">
        <f>O190*H190</f>
        <v>0</v>
      </c>
      <c r="Q190" s="215">
        <v>0.062</v>
      </c>
      <c r="R190" s="215">
        <f>Q190*H190</f>
        <v>0.124</v>
      </c>
      <c r="S190" s="215">
        <v>0</v>
      </c>
      <c r="T190" s="21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7" t="s">
        <v>1926</v>
      </c>
      <c r="AT190" s="217" t="s">
        <v>420</v>
      </c>
      <c r="AU190" s="217" t="s">
        <v>80</v>
      </c>
      <c r="AY190" s="19" t="s">
        <v>242</v>
      </c>
      <c r="BE190" s="218">
        <f>IF(N190="základní",J190,0)</f>
        <v>8504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78</v>
      </c>
      <c r="BK190" s="218">
        <f>ROUND(I190*H190,2)</f>
        <v>8504</v>
      </c>
      <c r="BL190" s="19" t="s">
        <v>1926</v>
      </c>
      <c r="BM190" s="217" t="s">
        <v>3867</v>
      </c>
    </row>
    <row r="191" spans="1:51" s="13" customFormat="1" ht="12">
      <c r="A191" s="13"/>
      <c r="B191" s="225"/>
      <c r="C191" s="226"/>
      <c r="D191" s="223" t="s">
        <v>254</v>
      </c>
      <c r="E191" s="227" t="s">
        <v>17</v>
      </c>
      <c r="F191" s="228" t="s">
        <v>80</v>
      </c>
      <c r="G191" s="226"/>
      <c r="H191" s="229">
        <v>2</v>
      </c>
      <c r="I191" s="226"/>
      <c r="J191" s="226"/>
      <c r="K191" s="226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254</v>
      </c>
      <c r="AU191" s="234" t="s">
        <v>80</v>
      </c>
      <c r="AV191" s="13" t="s">
        <v>80</v>
      </c>
      <c r="AW191" s="13" t="s">
        <v>32</v>
      </c>
      <c r="AX191" s="13" t="s">
        <v>78</v>
      </c>
      <c r="AY191" s="234" t="s">
        <v>242</v>
      </c>
    </row>
    <row r="192" spans="1:65" s="2" customFormat="1" ht="21.75" customHeight="1">
      <c r="A192" s="34"/>
      <c r="B192" s="35"/>
      <c r="C192" s="264" t="s">
        <v>473</v>
      </c>
      <c r="D192" s="264" t="s">
        <v>420</v>
      </c>
      <c r="E192" s="265" t="s">
        <v>3868</v>
      </c>
      <c r="F192" s="266" t="s">
        <v>3869</v>
      </c>
      <c r="G192" s="267" t="s">
        <v>581</v>
      </c>
      <c r="H192" s="268">
        <v>2</v>
      </c>
      <c r="I192" s="269">
        <v>4252</v>
      </c>
      <c r="J192" s="269">
        <f>ROUND(I192*H192,2)</f>
        <v>8504</v>
      </c>
      <c r="K192" s="266" t="s">
        <v>17</v>
      </c>
      <c r="L192" s="270"/>
      <c r="M192" s="271" t="s">
        <v>17</v>
      </c>
      <c r="N192" s="272" t="s">
        <v>41</v>
      </c>
      <c r="O192" s="215">
        <v>0</v>
      </c>
      <c r="P192" s="215">
        <f>O192*H192</f>
        <v>0</v>
      </c>
      <c r="Q192" s="215">
        <v>0.062</v>
      </c>
      <c r="R192" s="215">
        <f>Q192*H192</f>
        <v>0.124</v>
      </c>
      <c r="S192" s="215">
        <v>0</v>
      </c>
      <c r="T192" s="21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7" t="s">
        <v>1926</v>
      </c>
      <c r="AT192" s="217" t="s">
        <v>420</v>
      </c>
      <c r="AU192" s="217" t="s">
        <v>80</v>
      </c>
      <c r="AY192" s="19" t="s">
        <v>242</v>
      </c>
      <c r="BE192" s="218">
        <f>IF(N192="základní",J192,0)</f>
        <v>8504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78</v>
      </c>
      <c r="BK192" s="218">
        <f>ROUND(I192*H192,2)</f>
        <v>8504</v>
      </c>
      <c r="BL192" s="19" t="s">
        <v>1926</v>
      </c>
      <c r="BM192" s="217" t="s">
        <v>3870</v>
      </c>
    </row>
    <row r="193" spans="1:51" s="13" customFormat="1" ht="12">
      <c r="A193" s="13"/>
      <c r="B193" s="225"/>
      <c r="C193" s="226"/>
      <c r="D193" s="223" t="s">
        <v>254</v>
      </c>
      <c r="E193" s="227" t="s">
        <v>17</v>
      </c>
      <c r="F193" s="228" t="s">
        <v>80</v>
      </c>
      <c r="G193" s="226"/>
      <c r="H193" s="229">
        <v>2</v>
      </c>
      <c r="I193" s="226"/>
      <c r="J193" s="226"/>
      <c r="K193" s="226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254</v>
      </c>
      <c r="AU193" s="234" t="s">
        <v>80</v>
      </c>
      <c r="AV193" s="13" t="s">
        <v>80</v>
      </c>
      <c r="AW193" s="13" t="s">
        <v>32</v>
      </c>
      <c r="AX193" s="13" t="s">
        <v>78</v>
      </c>
      <c r="AY193" s="234" t="s">
        <v>242</v>
      </c>
    </row>
    <row r="194" spans="1:65" s="2" customFormat="1" ht="21.75" customHeight="1">
      <c r="A194" s="34"/>
      <c r="B194" s="35"/>
      <c r="C194" s="264" t="s">
        <v>483</v>
      </c>
      <c r="D194" s="264" t="s">
        <v>420</v>
      </c>
      <c r="E194" s="265" t="s">
        <v>3871</v>
      </c>
      <c r="F194" s="266" t="s">
        <v>3872</v>
      </c>
      <c r="G194" s="267" t="s">
        <v>581</v>
      </c>
      <c r="H194" s="268">
        <v>1</v>
      </c>
      <c r="I194" s="269">
        <v>5740</v>
      </c>
      <c r="J194" s="269">
        <f>ROUND(I194*H194,2)</f>
        <v>5740</v>
      </c>
      <c r="K194" s="266" t="s">
        <v>17</v>
      </c>
      <c r="L194" s="270"/>
      <c r="M194" s="271" t="s">
        <v>17</v>
      </c>
      <c r="N194" s="272" t="s">
        <v>41</v>
      </c>
      <c r="O194" s="215">
        <v>0</v>
      </c>
      <c r="P194" s="215">
        <f>O194*H194</f>
        <v>0</v>
      </c>
      <c r="Q194" s="215">
        <v>0.062</v>
      </c>
      <c r="R194" s="215">
        <f>Q194*H194</f>
        <v>0.062</v>
      </c>
      <c r="S194" s="215">
        <v>0</v>
      </c>
      <c r="T194" s="21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7" t="s">
        <v>1926</v>
      </c>
      <c r="AT194" s="217" t="s">
        <v>420</v>
      </c>
      <c r="AU194" s="217" t="s">
        <v>80</v>
      </c>
      <c r="AY194" s="19" t="s">
        <v>242</v>
      </c>
      <c r="BE194" s="218">
        <f>IF(N194="základní",J194,0)</f>
        <v>5740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78</v>
      </c>
      <c r="BK194" s="218">
        <f>ROUND(I194*H194,2)</f>
        <v>5740</v>
      </c>
      <c r="BL194" s="19" t="s">
        <v>1926</v>
      </c>
      <c r="BM194" s="217" t="s">
        <v>3873</v>
      </c>
    </row>
    <row r="195" spans="1:51" s="13" customFormat="1" ht="12">
      <c r="A195" s="13"/>
      <c r="B195" s="225"/>
      <c r="C195" s="226"/>
      <c r="D195" s="223" t="s">
        <v>254</v>
      </c>
      <c r="E195" s="227" t="s">
        <v>17</v>
      </c>
      <c r="F195" s="228" t="s">
        <v>78</v>
      </c>
      <c r="G195" s="226"/>
      <c r="H195" s="229">
        <v>1</v>
      </c>
      <c r="I195" s="226"/>
      <c r="J195" s="226"/>
      <c r="K195" s="226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254</v>
      </c>
      <c r="AU195" s="234" t="s">
        <v>80</v>
      </c>
      <c r="AV195" s="13" t="s">
        <v>80</v>
      </c>
      <c r="AW195" s="13" t="s">
        <v>32</v>
      </c>
      <c r="AX195" s="13" t="s">
        <v>78</v>
      </c>
      <c r="AY195" s="234" t="s">
        <v>242</v>
      </c>
    </row>
    <row r="196" spans="1:65" s="2" customFormat="1" ht="16.5" customHeight="1">
      <c r="A196" s="34"/>
      <c r="B196" s="35"/>
      <c r="C196" s="207" t="s">
        <v>497</v>
      </c>
      <c r="D196" s="207" t="s">
        <v>244</v>
      </c>
      <c r="E196" s="208" t="s">
        <v>3213</v>
      </c>
      <c r="F196" s="209" t="s">
        <v>3214</v>
      </c>
      <c r="G196" s="210" t="s">
        <v>581</v>
      </c>
      <c r="H196" s="211">
        <v>5</v>
      </c>
      <c r="I196" s="212">
        <v>1210.96</v>
      </c>
      <c r="J196" s="212">
        <f>ROUND(I196*H196,2)</f>
        <v>6054.8</v>
      </c>
      <c r="K196" s="209" t="s">
        <v>247</v>
      </c>
      <c r="L196" s="40"/>
      <c r="M196" s="213" t="s">
        <v>17</v>
      </c>
      <c r="N196" s="214" t="s">
        <v>41</v>
      </c>
      <c r="O196" s="215">
        <v>1.367</v>
      </c>
      <c r="P196" s="215">
        <f>O196*H196</f>
        <v>6.835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7" t="s">
        <v>672</v>
      </c>
      <c r="AT196" s="217" t="s">
        <v>244</v>
      </c>
      <c r="AU196" s="217" t="s">
        <v>80</v>
      </c>
      <c r="AY196" s="19" t="s">
        <v>242</v>
      </c>
      <c r="BE196" s="218">
        <f>IF(N196="základní",J196,0)</f>
        <v>6054.8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78</v>
      </c>
      <c r="BK196" s="218">
        <f>ROUND(I196*H196,2)</f>
        <v>6054.8</v>
      </c>
      <c r="BL196" s="19" t="s">
        <v>672</v>
      </c>
      <c r="BM196" s="217" t="s">
        <v>3874</v>
      </c>
    </row>
    <row r="197" spans="1:47" s="2" customFormat="1" ht="12">
      <c r="A197" s="34"/>
      <c r="B197" s="35"/>
      <c r="C197" s="36"/>
      <c r="D197" s="219" t="s">
        <v>250</v>
      </c>
      <c r="E197" s="36"/>
      <c r="F197" s="220" t="s">
        <v>3216</v>
      </c>
      <c r="G197" s="36"/>
      <c r="H197" s="36"/>
      <c r="I197" s="36"/>
      <c r="J197" s="36"/>
      <c r="K197" s="36"/>
      <c r="L197" s="40"/>
      <c r="M197" s="221"/>
      <c r="N197" s="222"/>
      <c r="O197" s="79"/>
      <c r="P197" s="79"/>
      <c r="Q197" s="79"/>
      <c r="R197" s="79"/>
      <c r="S197" s="79"/>
      <c r="T197" s="80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9" t="s">
        <v>250</v>
      </c>
      <c r="AU197" s="19" t="s">
        <v>80</v>
      </c>
    </row>
    <row r="198" spans="1:51" s="13" customFormat="1" ht="12">
      <c r="A198" s="13"/>
      <c r="B198" s="225"/>
      <c r="C198" s="226"/>
      <c r="D198" s="223" t="s">
        <v>254</v>
      </c>
      <c r="E198" s="227" t="s">
        <v>17</v>
      </c>
      <c r="F198" s="228" t="s">
        <v>273</v>
      </c>
      <c r="G198" s="226"/>
      <c r="H198" s="229">
        <v>5</v>
      </c>
      <c r="I198" s="226"/>
      <c r="J198" s="226"/>
      <c r="K198" s="226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254</v>
      </c>
      <c r="AU198" s="234" t="s">
        <v>80</v>
      </c>
      <c r="AV198" s="13" t="s">
        <v>80</v>
      </c>
      <c r="AW198" s="13" t="s">
        <v>32</v>
      </c>
      <c r="AX198" s="13" t="s">
        <v>78</v>
      </c>
      <c r="AY198" s="234" t="s">
        <v>242</v>
      </c>
    </row>
    <row r="199" spans="1:65" s="2" customFormat="1" ht="16.5" customHeight="1">
      <c r="A199" s="34"/>
      <c r="B199" s="35"/>
      <c r="C199" s="264" t="s">
        <v>507</v>
      </c>
      <c r="D199" s="264" t="s">
        <v>420</v>
      </c>
      <c r="E199" s="265" t="s">
        <v>3217</v>
      </c>
      <c r="F199" s="266" t="s">
        <v>3218</v>
      </c>
      <c r="G199" s="267" t="s">
        <v>581</v>
      </c>
      <c r="H199" s="268">
        <v>20</v>
      </c>
      <c r="I199" s="269">
        <v>25</v>
      </c>
      <c r="J199" s="269">
        <f>ROUND(I199*H199,2)</f>
        <v>500</v>
      </c>
      <c r="K199" s="266" t="s">
        <v>3150</v>
      </c>
      <c r="L199" s="270"/>
      <c r="M199" s="271" t="s">
        <v>17</v>
      </c>
      <c r="N199" s="272" t="s">
        <v>41</v>
      </c>
      <c r="O199" s="215">
        <v>0</v>
      </c>
      <c r="P199" s="215">
        <f>O199*H199</f>
        <v>0</v>
      </c>
      <c r="Q199" s="215">
        <v>3E-05</v>
      </c>
      <c r="R199" s="215">
        <f>Q199*H199</f>
        <v>0.0006000000000000001</v>
      </c>
      <c r="S199" s="215">
        <v>0</v>
      </c>
      <c r="T199" s="21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7" t="s">
        <v>1926</v>
      </c>
      <c r="AT199" s="217" t="s">
        <v>420</v>
      </c>
      <c r="AU199" s="217" t="s">
        <v>80</v>
      </c>
      <c r="AY199" s="19" t="s">
        <v>242</v>
      </c>
      <c r="BE199" s="218">
        <f>IF(N199="základní",J199,0)</f>
        <v>500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78</v>
      </c>
      <c r="BK199" s="218">
        <f>ROUND(I199*H199,2)</f>
        <v>500</v>
      </c>
      <c r="BL199" s="19" t="s">
        <v>1926</v>
      </c>
      <c r="BM199" s="217" t="s">
        <v>3875</v>
      </c>
    </row>
    <row r="200" spans="1:63" s="12" customFormat="1" ht="22.8" customHeight="1">
      <c r="A200" s="12"/>
      <c r="B200" s="192"/>
      <c r="C200" s="193"/>
      <c r="D200" s="194" t="s">
        <v>69</v>
      </c>
      <c r="E200" s="205" t="s">
        <v>2210</v>
      </c>
      <c r="F200" s="205" t="s">
        <v>2211</v>
      </c>
      <c r="G200" s="193"/>
      <c r="H200" s="193"/>
      <c r="I200" s="193"/>
      <c r="J200" s="206">
        <f>BK200</f>
        <v>19112.079999999998</v>
      </c>
      <c r="K200" s="193"/>
      <c r="L200" s="197"/>
      <c r="M200" s="198"/>
      <c r="N200" s="199"/>
      <c r="O200" s="199"/>
      <c r="P200" s="200">
        <f>SUM(P201:P205)</f>
        <v>0</v>
      </c>
      <c r="Q200" s="199"/>
      <c r="R200" s="200">
        <f>SUM(R201:R205)</f>
        <v>0.020976</v>
      </c>
      <c r="S200" s="199"/>
      <c r="T200" s="201">
        <f>SUM(T201:T205)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2" t="s">
        <v>262</v>
      </c>
      <c r="AT200" s="203" t="s">
        <v>69</v>
      </c>
      <c r="AU200" s="203" t="s">
        <v>78</v>
      </c>
      <c r="AY200" s="202" t="s">
        <v>242</v>
      </c>
      <c r="BK200" s="204">
        <f>SUM(BK201:BK205)</f>
        <v>19112.079999999998</v>
      </c>
    </row>
    <row r="201" spans="1:65" s="2" customFormat="1" ht="16.5" customHeight="1">
      <c r="A201" s="34"/>
      <c r="B201" s="35"/>
      <c r="C201" s="207" t="s">
        <v>515</v>
      </c>
      <c r="D201" s="207" t="s">
        <v>244</v>
      </c>
      <c r="E201" s="208" t="s">
        <v>2769</v>
      </c>
      <c r="F201" s="209" t="s">
        <v>2214</v>
      </c>
      <c r="G201" s="210" t="s">
        <v>184</v>
      </c>
      <c r="H201" s="211">
        <v>92</v>
      </c>
      <c r="I201" s="212">
        <v>136.88</v>
      </c>
      <c r="J201" s="212">
        <f>ROUND(I201*H201,2)</f>
        <v>12592.96</v>
      </c>
      <c r="K201" s="209" t="s">
        <v>17</v>
      </c>
      <c r="L201" s="40"/>
      <c r="M201" s="213" t="s">
        <v>17</v>
      </c>
      <c r="N201" s="214" t="s">
        <v>41</v>
      </c>
      <c r="O201" s="215">
        <v>0</v>
      </c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7" t="s">
        <v>672</v>
      </c>
      <c r="AT201" s="217" t="s">
        <v>244</v>
      </c>
      <c r="AU201" s="217" t="s">
        <v>80</v>
      </c>
      <c r="AY201" s="19" t="s">
        <v>242</v>
      </c>
      <c r="BE201" s="218">
        <f>IF(N201="základní",J201,0)</f>
        <v>12592.96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78</v>
      </c>
      <c r="BK201" s="218">
        <f>ROUND(I201*H201,2)</f>
        <v>12592.96</v>
      </c>
      <c r="BL201" s="19" t="s">
        <v>672</v>
      </c>
      <c r="BM201" s="217" t="s">
        <v>3876</v>
      </c>
    </row>
    <row r="202" spans="1:51" s="13" customFormat="1" ht="12">
      <c r="A202" s="13"/>
      <c r="B202" s="225"/>
      <c r="C202" s="226"/>
      <c r="D202" s="223" t="s">
        <v>254</v>
      </c>
      <c r="E202" s="227" t="s">
        <v>3785</v>
      </c>
      <c r="F202" s="228" t="s">
        <v>3877</v>
      </c>
      <c r="G202" s="226"/>
      <c r="H202" s="229">
        <v>92</v>
      </c>
      <c r="I202" s="226"/>
      <c r="J202" s="226"/>
      <c r="K202" s="226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254</v>
      </c>
      <c r="AU202" s="234" t="s">
        <v>80</v>
      </c>
      <c r="AV202" s="13" t="s">
        <v>80</v>
      </c>
      <c r="AW202" s="13" t="s">
        <v>32</v>
      </c>
      <c r="AX202" s="13" t="s">
        <v>70</v>
      </c>
      <c r="AY202" s="234" t="s">
        <v>242</v>
      </c>
    </row>
    <row r="203" spans="1:51" s="14" customFormat="1" ht="12">
      <c r="A203" s="14"/>
      <c r="B203" s="235"/>
      <c r="C203" s="236"/>
      <c r="D203" s="223" t="s">
        <v>254</v>
      </c>
      <c r="E203" s="237" t="s">
        <v>17</v>
      </c>
      <c r="F203" s="238" t="s">
        <v>261</v>
      </c>
      <c r="G203" s="236"/>
      <c r="H203" s="239">
        <v>92</v>
      </c>
      <c r="I203" s="236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254</v>
      </c>
      <c r="AU203" s="244" t="s">
        <v>80</v>
      </c>
      <c r="AV203" s="14" t="s">
        <v>248</v>
      </c>
      <c r="AW203" s="14" t="s">
        <v>32</v>
      </c>
      <c r="AX203" s="14" t="s">
        <v>78</v>
      </c>
      <c r="AY203" s="244" t="s">
        <v>242</v>
      </c>
    </row>
    <row r="204" spans="1:65" s="2" customFormat="1" ht="16.5" customHeight="1">
      <c r="A204" s="34"/>
      <c r="B204" s="35"/>
      <c r="C204" s="264" t="s">
        <v>520</v>
      </c>
      <c r="D204" s="264" t="s">
        <v>420</v>
      </c>
      <c r="E204" s="265" t="s">
        <v>1648</v>
      </c>
      <c r="F204" s="266" t="s">
        <v>1649</v>
      </c>
      <c r="G204" s="267" t="s">
        <v>184</v>
      </c>
      <c r="H204" s="268">
        <v>110.4</v>
      </c>
      <c r="I204" s="269">
        <v>59.05</v>
      </c>
      <c r="J204" s="269">
        <f>ROUND(I204*H204,2)</f>
        <v>6519.12</v>
      </c>
      <c r="K204" s="266" t="s">
        <v>423</v>
      </c>
      <c r="L204" s="270"/>
      <c r="M204" s="271" t="s">
        <v>17</v>
      </c>
      <c r="N204" s="272" t="s">
        <v>41</v>
      </c>
      <c r="O204" s="215">
        <v>0</v>
      </c>
      <c r="P204" s="215">
        <f>O204*H204</f>
        <v>0</v>
      </c>
      <c r="Q204" s="215">
        <v>0.00019</v>
      </c>
      <c r="R204" s="215">
        <f>Q204*H204</f>
        <v>0.020976</v>
      </c>
      <c r="S204" s="215">
        <v>0</v>
      </c>
      <c r="T204" s="21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7" t="s">
        <v>1926</v>
      </c>
      <c r="AT204" s="217" t="s">
        <v>420</v>
      </c>
      <c r="AU204" s="217" t="s">
        <v>80</v>
      </c>
      <c r="AY204" s="19" t="s">
        <v>242</v>
      </c>
      <c r="BE204" s="218">
        <f>IF(N204="základní",J204,0)</f>
        <v>6519.12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78</v>
      </c>
      <c r="BK204" s="218">
        <f>ROUND(I204*H204,2)</f>
        <v>6519.12</v>
      </c>
      <c r="BL204" s="19" t="s">
        <v>1926</v>
      </c>
      <c r="BM204" s="217" t="s">
        <v>3878</v>
      </c>
    </row>
    <row r="205" spans="1:51" s="13" customFormat="1" ht="12">
      <c r="A205" s="13"/>
      <c r="B205" s="225"/>
      <c r="C205" s="226"/>
      <c r="D205" s="223" t="s">
        <v>254</v>
      </c>
      <c r="E205" s="227" t="s">
        <v>17</v>
      </c>
      <c r="F205" s="228" t="s">
        <v>3879</v>
      </c>
      <c r="G205" s="226"/>
      <c r="H205" s="229">
        <v>110.4</v>
      </c>
      <c r="I205" s="226"/>
      <c r="J205" s="226"/>
      <c r="K205" s="226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254</v>
      </c>
      <c r="AU205" s="234" t="s">
        <v>80</v>
      </c>
      <c r="AV205" s="13" t="s">
        <v>80</v>
      </c>
      <c r="AW205" s="13" t="s">
        <v>32</v>
      </c>
      <c r="AX205" s="13" t="s">
        <v>78</v>
      </c>
      <c r="AY205" s="234" t="s">
        <v>242</v>
      </c>
    </row>
    <row r="206" spans="1:63" s="12" customFormat="1" ht="22.8" customHeight="1">
      <c r="A206" s="12"/>
      <c r="B206" s="192"/>
      <c r="C206" s="193"/>
      <c r="D206" s="194" t="s">
        <v>69</v>
      </c>
      <c r="E206" s="205" t="s">
        <v>3229</v>
      </c>
      <c r="F206" s="205" t="s">
        <v>3230</v>
      </c>
      <c r="G206" s="193"/>
      <c r="H206" s="193"/>
      <c r="I206" s="193"/>
      <c r="J206" s="206">
        <f>BK206</f>
        <v>5993.5599999999995</v>
      </c>
      <c r="K206" s="193"/>
      <c r="L206" s="197"/>
      <c r="M206" s="198"/>
      <c r="N206" s="199"/>
      <c r="O206" s="199"/>
      <c r="P206" s="200">
        <f>SUM(P207:P212)</f>
        <v>5.44</v>
      </c>
      <c r="Q206" s="199"/>
      <c r="R206" s="200">
        <f>SUM(R207:R212)</f>
        <v>0</v>
      </c>
      <c r="S206" s="199"/>
      <c r="T206" s="201">
        <f>SUM(T207:T212)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2" t="s">
        <v>262</v>
      </c>
      <c r="AT206" s="203" t="s">
        <v>69</v>
      </c>
      <c r="AU206" s="203" t="s">
        <v>78</v>
      </c>
      <c r="AY206" s="202" t="s">
        <v>242</v>
      </c>
      <c r="BK206" s="204">
        <f>SUM(BK207:BK212)</f>
        <v>5993.5599999999995</v>
      </c>
    </row>
    <row r="207" spans="1:65" s="2" customFormat="1" ht="24.15" customHeight="1">
      <c r="A207" s="34"/>
      <c r="B207" s="35"/>
      <c r="C207" s="207" t="s">
        <v>525</v>
      </c>
      <c r="D207" s="207" t="s">
        <v>244</v>
      </c>
      <c r="E207" s="208" t="s">
        <v>3231</v>
      </c>
      <c r="F207" s="209" t="s">
        <v>3232</v>
      </c>
      <c r="G207" s="210" t="s">
        <v>3233</v>
      </c>
      <c r="H207" s="211">
        <v>4</v>
      </c>
      <c r="I207" s="212">
        <v>231.39</v>
      </c>
      <c r="J207" s="212">
        <f>ROUND(I207*H207,2)</f>
        <v>925.56</v>
      </c>
      <c r="K207" s="209" t="s">
        <v>247</v>
      </c>
      <c r="L207" s="40"/>
      <c r="M207" s="213" t="s">
        <v>17</v>
      </c>
      <c r="N207" s="214" t="s">
        <v>41</v>
      </c>
      <c r="O207" s="215">
        <v>0.21</v>
      </c>
      <c r="P207" s="215">
        <f>O207*H207</f>
        <v>0.84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7" t="s">
        <v>672</v>
      </c>
      <c r="AT207" s="217" t="s">
        <v>244</v>
      </c>
      <c r="AU207" s="217" t="s">
        <v>80</v>
      </c>
      <c r="AY207" s="19" t="s">
        <v>242</v>
      </c>
      <c r="BE207" s="218">
        <f>IF(N207="základní",J207,0)</f>
        <v>925.56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78</v>
      </c>
      <c r="BK207" s="218">
        <f>ROUND(I207*H207,2)</f>
        <v>925.56</v>
      </c>
      <c r="BL207" s="19" t="s">
        <v>672</v>
      </c>
      <c r="BM207" s="217" t="s">
        <v>3880</v>
      </c>
    </row>
    <row r="208" spans="1:47" s="2" customFormat="1" ht="12">
      <c r="A208" s="34"/>
      <c r="B208" s="35"/>
      <c r="C208" s="36"/>
      <c r="D208" s="219" t="s">
        <v>250</v>
      </c>
      <c r="E208" s="36"/>
      <c r="F208" s="220" t="s">
        <v>3235</v>
      </c>
      <c r="G208" s="36"/>
      <c r="H208" s="36"/>
      <c r="I208" s="36"/>
      <c r="J208" s="36"/>
      <c r="K208" s="36"/>
      <c r="L208" s="40"/>
      <c r="M208" s="221"/>
      <c r="N208" s="222"/>
      <c r="O208" s="79"/>
      <c r="P208" s="79"/>
      <c r="Q208" s="79"/>
      <c r="R208" s="79"/>
      <c r="S208" s="79"/>
      <c r="T208" s="80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9" t="s">
        <v>250</v>
      </c>
      <c r="AU208" s="19" t="s">
        <v>80</v>
      </c>
    </row>
    <row r="209" spans="1:51" s="13" customFormat="1" ht="12">
      <c r="A209" s="13"/>
      <c r="B209" s="225"/>
      <c r="C209" s="226"/>
      <c r="D209" s="223" t="s">
        <v>254</v>
      </c>
      <c r="E209" s="227" t="s">
        <v>17</v>
      </c>
      <c r="F209" s="228" t="s">
        <v>248</v>
      </c>
      <c r="G209" s="226"/>
      <c r="H209" s="229">
        <v>4</v>
      </c>
      <c r="I209" s="226"/>
      <c r="J209" s="226"/>
      <c r="K209" s="226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254</v>
      </c>
      <c r="AU209" s="234" t="s">
        <v>80</v>
      </c>
      <c r="AV209" s="13" t="s">
        <v>80</v>
      </c>
      <c r="AW209" s="13" t="s">
        <v>32</v>
      </c>
      <c r="AX209" s="13" t="s">
        <v>78</v>
      </c>
      <c r="AY209" s="234" t="s">
        <v>242</v>
      </c>
    </row>
    <row r="210" spans="1:65" s="2" customFormat="1" ht="24.15" customHeight="1">
      <c r="A210" s="34"/>
      <c r="B210" s="35"/>
      <c r="C210" s="207" t="s">
        <v>532</v>
      </c>
      <c r="D210" s="207" t="s">
        <v>244</v>
      </c>
      <c r="E210" s="208" t="s">
        <v>3236</v>
      </c>
      <c r="F210" s="209" t="s">
        <v>3237</v>
      </c>
      <c r="G210" s="210" t="s">
        <v>581</v>
      </c>
      <c r="H210" s="211">
        <v>20</v>
      </c>
      <c r="I210" s="212">
        <v>253.4</v>
      </c>
      <c r="J210" s="212">
        <f>ROUND(I210*H210,2)</f>
        <v>5068</v>
      </c>
      <c r="K210" s="209" t="s">
        <v>247</v>
      </c>
      <c r="L210" s="40"/>
      <c r="M210" s="213" t="s">
        <v>17</v>
      </c>
      <c r="N210" s="214" t="s">
        <v>41</v>
      </c>
      <c r="O210" s="215">
        <v>0.23</v>
      </c>
      <c r="P210" s="215">
        <f>O210*H210</f>
        <v>4.6000000000000005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7" t="s">
        <v>672</v>
      </c>
      <c r="AT210" s="217" t="s">
        <v>244</v>
      </c>
      <c r="AU210" s="217" t="s">
        <v>80</v>
      </c>
      <c r="AY210" s="19" t="s">
        <v>242</v>
      </c>
      <c r="BE210" s="218">
        <f>IF(N210="základní",J210,0)</f>
        <v>5068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78</v>
      </c>
      <c r="BK210" s="218">
        <f>ROUND(I210*H210,2)</f>
        <v>5068</v>
      </c>
      <c r="BL210" s="19" t="s">
        <v>672</v>
      </c>
      <c r="BM210" s="217" t="s">
        <v>3881</v>
      </c>
    </row>
    <row r="211" spans="1:47" s="2" customFormat="1" ht="12">
      <c r="A211" s="34"/>
      <c r="B211" s="35"/>
      <c r="C211" s="36"/>
      <c r="D211" s="219" t="s">
        <v>250</v>
      </c>
      <c r="E211" s="36"/>
      <c r="F211" s="220" t="s">
        <v>3239</v>
      </c>
      <c r="G211" s="36"/>
      <c r="H211" s="36"/>
      <c r="I211" s="36"/>
      <c r="J211" s="36"/>
      <c r="K211" s="36"/>
      <c r="L211" s="40"/>
      <c r="M211" s="221"/>
      <c r="N211" s="222"/>
      <c r="O211" s="79"/>
      <c r="P211" s="79"/>
      <c r="Q211" s="79"/>
      <c r="R211" s="79"/>
      <c r="S211" s="79"/>
      <c r="T211" s="80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9" t="s">
        <v>250</v>
      </c>
      <c r="AU211" s="19" t="s">
        <v>80</v>
      </c>
    </row>
    <row r="212" spans="1:51" s="13" customFormat="1" ht="12">
      <c r="A212" s="13"/>
      <c r="B212" s="225"/>
      <c r="C212" s="226"/>
      <c r="D212" s="223" t="s">
        <v>254</v>
      </c>
      <c r="E212" s="227" t="s">
        <v>17</v>
      </c>
      <c r="F212" s="228" t="s">
        <v>391</v>
      </c>
      <c r="G212" s="226"/>
      <c r="H212" s="229">
        <v>20</v>
      </c>
      <c r="I212" s="226"/>
      <c r="J212" s="226"/>
      <c r="K212" s="226"/>
      <c r="L212" s="230"/>
      <c r="M212" s="277"/>
      <c r="N212" s="278"/>
      <c r="O212" s="278"/>
      <c r="P212" s="278"/>
      <c r="Q212" s="278"/>
      <c r="R212" s="278"/>
      <c r="S212" s="278"/>
      <c r="T212" s="27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254</v>
      </c>
      <c r="AU212" s="234" t="s">
        <v>80</v>
      </c>
      <c r="AV212" s="13" t="s">
        <v>80</v>
      </c>
      <c r="AW212" s="13" t="s">
        <v>32</v>
      </c>
      <c r="AX212" s="13" t="s">
        <v>78</v>
      </c>
      <c r="AY212" s="234" t="s">
        <v>242</v>
      </c>
    </row>
    <row r="213" spans="1:31" s="2" customFormat="1" ht="6.95" customHeight="1">
      <c r="A213" s="34"/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40"/>
      <c r="M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</row>
  </sheetData>
  <sheetProtection password="CC35" sheet="1" objects="1" scenarios="1" formatColumns="0" formatRows="0" autoFilter="0"/>
  <autoFilter ref="C89:K212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1_02/121151124"/>
    <hyperlink ref="F97" r:id="rId2" display="https://podminky.urs.cz/item/CS_URS_2021_02/133151101"/>
    <hyperlink ref="F100" r:id="rId3" display="https://podminky.urs.cz/item/CS_URS_2021_02/132151104"/>
    <hyperlink ref="F105" r:id="rId4" display="https://podminky.urs.cz/item/CS_URS_2021_02/162351104"/>
    <hyperlink ref="F108" r:id="rId5" display="https://podminky.urs.cz/item/CS_URS_2021_02/174151101"/>
    <hyperlink ref="F116" r:id="rId6" display="https://podminky.urs.cz/item/CS_URS_2021_02/175151101"/>
    <hyperlink ref="F126" r:id="rId7" display="https://podminky.urs.cz/item/CS_URS_2021_02/181351003"/>
    <hyperlink ref="F135" r:id="rId8" display="https://podminky.urs.cz/item/CS_URS_2021_02/275313611"/>
    <hyperlink ref="F139" r:id="rId9" display="https://podminky.urs.cz/item/CS_URS_2021_02/451572111"/>
    <hyperlink ref="F143" r:id="rId10" display="https://podminky.urs.cz/item/CS_URS_2021_02/966071721"/>
    <hyperlink ref="F148" r:id="rId11" display="https://podminky.urs.cz/item/CS_URS_2021_02/741122132"/>
    <hyperlink ref="F157" r:id="rId12" display="https://podminky.urs.cz/item/CS_URS_2021_02/741130004"/>
    <hyperlink ref="F171" r:id="rId13" display="https://podminky.urs.cz/item/CS_URS_2021_02/741372833"/>
    <hyperlink ref="F176" r:id="rId14" display="https://podminky.urs.cz/item/CS_URS_2021_02/741410003"/>
    <hyperlink ref="F181" r:id="rId15" display="https://podminky.urs.cz/item/CS_URS_2021_02/741810002"/>
    <hyperlink ref="F184" r:id="rId16" display="https://podminky.urs.cz/item/CS_URS_2021_02/998741101"/>
    <hyperlink ref="F188" r:id="rId17" display="https://podminky.urs.cz/item/CS_URS_2021_02/210204002"/>
    <hyperlink ref="F197" r:id="rId18" display="https://podminky.urs.cz/item/CS_URS_2021_02/210204201"/>
    <hyperlink ref="F208" r:id="rId19" display="https://podminky.urs.cz/item/CS_URS_2021_02/580103004"/>
    <hyperlink ref="F211" r:id="rId20" display="https://podminky.urs.cz/item/CS_URS_2021_02/5801040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131</v>
      </c>
      <c r="AZ2" s="133" t="s">
        <v>3882</v>
      </c>
      <c r="BA2" s="133" t="s">
        <v>3883</v>
      </c>
      <c r="BB2" s="133" t="s">
        <v>140</v>
      </c>
      <c r="BC2" s="133" t="s">
        <v>3884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3885</v>
      </c>
      <c r="BA3" s="133" t="s">
        <v>3886</v>
      </c>
      <c r="BB3" s="133" t="s">
        <v>184</v>
      </c>
      <c r="BC3" s="133" t="s">
        <v>3887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3888</v>
      </c>
      <c r="BA4" s="133" t="s">
        <v>3889</v>
      </c>
      <c r="BB4" s="133" t="s">
        <v>184</v>
      </c>
      <c r="BC4" s="133" t="s">
        <v>248</v>
      </c>
      <c r="BD4" s="133" t="s">
        <v>80</v>
      </c>
    </row>
    <row r="5" spans="2:56" s="1" customFormat="1" ht="6.95" customHeight="1">
      <c r="B5" s="22"/>
      <c r="L5" s="22"/>
      <c r="AZ5" s="133" t="s">
        <v>3890</v>
      </c>
      <c r="BA5" s="133" t="s">
        <v>3891</v>
      </c>
      <c r="BB5" s="133" t="s">
        <v>144</v>
      </c>
      <c r="BC5" s="133" t="s">
        <v>3892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3893</v>
      </c>
      <c r="BA6" s="133" t="s">
        <v>3894</v>
      </c>
      <c r="BB6" s="133" t="s">
        <v>144</v>
      </c>
      <c r="BC6" s="133" t="s">
        <v>3895</v>
      </c>
      <c r="BD6" s="133" t="s">
        <v>80</v>
      </c>
    </row>
    <row r="7" spans="2:12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</row>
    <row r="8" spans="1:31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40"/>
      <c r="C9" s="34"/>
      <c r="D9" s="34"/>
      <c r="E9" s="141" t="s">
        <v>3896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ROUND(J86,2)</f>
        <v>129491.72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ROUND((SUM(BE86:BE155)),2)</f>
        <v>129491.72</v>
      </c>
      <c r="G33" s="34"/>
      <c r="H33" s="34"/>
      <c r="I33" s="153">
        <v>0.21</v>
      </c>
      <c r="J33" s="152">
        <f>ROUND(((SUM(BE86:BE155))*I33),2)</f>
        <v>27193.26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ROUND((SUM(BF86:BF155)),2)</f>
        <v>0</v>
      </c>
      <c r="G34" s="34"/>
      <c r="H34" s="34"/>
      <c r="I34" s="153">
        <v>0.15</v>
      </c>
      <c r="J34" s="152">
        <f>ROUND(((SUM(BF86:BF155))*I34),2)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ROUND((SUM(BG86:BG155)),2)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ROUND((SUM(BH86:BH155)),2)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ROUND((SUM(BI86:BI155)),2)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156684.98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SO-36 - Dokončení mlatového chodníku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J86</f>
        <v>129491.71999999999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J87</f>
        <v>129491.71999999999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J88</f>
        <v>20274.44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846</v>
      </c>
      <c r="E62" s="178"/>
      <c r="F62" s="178"/>
      <c r="G62" s="178"/>
      <c r="H62" s="178"/>
      <c r="I62" s="178"/>
      <c r="J62" s="179">
        <f>J108</f>
        <v>1247.85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6"/>
      <c r="C63" s="120"/>
      <c r="D63" s="177" t="s">
        <v>222</v>
      </c>
      <c r="E63" s="178"/>
      <c r="F63" s="178"/>
      <c r="G63" s="178"/>
      <c r="H63" s="178"/>
      <c r="I63" s="178"/>
      <c r="J63" s="179">
        <f>J112</f>
        <v>29377.17</v>
      </c>
      <c r="K63" s="120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6"/>
      <c r="C64" s="120"/>
      <c r="D64" s="177" t="s">
        <v>224</v>
      </c>
      <c r="E64" s="178"/>
      <c r="F64" s="178"/>
      <c r="G64" s="178"/>
      <c r="H64" s="178"/>
      <c r="I64" s="178"/>
      <c r="J64" s="179">
        <f>J128</f>
        <v>61570.28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6"/>
      <c r="C65" s="120"/>
      <c r="D65" s="177" t="s">
        <v>225</v>
      </c>
      <c r="E65" s="178"/>
      <c r="F65" s="178"/>
      <c r="G65" s="178"/>
      <c r="H65" s="178"/>
      <c r="I65" s="178"/>
      <c r="J65" s="179">
        <f>J143</f>
        <v>11046.5</v>
      </c>
      <c r="K65" s="120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6"/>
      <c r="C66" s="120"/>
      <c r="D66" s="177" t="s">
        <v>226</v>
      </c>
      <c r="E66" s="178"/>
      <c r="F66" s="178"/>
      <c r="G66" s="178"/>
      <c r="H66" s="178"/>
      <c r="I66" s="178"/>
      <c r="J66" s="179">
        <f>J152</f>
        <v>5975.48</v>
      </c>
      <c r="K66" s="120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40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140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14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5" t="s">
        <v>227</v>
      </c>
      <c r="D73" s="36"/>
      <c r="E73" s="36"/>
      <c r="F73" s="36"/>
      <c r="G73" s="36"/>
      <c r="H73" s="36"/>
      <c r="I73" s="36"/>
      <c r="J73" s="36"/>
      <c r="K73" s="36"/>
      <c r="L73" s="14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4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31" t="s">
        <v>14</v>
      </c>
      <c r="D75" s="36"/>
      <c r="E75" s="36"/>
      <c r="F75" s="36"/>
      <c r="G75" s="36"/>
      <c r="H75" s="36"/>
      <c r="I75" s="36"/>
      <c r="J75" s="36"/>
      <c r="K75" s="36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165" t="str">
        <f>E7</f>
        <v>Náves Holohlavy</v>
      </c>
      <c r="F76" s="31"/>
      <c r="G76" s="31"/>
      <c r="H76" s="31"/>
      <c r="I76" s="36"/>
      <c r="J76" s="36"/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31" t="s">
        <v>159</v>
      </c>
      <c r="D77" s="36"/>
      <c r="E77" s="36"/>
      <c r="F77" s="36"/>
      <c r="G77" s="36"/>
      <c r="H77" s="36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64" t="str">
        <f>E9</f>
        <v>SO-36 - Dokončení mlatového chodníku</v>
      </c>
      <c r="F78" s="36"/>
      <c r="G78" s="36"/>
      <c r="H78" s="36"/>
      <c r="I78" s="36"/>
      <c r="J78" s="36"/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31" t="s">
        <v>19</v>
      </c>
      <c r="D80" s="36"/>
      <c r="E80" s="36"/>
      <c r="F80" s="28" t="str">
        <f>F12</f>
        <v>Holohlavy</v>
      </c>
      <c r="G80" s="36"/>
      <c r="H80" s="36"/>
      <c r="I80" s="31" t="s">
        <v>21</v>
      </c>
      <c r="J80" s="67" t="str">
        <f>IF(J12="","",J12)</f>
        <v>18. 1. 2022</v>
      </c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31" t="s">
        <v>23</v>
      </c>
      <c r="D82" s="36"/>
      <c r="E82" s="36"/>
      <c r="F82" s="28" t="str">
        <f>E15</f>
        <v>Obec Holohlavy</v>
      </c>
      <c r="G82" s="36"/>
      <c r="H82" s="36"/>
      <c r="I82" s="31" t="s">
        <v>30</v>
      </c>
      <c r="J82" s="32" t="str">
        <f>E21</f>
        <v>Zalubem s.r.o.</v>
      </c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31" t="s">
        <v>27</v>
      </c>
      <c r="D83" s="36"/>
      <c r="E83" s="36"/>
      <c r="F83" s="28" t="str">
        <f>IF(E18="","",E18)</f>
        <v>BAGRUNC s.r.o.</v>
      </c>
      <c r="G83" s="36"/>
      <c r="H83" s="36"/>
      <c r="I83" s="31" t="s">
        <v>33</v>
      </c>
      <c r="J83" s="32" t="str">
        <f>E24</f>
        <v>Zalubem s.r.o.</v>
      </c>
      <c r="K83" s="36"/>
      <c r="L83" s="14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4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81"/>
      <c r="B85" s="182"/>
      <c r="C85" s="183" t="s">
        <v>228</v>
      </c>
      <c r="D85" s="184" t="s">
        <v>55</v>
      </c>
      <c r="E85" s="184" t="s">
        <v>51</v>
      </c>
      <c r="F85" s="184" t="s">
        <v>52</v>
      </c>
      <c r="G85" s="184" t="s">
        <v>229</v>
      </c>
      <c r="H85" s="184" t="s">
        <v>230</v>
      </c>
      <c r="I85" s="184" t="s">
        <v>231</v>
      </c>
      <c r="J85" s="184" t="s">
        <v>218</v>
      </c>
      <c r="K85" s="185" t="s">
        <v>232</v>
      </c>
      <c r="L85" s="186"/>
      <c r="M85" s="87" t="s">
        <v>17</v>
      </c>
      <c r="N85" s="88" t="s">
        <v>40</v>
      </c>
      <c r="O85" s="88" t="s">
        <v>233</v>
      </c>
      <c r="P85" s="88" t="s">
        <v>234</v>
      </c>
      <c r="Q85" s="88" t="s">
        <v>235</v>
      </c>
      <c r="R85" s="88" t="s">
        <v>236</v>
      </c>
      <c r="S85" s="88" t="s">
        <v>237</v>
      </c>
      <c r="T85" s="89" t="s">
        <v>238</v>
      </c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</row>
    <row r="86" spans="1:63" s="2" customFormat="1" ht="22.8" customHeight="1">
      <c r="A86" s="34"/>
      <c r="B86" s="35"/>
      <c r="C86" s="94" t="s">
        <v>239</v>
      </c>
      <c r="D86" s="36"/>
      <c r="E86" s="36"/>
      <c r="F86" s="36"/>
      <c r="G86" s="36"/>
      <c r="H86" s="36"/>
      <c r="I86" s="36"/>
      <c r="J86" s="187">
        <f>BK86</f>
        <v>129491.71999999999</v>
      </c>
      <c r="K86" s="36"/>
      <c r="L86" s="40"/>
      <c r="M86" s="90"/>
      <c r="N86" s="188"/>
      <c r="O86" s="91"/>
      <c r="P86" s="189">
        <f>P87</f>
        <v>79.76941500000001</v>
      </c>
      <c r="Q86" s="91"/>
      <c r="R86" s="189">
        <f>R87</f>
        <v>77.82278398175998</v>
      </c>
      <c r="S86" s="91"/>
      <c r="T86" s="190">
        <f>T87</f>
        <v>32.6245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69</v>
      </c>
      <c r="AU86" s="19" t="s">
        <v>219</v>
      </c>
      <c r="BK86" s="191">
        <f>BK87</f>
        <v>129491.71999999999</v>
      </c>
    </row>
    <row r="87" spans="1:63" s="12" customFormat="1" ht="25.9" customHeight="1">
      <c r="A87" s="12"/>
      <c r="B87" s="192"/>
      <c r="C87" s="193"/>
      <c r="D87" s="194" t="s">
        <v>69</v>
      </c>
      <c r="E87" s="195" t="s">
        <v>240</v>
      </c>
      <c r="F87" s="195" t="s">
        <v>241</v>
      </c>
      <c r="G87" s="193"/>
      <c r="H87" s="193"/>
      <c r="I87" s="193"/>
      <c r="J87" s="196">
        <f>BK87</f>
        <v>129491.71999999999</v>
      </c>
      <c r="K87" s="193"/>
      <c r="L87" s="197"/>
      <c r="M87" s="198"/>
      <c r="N87" s="199"/>
      <c r="O87" s="199"/>
      <c r="P87" s="200">
        <f>P88+P108+P112+P128+P143+P152</f>
        <v>79.76941500000001</v>
      </c>
      <c r="Q87" s="199"/>
      <c r="R87" s="200">
        <f>R88+R108+R112+R128+R143+R152</f>
        <v>77.82278398175998</v>
      </c>
      <c r="S87" s="199"/>
      <c r="T87" s="201">
        <f>T88+T108+T112+T128+T143+T152</f>
        <v>32.6245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78</v>
      </c>
      <c r="AT87" s="203" t="s">
        <v>69</v>
      </c>
      <c r="AU87" s="203" t="s">
        <v>70</v>
      </c>
      <c r="AY87" s="202" t="s">
        <v>242</v>
      </c>
      <c r="BK87" s="204">
        <f>BK88+BK108+BK112+BK128+BK143+BK152</f>
        <v>129491.71999999999</v>
      </c>
    </row>
    <row r="88" spans="1:63" s="12" customFormat="1" ht="22.8" customHeight="1">
      <c r="A88" s="12"/>
      <c r="B88" s="192"/>
      <c r="C88" s="193"/>
      <c r="D88" s="194" t="s">
        <v>69</v>
      </c>
      <c r="E88" s="205" t="s">
        <v>78</v>
      </c>
      <c r="F88" s="205" t="s">
        <v>243</v>
      </c>
      <c r="G88" s="193"/>
      <c r="H88" s="193"/>
      <c r="I88" s="193"/>
      <c r="J88" s="206">
        <f>BK88</f>
        <v>20274.44</v>
      </c>
      <c r="K88" s="193"/>
      <c r="L88" s="197"/>
      <c r="M88" s="198"/>
      <c r="N88" s="199"/>
      <c r="O88" s="199"/>
      <c r="P88" s="200">
        <f>SUM(P89:P107)</f>
        <v>38.115029</v>
      </c>
      <c r="Q88" s="199"/>
      <c r="R88" s="200">
        <f>SUM(R89:R107)</f>
        <v>0</v>
      </c>
      <c r="S88" s="199"/>
      <c r="T88" s="201">
        <f>SUM(T89:T107)</f>
        <v>32.6245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78</v>
      </c>
      <c r="AT88" s="203" t="s">
        <v>69</v>
      </c>
      <c r="AU88" s="203" t="s">
        <v>78</v>
      </c>
      <c r="AY88" s="202" t="s">
        <v>242</v>
      </c>
      <c r="BK88" s="204">
        <f>SUM(BK89:BK107)</f>
        <v>20274.44</v>
      </c>
    </row>
    <row r="89" spans="1:65" s="2" customFormat="1" ht="37.8" customHeight="1">
      <c r="A89" s="34"/>
      <c r="B89" s="35"/>
      <c r="C89" s="207" t="s">
        <v>78</v>
      </c>
      <c r="D89" s="207" t="s">
        <v>244</v>
      </c>
      <c r="E89" s="208" t="s">
        <v>245</v>
      </c>
      <c r="F89" s="209" t="s">
        <v>246</v>
      </c>
      <c r="G89" s="210" t="s">
        <v>140</v>
      </c>
      <c r="H89" s="211">
        <v>63.9</v>
      </c>
      <c r="I89" s="212">
        <v>70.67</v>
      </c>
      <c r="J89" s="212">
        <f>ROUND(I89*H89,2)</f>
        <v>4515.81</v>
      </c>
      <c r="K89" s="209" t="s">
        <v>247</v>
      </c>
      <c r="L89" s="40"/>
      <c r="M89" s="213" t="s">
        <v>17</v>
      </c>
      <c r="N89" s="214" t="s">
        <v>41</v>
      </c>
      <c r="O89" s="215">
        <v>0.208</v>
      </c>
      <c r="P89" s="215">
        <f>O89*H89</f>
        <v>13.2912</v>
      </c>
      <c r="Q89" s="215">
        <v>0</v>
      </c>
      <c r="R89" s="215">
        <f>Q89*H89</f>
        <v>0</v>
      </c>
      <c r="S89" s="215">
        <v>0.255</v>
      </c>
      <c r="T89" s="216">
        <f>S89*H89</f>
        <v>16.2945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217" t="s">
        <v>248</v>
      </c>
      <c r="AT89" s="217" t="s">
        <v>244</v>
      </c>
      <c r="AU89" s="217" t="s">
        <v>80</v>
      </c>
      <c r="AY89" s="19" t="s">
        <v>242</v>
      </c>
      <c r="BE89" s="218">
        <f>IF(N89="základní",J89,0)</f>
        <v>4515.81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78</v>
      </c>
      <c r="BK89" s="218">
        <f>ROUND(I89*H89,2)</f>
        <v>4515.81</v>
      </c>
      <c r="BL89" s="19" t="s">
        <v>248</v>
      </c>
      <c r="BM89" s="217" t="s">
        <v>3897</v>
      </c>
    </row>
    <row r="90" spans="1:47" s="2" customFormat="1" ht="12">
      <c r="A90" s="34"/>
      <c r="B90" s="35"/>
      <c r="C90" s="36"/>
      <c r="D90" s="219" t="s">
        <v>250</v>
      </c>
      <c r="E90" s="36"/>
      <c r="F90" s="220" t="s">
        <v>251</v>
      </c>
      <c r="G90" s="36"/>
      <c r="H90" s="36"/>
      <c r="I90" s="36"/>
      <c r="J90" s="36"/>
      <c r="K90" s="36"/>
      <c r="L90" s="40"/>
      <c r="M90" s="221"/>
      <c r="N90" s="222"/>
      <c r="O90" s="79"/>
      <c r="P90" s="79"/>
      <c r="Q90" s="79"/>
      <c r="R90" s="79"/>
      <c r="S90" s="79"/>
      <c r="T90" s="80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250</v>
      </c>
      <c r="AU90" s="19" t="s">
        <v>80</v>
      </c>
    </row>
    <row r="91" spans="1:51" s="13" customFormat="1" ht="12">
      <c r="A91" s="13"/>
      <c r="B91" s="225"/>
      <c r="C91" s="226"/>
      <c r="D91" s="223" t="s">
        <v>254</v>
      </c>
      <c r="E91" s="227" t="s">
        <v>3898</v>
      </c>
      <c r="F91" s="228" t="s">
        <v>3899</v>
      </c>
      <c r="G91" s="226"/>
      <c r="H91" s="229">
        <v>63.9</v>
      </c>
      <c r="I91" s="226"/>
      <c r="J91" s="226"/>
      <c r="K91" s="226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254</v>
      </c>
      <c r="AU91" s="234" t="s">
        <v>80</v>
      </c>
      <c r="AV91" s="13" t="s">
        <v>80</v>
      </c>
      <c r="AW91" s="13" t="s">
        <v>32</v>
      </c>
      <c r="AX91" s="13" t="s">
        <v>78</v>
      </c>
      <c r="AY91" s="234" t="s">
        <v>242</v>
      </c>
    </row>
    <row r="92" spans="1:65" s="2" customFormat="1" ht="24.15" customHeight="1">
      <c r="A92" s="34"/>
      <c r="B92" s="35"/>
      <c r="C92" s="207" t="s">
        <v>80</v>
      </c>
      <c r="D92" s="207" t="s">
        <v>244</v>
      </c>
      <c r="E92" s="208" t="s">
        <v>333</v>
      </c>
      <c r="F92" s="209" t="s">
        <v>334</v>
      </c>
      <c r="G92" s="210" t="s">
        <v>184</v>
      </c>
      <c r="H92" s="211">
        <v>71</v>
      </c>
      <c r="I92" s="212">
        <v>111.27</v>
      </c>
      <c r="J92" s="212">
        <f>ROUND(I92*H92,2)</f>
        <v>7900.17</v>
      </c>
      <c r="K92" s="209" t="s">
        <v>247</v>
      </c>
      <c r="L92" s="40"/>
      <c r="M92" s="213" t="s">
        <v>17</v>
      </c>
      <c r="N92" s="214" t="s">
        <v>41</v>
      </c>
      <c r="O92" s="215">
        <v>0.227</v>
      </c>
      <c r="P92" s="215">
        <f>O92*H92</f>
        <v>16.117</v>
      </c>
      <c r="Q92" s="215">
        <v>0</v>
      </c>
      <c r="R92" s="215">
        <f>Q92*H92</f>
        <v>0</v>
      </c>
      <c r="S92" s="215">
        <v>0.23</v>
      </c>
      <c r="T92" s="216">
        <f>S92*H92</f>
        <v>16.330000000000002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217" t="s">
        <v>248</v>
      </c>
      <c r="AT92" s="217" t="s">
        <v>244</v>
      </c>
      <c r="AU92" s="217" t="s">
        <v>80</v>
      </c>
      <c r="AY92" s="19" t="s">
        <v>242</v>
      </c>
      <c r="BE92" s="218">
        <f>IF(N92="základní",J92,0)</f>
        <v>7900.17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78</v>
      </c>
      <c r="BK92" s="218">
        <f>ROUND(I92*H92,2)</f>
        <v>7900.17</v>
      </c>
      <c r="BL92" s="19" t="s">
        <v>248</v>
      </c>
      <c r="BM92" s="217" t="s">
        <v>3900</v>
      </c>
    </row>
    <row r="93" spans="1:47" s="2" customFormat="1" ht="12">
      <c r="A93" s="34"/>
      <c r="B93" s="35"/>
      <c r="C93" s="36"/>
      <c r="D93" s="219" t="s">
        <v>250</v>
      </c>
      <c r="E93" s="36"/>
      <c r="F93" s="220" t="s">
        <v>336</v>
      </c>
      <c r="G93" s="36"/>
      <c r="H93" s="36"/>
      <c r="I93" s="36"/>
      <c r="J93" s="36"/>
      <c r="K93" s="36"/>
      <c r="L93" s="40"/>
      <c r="M93" s="221"/>
      <c r="N93" s="222"/>
      <c r="O93" s="79"/>
      <c r="P93" s="79"/>
      <c r="Q93" s="79"/>
      <c r="R93" s="79"/>
      <c r="S93" s="79"/>
      <c r="T93" s="80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250</v>
      </c>
      <c r="AU93" s="19" t="s">
        <v>80</v>
      </c>
    </row>
    <row r="94" spans="1:51" s="13" customFormat="1" ht="12">
      <c r="A94" s="13"/>
      <c r="B94" s="225"/>
      <c r="C94" s="226"/>
      <c r="D94" s="223" t="s">
        <v>254</v>
      </c>
      <c r="E94" s="227" t="s">
        <v>3901</v>
      </c>
      <c r="F94" s="228" t="s">
        <v>3902</v>
      </c>
      <c r="G94" s="226"/>
      <c r="H94" s="229">
        <v>71</v>
      </c>
      <c r="I94" s="226"/>
      <c r="J94" s="226"/>
      <c r="K94" s="226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254</v>
      </c>
      <c r="AU94" s="234" t="s">
        <v>80</v>
      </c>
      <c r="AV94" s="13" t="s">
        <v>80</v>
      </c>
      <c r="AW94" s="13" t="s">
        <v>32</v>
      </c>
      <c r="AX94" s="13" t="s">
        <v>78</v>
      </c>
      <c r="AY94" s="234" t="s">
        <v>242</v>
      </c>
    </row>
    <row r="95" spans="1:65" s="2" customFormat="1" ht="33" customHeight="1">
      <c r="A95" s="34"/>
      <c r="B95" s="35"/>
      <c r="C95" s="207" t="s">
        <v>262</v>
      </c>
      <c r="D95" s="207" t="s">
        <v>244</v>
      </c>
      <c r="E95" s="208" t="s">
        <v>882</v>
      </c>
      <c r="F95" s="209" t="s">
        <v>883</v>
      </c>
      <c r="G95" s="210" t="s">
        <v>144</v>
      </c>
      <c r="H95" s="211">
        <v>27.667</v>
      </c>
      <c r="I95" s="212">
        <v>187.2</v>
      </c>
      <c r="J95" s="212">
        <f>ROUND(I95*H95,2)</f>
        <v>5179.26</v>
      </c>
      <c r="K95" s="209" t="s">
        <v>247</v>
      </c>
      <c r="L95" s="40"/>
      <c r="M95" s="213" t="s">
        <v>17</v>
      </c>
      <c r="N95" s="214" t="s">
        <v>41</v>
      </c>
      <c r="O95" s="215">
        <v>0.241</v>
      </c>
      <c r="P95" s="215">
        <f>O95*H95</f>
        <v>6.667747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217" t="s">
        <v>248</v>
      </c>
      <c r="AT95" s="217" t="s">
        <v>244</v>
      </c>
      <c r="AU95" s="217" t="s">
        <v>80</v>
      </c>
      <c r="AY95" s="19" t="s">
        <v>242</v>
      </c>
      <c r="BE95" s="218">
        <f>IF(N95="základní",J95,0)</f>
        <v>5179.26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78</v>
      </c>
      <c r="BK95" s="218">
        <f>ROUND(I95*H95,2)</f>
        <v>5179.26</v>
      </c>
      <c r="BL95" s="19" t="s">
        <v>248</v>
      </c>
      <c r="BM95" s="217" t="s">
        <v>3903</v>
      </c>
    </row>
    <row r="96" spans="1:47" s="2" customFormat="1" ht="12">
      <c r="A96" s="34"/>
      <c r="B96" s="35"/>
      <c r="C96" s="36"/>
      <c r="D96" s="219" t="s">
        <v>250</v>
      </c>
      <c r="E96" s="36"/>
      <c r="F96" s="220" t="s">
        <v>885</v>
      </c>
      <c r="G96" s="36"/>
      <c r="H96" s="36"/>
      <c r="I96" s="36"/>
      <c r="J96" s="36"/>
      <c r="K96" s="36"/>
      <c r="L96" s="40"/>
      <c r="M96" s="221"/>
      <c r="N96" s="222"/>
      <c r="O96" s="79"/>
      <c r="P96" s="79"/>
      <c r="Q96" s="79"/>
      <c r="R96" s="79"/>
      <c r="S96" s="79"/>
      <c r="T96" s="80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250</v>
      </c>
      <c r="AU96" s="19" t="s">
        <v>80</v>
      </c>
    </row>
    <row r="97" spans="1:51" s="13" customFormat="1" ht="12">
      <c r="A97" s="13"/>
      <c r="B97" s="225"/>
      <c r="C97" s="226"/>
      <c r="D97" s="223" t="s">
        <v>254</v>
      </c>
      <c r="E97" s="227" t="s">
        <v>17</v>
      </c>
      <c r="F97" s="228" t="s">
        <v>3904</v>
      </c>
      <c r="G97" s="226"/>
      <c r="H97" s="229">
        <v>17.7</v>
      </c>
      <c r="I97" s="226"/>
      <c r="J97" s="226"/>
      <c r="K97" s="226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254</v>
      </c>
      <c r="AU97" s="234" t="s">
        <v>80</v>
      </c>
      <c r="AV97" s="13" t="s">
        <v>80</v>
      </c>
      <c r="AW97" s="13" t="s">
        <v>32</v>
      </c>
      <c r="AX97" s="13" t="s">
        <v>70</v>
      </c>
      <c r="AY97" s="234" t="s">
        <v>242</v>
      </c>
    </row>
    <row r="98" spans="1:51" s="13" customFormat="1" ht="12">
      <c r="A98" s="13"/>
      <c r="B98" s="225"/>
      <c r="C98" s="226"/>
      <c r="D98" s="223" t="s">
        <v>254</v>
      </c>
      <c r="E98" s="227" t="s">
        <v>17</v>
      </c>
      <c r="F98" s="228" t="s">
        <v>3905</v>
      </c>
      <c r="G98" s="226"/>
      <c r="H98" s="229">
        <v>4.425</v>
      </c>
      <c r="I98" s="226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254</v>
      </c>
      <c r="AU98" s="234" t="s">
        <v>80</v>
      </c>
      <c r="AV98" s="13" t="s">
        <v>80</v>
      </c>
      <c r="AW98" s="13" t="s">
        <v>32</v>
      </c>
      <c r="AX98" s="13" t="s">
        <v>70</v>
      </c>
      <c r="AY98" s="234" t="s">
        <v>242</v>
      </c>
    </row>
    <row r="99" spans="1:51" s="13" customFormat="1" ht="12">
      <c r="A99" s="13"/>
      <c r="B99" s="225"/>
      <c r="C99" s="226"/>
      <c r="D99" s="223" t="s">
        <v>254</v>
      </c>
      <c r="E99" s="227" t="s">
        <v>17</v>
      </c>
      <c r="F99" s="228" t="s">
        <v>3906</v>
      </c>
      <c r="G99" s="226"/>
      <c r="H99" s="229">
        <v>5.542</v>
      </c>
      <c r="I99" s="226"/>
      <c r="J99" s="226"/>
      <c r="K99" s="226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254</v>
      </c>
      <c r="AU99" s="234" t="s">
        <v>80</v>
      </c>
      <c r="AV99" s="13" t="s">
        <v>80</v>
      </c>
      <c r="AW99" s="13" t="s">
        <v>32</v>
      </c>
      <c r="AX99" s="13" t="s">
        <v>70</v>
      </c>
      <c r="AY99" s="234" t="s">
        <v>242</v>
      </c>
    </row>
    <row r="100" spans="1:51" s="14" customFormat="1" ht="12">
      <c r="A100" s="14"/>
      <c r="B100" s="235"/>
      <c r="C100" s="236"/>
      <c r="D100" s="223" t="s">
        <v>254</v>
      </c>
      <c r="E100" s="237" t="s">
        <v>3893</v>
      </c>
      <c r="F100" s="238" t="s">
        <v>261</v>
      </c>
      <c r="G100" s="236"/>
      <c r="H100" s="239">
        <v>27.667</v>
      </c>
      <c r="I100" s="236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254</v>
      </c>
      <c r="AU100" s="244" t="s">
        <v>80</v>
      </c>
      <c r="AV100" s="14" t="s">
        <v>248</v>
      </c>
      <c r="AW100" s="14" t="s">
        <v>32</v>
      </c>
      <c r="AX100" s="14" t="s">
        <v>78</v>
      </c>
      <c r="AY100" s="244" t="s">
        <v>242</v>
      </c>
    </row>
    <row r="101" spans="1:65" s="2" customFormat="1" ht="24.15" customHeight="1">
      <c r="A101" s="34"/>
      <c r="B101" s="35"/>
      <c r="C101" s="207" t="s">
        <v>248</v>
      </c>
      <c r="D101" s="207" t="s">
        <v>244</v>
      </c>
      <c r="E101" s="208" t="s">
        <v>3907</v>
      </c>
      <c r="F101" s="209" t="s">
        <v>3908</v>
      </c>
      <c r="G101" s="210" t="s">
        <v>144</v>
      </c>
      <c r="H101" s="211">
        <v>0.4</v>
      </c>
      <c r="I101" s="212">
        <v>586.39</v>
      </c>
      <c r="J101" s="212">
        <f>ROUND(I101*H101,2)</f>
        <v>234.56</v>
      </c>
      <c r="K101" s="209" t="s">
        <v>247</v>
      </c>
      <c r="L101" s="40"/>
      <c r="M101" s="213" t="s">
        <v>17</v>
      </c>
      <c r="N101" s="214" t="s">
        <v>41</v>
      </c>
      <c r="O101" s="215">
        <v>1.87</v>
      </c>
      <c r="P101" s="215">
        <f>O101*H101</f>
        <v>0.7480000000000001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217" t="s">
        <v>248</v>
      </c>
      <c r="AT101" s="217" t="s">
        <v>244</v>
      </c>
      <c r="AU101" s="217" t="s">
        <v>80</v>
      </c>
      <c r="AY101" s="19" t="s">
        <v>242</v>
      </c>
      <c r="BE101" s="218">
        <f>IF(N101="základní",J101,0)</f>
        <v>234.56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234.56</v>
      </c>
      <c r="BL101" s="19" t="s">
        <v>248</v>
      </c>
      <c r="BM101" s="217" t="s">
        <v>3909</v>
      </c>
    </row>
    <row r="102" spans="1:47" s="2" customFormat="1" ht="12">
      <c r="A102" s="34"/>
      <c r="B102" s="35"/>
      <c r="C102" s="36"/>
      <c r="D102" s="219" t="s">
        <v>250</v>
      </c>
      <c r="E102" s="36"/>
      <c r="F102" s="220" t="s">
        <v>3910</v>
      </c>
      <c r="G102" s="36"/>
      <c r="H102" s="36"/>
      <c r="I102" s="36"/>
      <c r="J102" s="36"/>
      <c r="K102" s="36"/>
      <c r="L102" s="40"/>
      <c r="M102" s="221"/>
      <c r="N102" s="222"/>
      <c r="O102" s="79"/>
      <c r="P102" s="79"/>
      <c r="Q102" s="79"/>
      <c r="R102" s="79"/>
      <c r="S102" s="79"/>
      <c r="T102" s="80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250</v>
      </c>
      <c r="AU102" s="19" t="s">
        <v>80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3890</v>
      </c>
      <c r="F103" s="228" t="s">
        <v>3911</v>
      </c>
      <c r="G103" s="226"/>
      <c r="H103" s="229">
        <v>0.4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78</v>
      </c>
      <c r="AY103" s="234" t="s">
        <v>242</v>
      </c>
    </row>
    <row r="104" spans="1:65" s="2" customFormat="1" ht="37.8" customHeight="1">
      <c r="A104" s="34"/>
      <c r="B104" s="35"/>
      <c r="C104" s="207" t="s">
        <v>273</v>
      </c>
      <c r="D104" s="207" t="s">
        <v>244</v>
      </c>
      <c r="E104" s="208" t="s">
        <v>397</v>
      </c>
      <c r="F104" s="209" t="s">
        <v>398</v>
      </c>
      <c r="G104" s="210" t="s">
        <v>144</v>
      </c>
      <c r="H104" s="211">
        <v>28.067</v>
      </c>
      <c r="I104" s="212">
        <v>87.1</v>
      </c>
      <c r="J104" s="212">
        <f>ROUND(I104*H104,2)</f>
        <v>2444.64</v>
      </c>
      <c r="K104" s="209" t="s">
        <v>247</v>
      </c>
      <c r="L104" s="40"/>
      <c r="M104" s="213" t="s">
        <v>17</v>
      </c>
      <c r="N104" s="214" t="s">
        <v>41</v>
      </c>
      <c r="O104" s="215">
        <v>0.046</v>
      </c>
      <c r="P104" s="215">
        <f>O104*H104</f>
        <v>1.291082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248</v>
      </c>
      <c r="AT104" s="217" t="s">
        <v>244</v>
      </c>
      <c r="AU104" s="217" t="s">
        <v>80</v>
      </c>
      <c r="AY104" s="19" t="s">
        <v>242</v>
      </c>
      <c r="BE104" s="218">
        <f>IF(N104="základní",J104,0)</f>
        <v>2444.64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2444.64</v>
      </c>
      <c r="BL104" s="19" t="s">
        <v>248</v>
      </c>
      <c r="BM104" s="217" t="s">
        <v>3912</v>
      </c>
    </row>
    <row r="105" spans="1:47" s="2" customFormat="1" ht="12">
      <c r="A105" s="34"/>
      <c r="B105" s="35"/>
      <c r="C105" s="36"/>
      <c r="D105" s="219" t="s">
        <v>250</v>
      </c>
      <c r="E105" s="36"/>
      <c r="F105" s="220" t="s">
        <v>400</v>
      </c>
      <c r="G105" s="36"/>
      <c r="H105" s="36"/>
      <c r="I105" s="36"/>
      <c r="J105" s="36"/>
      <c r="K105" s="36"/>
      <c r="L105" s="40"/>
      <c r="M105" s="221"/>
      <c r="N105" s="222"/>
      <c r="O105" s="79"/>
      <c r="P105" s="79"/>
      <c r="Q105" s="79"/>
      <c r="R105" s="79"/>
      <c r="S105" s="79"/>
      <c r="T105" s="8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250</v>
      </c>
      <c r="AU105" s="19" t="s">
        <v>80</v>
      </c>
    </row>
    <row r="106" spans="1:51" s="13" customFormat="1" ht="12">
      <c r="A106" s="13"/>
      <c r="B106" s="225"/>
      <c r="C106" s="226"/>
      <c r="D106" s="223" t="s">
        <v>254</v>
      </c>
      <c r="E106" s="227" t="s">
        <v>17</v>
      </c>
      <c r="F106" s="228" t="s">
        <v>3913</v>
      </c>
      <c r="G106" s="226"/>
      <c r="H106" s="229">
        <v>28.067</v>
      </c>
      <c r="I106" s="226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254</v>
      </c>
      <c r="AU106" s="234" t="s">
        <v>80</v>
      </c>
      <c r="AV106" s="13" t="s">
        <v>80</v>
      </c>
      <c r="AW106" s="13" t="s">
        <v>32</v>
      </c>
      <c r="AX106" s="13" t="s">
        <v>70</v>
      </c>
      <c r="AY106" s="234" t="s">
        <v>242</v>
      </c>
    </row>
    <row r="107" spans="1:51" s="14" customFormat="1" ht="12">
      <c r="A107" s="14"/>
      <c r="B107" s="235"/>
      <c r="C107" s="236"/>
      <c r="D107" s="223" t="s">
        <v>254</v>
      </c>
      <c r="E107" s="237" t="s">
        <v>17</v>
      </c>
      <c r="F107" s="238" t="s">
        <v>261</v>
      </c>
      <c r="G107" s="236"/>
      <c r="H107" s="239">
        <v>28.067</v>
      </c>
      <c r="I107" s="236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254</v>
      </c>
      <c r="AU107" s="244" t="s">
        <v>80</v>
      </c>
      <c r="AV107" s="14" t="s">
        <v>248</v>
      </c>
      <c r="AW107" s="14" t="s">
        <v>32</v>
      </c>
      <c r="AX107" s="14" t="s">
        <v>78</v>
      </c>
      <c r="AY107" s="244" t="s">
        <v>242</v>
      </c>
    </row>
    <row r="108" spans="1:63" s="12" customFormat="1" ht="22.8" customHeight="1">
      <c r="A108" s="12"/>
      <c r="B108" s="192"/>
      <c r="C108" s="193"/>
      <c r="D108" s="194" t="s">
        <v>69</v>
      </c>
      <c r="E108" s="205" t="s">
        <v>80</v>
      </c>
      <c r="F108" s="205" t="s">
        <v>929</v>
      </c>
      <c r="G108" s="193"/>
      <c r="H108" s="193"/>
      <c r="I108" s="193"/>
      <c r="J108" s="206">
        <f>BK108</f>
        <v>1247.85</v>
      </c>
      <c r="K108" s="193"/>
      <c r="L108" s="197"/>
      <c r="M108" s="198"/>
      <c r="N108" s="199"/>
      <c r="O108" s="199"/>
      <c r="P108" s="200">
        <f>SUM(P109:P111)</f>
        <v>0.25695999999999997</v>
      </c>
      <c r="Q108" s="199"/>
      <c r="R108" s="200">
        <f>SUM(R109:R111)</f>
        <v>0.99279056976</v>
      </c>
      <c r="S108" s="199"/>
      <c r="T108" s="201">
        <f>SUM(T109:T111)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2" t="s">
        <v>78</v>
      </c>
      <c r="AT108" s="203" t="s">
        <v>69</v>
      </c>
      <c r="AU108" s="203" t="s">
        <v>78</v>
      </c>
      <c r="AY108" s="202" t="s">
        <v>242</v>
      </c>
      <c r="BK108" s="204">
        <f>SUM(BK109:BK111)</f>
        <v>1247.85</v>
      </c>
    </row>
    <row r="109" spans="1:65" s="2" customFormat="1" ht="16.5" customHeight="1">
      <c r="A109" s="34"/>
      <c r="B109" s="35"/>
      <c r="C109" s="207" t="s">
        <v>284</v>
      </c>
      <c r="D109" s="207" t="s">
        <v>244</v>
      </c>
      <c r="E109" s="208" t="s">
        <v>3914</v>
      </c>
      <c r="F109" s="209" t="s">
        <v>3915</v>
      </c>
      <c r="G109" s="210" t="s">
        <v>144</v>
      </c>
      <c r="H109" s="211">
        <v>0.44</v>
      </c>
      <c r="I109" s="212">
        <v>2836.02</v>
      </c>
      <c r="J109" s="212">
        <f>ROUND(I109*H109,2)</f>
        <v>1247.85</v>
      </c>
      <c r="K109" s="209" t="s">
        <v>247</v>
      </c>
      <c r="L109" s="40"/>
      <c r="M109" s="213" t="s">
        <v>17</v>
      </c>
      <c r="N109" s="214" t="s">
        <v>41</v>
      </c>
      <c r="O109" s="215">
        <v>0.584</v>
      </c>
      <c r="P109" s="215">
        <f>O109*H109</f>
        <v>0.25695999999999997</v>
      </c>
      <c r="Q109" s="215">
        <v>2.256342204</v>
      </c>
      <c r="R109" s="215">
        <f>Q109*H109</f>
        <v>0.99279056976</v>
      </c>
      <c r="S109" s="215">
        <v>0</v>
      </c>
      <c r="T109" s="216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217" t="s">
        <v>248</v>
      </c>
      <c r="AT109" s="217" t="s">
        <v>244</v>
      </c>
      <c r="AU109" s="217" t="s">
        <v>80</v>
      </c>
      <c r="AY109" s="19" t="s">
        <v>242</v>
      </c>
      <c r="BE109" s="218">
        <f>IF(N109="základní",J109,0)</f>
        <v>1247.85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78</v>
      </c>
      <c r="BK109" s="218">
        <f>ROUND(I109*H109,2)</f>
        <v>1247.85</v>
      </c>
      <c r="BL109" s="19" t="s">
        <v>248</v>
      </c>
      <c r="BM109" s="217" t="s">
        <v>3916</v>
      </c>
    </row>
    <row r="110" spans="1:47" s="2" customFormat="1" ht="12">
      <c r="A110" s="34"/>
      <c r="B110" s="35"/>
      <c r="C110" s="36"/>
      <c r="D110" s="219" t="s">
        <v>250</v>
      </c>
      <c r="E110" s="36"/>
      <c r="F110" s="220" t="s">
        <v>3917</v>
      </c>
      <c r="G110" s="36"/>
      <c r="H110" s="36"/>
      <c r="I110" s="36"/>
      <c r="J110" s="36"/>
      <c r="K110" s="36"/>
      <c r="L110" s="40"/>
      <c r="M110" s="221"/>
      <c r="N110" s="222"/>
      <c r="O110" s="79"/>
      <c r="P110" s="79"/>
      <c r="Q110" s="79"/>
      <c r="R110" s="79"/>
      <c r="S110" s="79"/>
      <c r="T110" s="80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9" t="s">
        <v>250</v>
      </c>
      <c r="AU110" s="19" t="s">
        <v>80</v>
      </c>
    </row>
    <row r="111" spans="1:51" s="13" customFormat="1" ht="12">
      <c r="A111" s="13"/>
      <c r="B111" s="225"/>
      <c r="C111" s="226"/>
      <c r="D111" s="223" t="s">
        <v>254</v>
      </c>
      <c r="E111" s="227" t="s">
        <v>17</v>
      </c>
      <c r="F111" s="228" t="s">
        <v>3918</v>
      </c>
      <c r="G111" s="226"/>
      <c r="H111" s="229">
        <v>0.44</v>
      </c>
      <c r="I111" s="226"/>
      <c r="J111" s="226"/>
      <c r="K111" s="226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254</v>
      </c>
      <c r="AU111" s="234" t="s">
        <v>80</v>
      </c>
      <c r="AV111" s="13" t="s">
        <v>80</v>
      </c>
      <c r="AW111" s="13" t="s">
        <v>32</v>
      </c>
      <c r="AX111" s="13" t="s">
        <v>78</v>
      </c>
      <c r="AY111" s="234" t="s">
        <v>242</v>
      </c>
    </row>
    <row r="112" spans="1:63" s="12" customFormat="1" ht="22.8" customHeight="1">
      <c r="A112" s="12"/>
      <c r="B112" s="192"/>
      <c r="C112" s="193"/>
      <c r="D112" s="194" t="s">
        <v>69</v>
      </c>
      <c r="E112" s="205" t="s">
        <v>273</v>
      </c>
      <c r="F112" s="205" t="s">
        <v>426</v>
      </c>
      <c r="G112" s="193"/>
      <c r="H112" s="193"/>
      <c r="I112" s="193"/>
      <c r="J112" s="206">
        <f>BK112</f>
        <v>29377.17</v>
      </c>
      <c r="K112" s="193"/>
      <c r="L112" s="197"/>
      <c r="M112" s="198"/>
      <c r="N112" s="199"/>
      <c r="O112" s="199"/>
      <c r="P112" s="200">
        <f>SUM(P113:P127)</f>
        <v>3.8967229999999997</v>
      </c>
      <c r="Q112" s="199"/>
      <c r="R112" s="200">
        <f>SUM(R113:R127)</f>
        <v>54.72</v>
      </c>
      <c r="S112" s="199"/>
      <c r="T112" s="201">
        <f>SUM(T113:T127)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2" t="s">
        <v>78</v>
      </c>
      <c r="AT112" s="203" t="s">
        <v>69</v>
      </c>
      <c r="AU112" s="203" t="s">
        <v>78</v>
      </c>
      <c r="AY112" s="202" t="s">
        <v>242</v>
      </c>
      <c r="BK112" s="204">
        <f>SUM(BK113:BK127)</f>
        <v>29377.17</v>
      </c>
    </row>
    <row r="113" spans="1:65" s="2" customFormat="1" ht="33" customHeight="1">
      <c r="A113" s="34"/>
      <c r="B113" s="35"/>
      <c r="C113" s="207" t="s">
        <v>293</v>
      </c>
      <c r="D113" s="207" t="s">
        <v>244</v>
      </c>
      <c r="E113" s="208" t="s">
        <v>1726</v>
      </c>
      <c r="F113" s="209" t="s">
        <v>1727</v>
      </c>
      <c r="G113" s="210" t="s">
        <v>140</v>
      </c>
      <c r="H113" s="211">
        <v>82.909</v>
      </c>
      <c r="I113" s="212">
        <v>26.49</v>
      </c>
      <c r="J113" s="212">
        <f>ROUND(I113*H113,2)</f>
        <v>2196.26</v>
      </c>
      <c r="K113" s="209" t="s">
        <v>247</v>
      </c>
      <c r="L113" s="40"/>
      <c r="M113" s="213" t="s">
        <v>17</v>
      </c>
      <c r="N113" s="214" t="s">
        <v>41</v>
      </c>
      <c r="O113" s="215">
        <v>0.013</v>
      </c>
      <c r="P113" s="215">
        <f>O113*H113</f>
        <v>1.077817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217" t="s">
        <v>248</v>
      </c>
      <c r="AT113" s="217" t="s">
        <v>244</v>
      </c>
      <c r="AU113" s="217" t="s">
        <v>80</v>
      </c>
      <c r="AY113" s="19" t="s">
        <v>242</v>
      </c>
      <c r="BE113" s="218">
        <f>IF(N113="základní",J113,0)</f>
        <v>2196.26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78</v>
      </c>
      <c r="BK113" s="218">
        <f>ROUND(I113*H113,2)</f>
        <v>2196.26</v>
      </c>
      <c r="BL113" s="19" t="s">
        <v>248</v>
      </c>
      <c r="BM113" s="217" t="s">
        <v>3919</v>
      </c>
    </row>
    <row r="114" spans="1:47" s="2" customFormat="1" ht="12">
      <c r="A114" s="34"/>
      <c r="B114" s="35"/>
      <c r="C114" s="36"/>
      <c r="D114" s="219" t="s">
        <v>250</v>
      </c>
      <c r="E114" s="36"/>
      <c r="F114" s="220" t="s">
        <v>1729</v>
      </c>
      <c r="G114" s="36"/>
      <c r="H114" s="36"/>
      <c r="I114" s="36"/>
      <c r="J114" s="36"/>
      <c r="K114" s="36"/>
      <c r="L114" s="40"/>
      <c r="M114" s="221"/>
      <c r="N114" s="222"/>
      <c r="O114" s="79"/>
      <c r="P114" s="79"/>
      <c r="Q114" s="79"/>
      <c r="R114" s="79"/>
      <c r="S114" s="79"/>
      <c r="T114" s="80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250</v>
      </c>
      <c r="AU114" s="19" t="s">
        <v>80</v>
      </c>
    </row>
    <row r="115" spans="1:51" s="13" customFormat="1" ht="12">
      <c r="A115" s="13"/>
      <c r="B115" s="225"/>
      <c r="C115" s="226"/>
      <c r="D115" s="223" t="s">
        <v>254</v>
      </c>
      <c r="E115" s="227" t="s">
        <v>3882</v>
      </c>
      <c r="F115" s="228" t="s">
        <v>3920</v>
      </c>
      <c r="G115" s="226"/>
      <c r="H115" s="229">
        <v>82.909</v>
      </c>
      <c r="I115" s="226"/>
      <c r="J115" s="226"/>
      <c r="K115" s="226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254</v>
      </c>
      <c r="AU115" s="234" t="s">
        <v>80</v>
      </c>
      <c r="AV115" s="13" t="s">
        <v>80</v>
      </c>
      <c r="AW115" s="13" t="s">
        <v>32</v>
      </c>
      <c r="AX115" s="13" t="s">
        <v>78</v>
      </c>
      <c r="AY115" s="234" t="s">
        <v>242</v>
      </c>
    </row>
    <row r="116" spans="1:65" s="2" customFormat="1" ht="16.5" customHeight="1">
      <c r="A116" s="34"/>
      <c r="B116" s="35"/>
      <c r="C116" s="264" t="s">
        <v>300</v>
      </c>
      <c r="D116" s="264" t="s">
        <v>420</v>
      </c>
      <c r="E116" s="265" t="s">
        <v>1731</v>
      </c>
      <c r="F116" s="266" t="s">
        <v>1732</v>
      </c>
      <c r="G116" s="267" t="s">
        <v>736</v>
      </c>
      <c r="H116" s="268">
        <v>7.296</v>
      </c>
      <c r="I116" s="269">
        <v>320</v>
      </c>
      <c r="J116" s="269">
        <f>ROUND(I116*H116,2)</f>
        <v>2334.72</v>
      </c>
      <c r="K116" s="266" t="s">
        <v>17</v>
      </c>
      <c r="L116" s="270"/>
      <c r="M116" s="271" t="s">
        <v>17</v>
      </c>
      <c r="N116" s="272" t="s">
        <v>41</v>
      </c>
      <c r="O116" s="215">
        <v>0</v>
      </c>
      <c r="P116" s="215">
        <f>O116*H116</f>
        <v>0</v>
      </c>
      <c r="Q116" s="215">
        <v>1</v>
      </c>
      <c r="R116" s="215">
        <f>Q116*H116</f>
        <v>7.296</v>
      </c>
      <c r="S116" s="215">
        <v>0</v>
      </c>
      <c r="T116" s="216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217" t="s">
        <v>300</v>
      </c>
      <c r="AT116" s="217" t="s">
        <v>420</v>
      </c>
      <c r="AU116" s="217" t="s">
        <v>80</v>
      </c>
      <c r="AY116" s="19" t="s">
        <v>242</v>
      </c>
      <c r="BE116" s="218">
        <f>IF(N116="základní",J116,0)</f>
        <v>2334.72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78</v>
      </c>
      <c r="BK116" s="218">
        <f>ROUND(I116*H116,2)</f>
        <v>2334.72</v>
      </c>
      <c r="BL116" s="19" t="s">
        <v>248</v>
      </c>
      <c r="BM116" s="217" t="s">
        <v>3921</v>
      </c>
    </row>
    <row r="117" spans="1:51" s="13" customFormat="1" ht="12">
      <c r="A117" s="13"/>
      <c r="B117" s="225"/>
      <c r="C117" s="226"/>
      <c r="D117" s="223" t="s">
        <v>254</v>
      </c>
      <c r="E117" s="227" t="s">
        <v>17</v>
      </c>
      <c r="F117" s="228" t="s">
        <v>3922</v>
      </c>
      <c r="G117" s="226"/>
      <c r="H117" s="229">
        <v>7.296</v>
      </c>
      <c r="I117" s="226"/>
      <c r="J117" s="226"/>
      <c r="K117" s="226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254</v>
      </c>
      <c r="AU117" s="234" t="s">
        <v>80</v>
      </c>
      <c r="AV117" s="13" t="s">
        <v>80</v>
      </c>
      <c r="AW117" s="13" t="s">
        <v>32</v>
      </c>
      <c r="AX117" s="13" t="s">
        <v>78</v>
      </c>
      <c r="AY117" s="234" t="s">
        <v>242</v>
      </c>
    </row>
    <row r="118" spans="1:65" s="2" customFormat="1" ht="33" customHeight="1">
      <c r="A118" s="34"/>
      <c r="B118" s="35"/>
      <c r="C118" s="207" t="s">
        <v>308</v>
      </c>
      <c r="D118" s="207" t="s">
        <v>244</v>
      </c>
      <c r="E118" s="208" t="s">
        <v>1735</v>
      </c>
      <c r="F118" s="209" t="s">
        <v>1736</v>
      </c>
      <c r="G118" s="210" t="s">
        <v>140</v>
      </c>
      <c r="H118" s="211">
        <v>82.909</v>
      </c>
      <c r="I118" s="212">
        <v>30.19</v>
      </c>
      <c r="J118" s="212">
        <f>ROUND(I118*H118,2)</f>
        <v>2503.02</v>
      </c>
      <c r="K118" s="209" t="s">
        <v>247</v>
      </c>
      <c r="L118" s="40"/>
      <c r="M118" s="213" t="s">
        <v>17</v>
      </c>
      <c r="N118" s="214" t="s">
        <v>41</v>
      </c>
      <c r="O118" s="215">
        <v>0.015</v>
      </c>
      <c r="P118" s="215">
        <f>O118*H118</f>
        <v>1.243635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217" t="s">
        <v>248</v>
      </c>
      <c r="AT118" s="217" t="s">
        <v>244</v>
      </c>
      <c r="AU118" s="217" t="s">
        <v>80</v>
      </c>
      <c r="AY118" s="19" t="s">
        <v>242</v>
      </c>
      <c r="BE118" s="218">
        <f>IF(N118="základní",J118,0)</f>
        <v>2503.02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78</v>
      </c>
      <c r="BK118" s="218">
        <f>ROUND(I118*H118,2)</f>
        <v>2503.02</v>
      </c>
      <c r="BL118" s="19" t="s">
        <v>248</v>
      </c>
      <c r="BM118" s="217" t="s">
        <v>3923</v>
      </c>
    </row>
    <row r="119" spans="1:47" s="2" customFormat="1" ht="12">
      <c r="A119" s="34"/>
      <c r="B119" s="35"/>
      <c r="C119" s="36"/>
      <c r="D119" s="219" t="s">
        <v>250</v>
      </c>
      <c r="E119" s="36"/>
      <c r="F119" s="220" t="s">
        <v>1738</v>
      </c>
      <c r="G119" s="36"/>
      <c r="H119" s="36"/>
      <c r="I119" s="36"/>
      <c r="J119" s="36"/>
      <c r="K119" s="36"/>
      <c r="L119" s="40"/>
      <c r="M119" s="221"/>
      <c r="N119" s="222"/>
      <c r="O119" s="79"/>
      <c r="P119" s="79"/>
      <c r="Q119" s="79"/>
      <c r="R119" s="79"/>
      <c r="S119" s="79"/>
      <c r="T119" s="80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250</v>
      </c>
      <c r="AU119" s="19" t="s">
        <v>80</v>
      </c>
    </row>
    <row r="120" spans="1:51" s="13" customFormat="1" ht="12">
      <c r="A120" s="13"/>
      <c r="B120" s="225"/>
      <c r="C120" s="226"/>
      <c r="D120" s="223" t="s">
        <v>254</v>
      </c>
      <c r="E120" s="227" t="s">
        <v>17</v>
      </c>
      <c r="F120" s="228" t="s">
        <v>3882</v>
      </c>
      <c r="G120" s="226"/>
      <c r="H120" s="229">
        <v>82.909</v>
      </c>
      <c r="I120" s="226"/>
      <c r="J120" s="226"/>
      <c r="K120" s="226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254</v>
      </c>
      <c r="AU120" s="234" t="s">
        <v>80</v>
      </c>
      <c r="AV120" s="13" t="s">
        <v>80</v>
      </c>
      <c r="AW120" s="13" t="s">
        <v>32</v>
      </c>
      <c r="AX120" s="13" t="s">
        <v>78</v>
      </c>
      <c r="AY120" s="234" t="s">
        <v>242</v>
      </c>
    </row>
    <row r="121" spans="1:65" s="2" customFormat="1" ht="16.5" customHeight="1">
      <c r="A121" s="34"/>
      <c r="B121" s="35"/>
      <c r="C121" s="264" t="s">
        <v>314</v>
      </c>
      <c r="D121" s="264" t="s">
        <v>420</v>
      </c>
      <c r="E121" s="265" t="s">
        <v>1739</v>
      </c>
      <c r="F121" s="266" t="s">
        <v>1740</v>
      </c>
      <c r="G121" s="267" t="s">
        <v>736</v>
      </c>
      <c r="H121" s="268">
        <v>10.944</v>
      </c>
      <c r="I121" s="269">
        <v>360</v>
      </c>
      <c r="J121" s="269">
        <f>ROUND(I121*H121,2)</f>
        <v>3939.84</v>
      </c>
      <c r="K121" s="266" t="s">
        <v>17</v>
      </c>
      <c r="L121" s="270"/>
      <c r="M121" s="271" t="s">
        <v>17</v>
      </c>
      <c r="N121" s="272" t="s">
        <v>41</v>
      </c>
      <c r="O121" s="215">
        <v>0</v>
      </c>
      <c r="P121" s="215">
        <f>O121*H121</f>
        <v>0</v>
      </c>
      <c r="Q121" s="215">
        <v>1</v>
      </c>
      <c r="R121" s="215">
        <f>Q121*H121</f>
        <v>10.944</v>
      </c>
      <c r="S121" s="215">
        <v>0</v>
      </c>
      <c r="T121" s="21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7" t="s">
        <v>300</v>
      </c>
      <c r="AT121" s="217" t="s">
        <v>420</v>
      </c>
      <c r="AU121" s="217" t="s">
        <v>80</v>
      </c>
      <c r="AY121" s="19" t="s">
        <v>242</v>
      </c>
      <c r="BE121" s="218">
        <f>IF(N121="základní",J121,0)</f>
        <v>3939.84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78</v>
      </c>
      <c r="BK121" s="218">
        <f>ROUND(I121*H121,2)</f>
        <v>3939.84</v>
      </c>
      <c r="BL121" s="19" t="s">
        <v>248</v>
      </c>
      <c r="BM121" s="217" t="s">
        <v>3924</v>
      </c>
    </row>
    <row r="122" spans="1:51" s="13" customFormat="1" ht="12">
      <c r="A122" s="13"/>
      <c r="B122" s="225"/>
      <c r="C122" s="226"/>
      <c r="D122" s="223" t="s">
        <v>254</v>
      </c>
      <c r="E122" s="227" t="s">
        <v>17</v>
      </c>
      <c r="F122" s="228" t="s">
        <v>3925</v>
      </c>
      <c r="G122" s="226"/>
      <c r="H122" s="229">
        <v>10.944</v>
      </c>
      <c r="I122" s="226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254</v>
      </c>
      <c r="AU122" s="234" t="s">
        <v>80</v>
      </c>
      <c r="AV122" s="13" t="s">
        <v>80</v>
      </c>
      <c r="AW122" s="13" t="s">
        <v>32</v>
      </c>
      <c r="AX122" s="13" t="s">
        <v>78</v>
      </c>
      <c r="AY122" s="234" t="s">
        <v>242</v>
      </c>
    </row>
    <row r="123" spans="1:65" s="2" customFormat="1" ht="33" customHeight="1">
      <c r="A123" s="34"/>
      <c r="B123" s="35"/>
      <c r="C123" s="207" t="s">
        <v>320</v>
      </c>
      <c r="D123" s="207" t="s">
        <v>244</v>
      </c>
      <c r="E123" s="208" t="s">
        <v>1743</v>
      </c>
      <c r="F123" s="209" t="s">
        <v>1744</v>
      </c>
      <c r="G123" s="210" t="s">
        <v>140</v>
      </c>
      <c r="H123" s="211">
        <v>82.909</v>
      </c>
      <c r="I123" s="212">
        <v>40.25</v>
      </c>
      <c r="J123" s="212">
        <f>ROUND(I123*H123,2)</f>
        <v>3337.09</v>
      </c>
      <c r="K123" s="209" t="s">
        <v>247</v>
      </c>
      <c r="L123" s="40"/>
      <c r="M123" s="213" t="s">
        <v>17</v>
      </c>
      <c r="N123" s="214" t="s">
        <v>41</v>
      </c>
      <c r="O123" s="215">
        <v>0.019</v>
      </c>
      <c r="P123" s="215">
        <f>O123*H123</f>
        <v>1.575271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7" t="s">
        <v>248</v>
      </c>
      <c r="AT123" s="217" t="s">
        <v>244</v>
      </c>
      <c r="AU123" s="217" t="s">
        <v>80</v>
      </c>
      <c r="AY123" s="19" t="s">
        <v>242</v>
      </c>
      <c r="BE123" s="218">
        <f>IF(N123="základní",J123,0)</f>
        <v>3337.09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78</v>
      </c>
      <c r="BK123" s="218">
        <f>ROUND(I123*H123,2)</f>
        <v>3337.09</v>
      </c>
      <c r="BL123" s="19" t="s">
        <v>248</v>
      </c>
      <c r="BM123" s="217" t="s">
        <v>3926</v>
      </c>
    </row>
    <row r="124" spans="1:47" s="2" customFormat="1" ht="12">
      <c r="A124" s="34"/>
      <c r="B124" s="35"/>
      <c r="C124" s="36"/>
      <c r="D124" s="219" t="s">
        <v>250</v>
      </c>
      <c r="E124" s="36"/>
      <c r="F124" s="220" t="s">
        <v>1746</v>
      </c>
      <c r="G124" s="36"/>
      <c r="H124" s="36"/>
      <c r="I124" s="36"/>
      <c r="J124" s="36"/>
      <c r="K124" s="36"/>
      <c r="L124" s="40"/>
      <c r="M124" s="221"/>
      <c r="N124" s="222"/>
      <c r="O124" s="79"/>
      <c r="P124" s="79"/>
      <c r="Q124" s="79"/>
      <c r="R124" s="79"/>
      <c r="S124" s="79"/>
      <c r="T124" s="80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250</v>
      </c>
      <c r="AU124" s="19" t="s">
        <v>80</v>
      </c>
    </row>
    <row r="125" spans="1:51" s="13" customFormat="1" ht="12">
      <c r="A125" s="13"/>
      <c r="B125" s="225"/>
      <c r="C125" s="226"/>
      <c r="D125" s="223" t="s">
        <v>254</v>
      </c>
      <c r="E125" s="227" t="s">
        <v>17</v>
      </c>
      <c r="F125" s="228" t="s">
        <v>3882</v>
      </c>
      <c r="G125" s="226"/>
      <c r="H125" s="229">
        <v>82.909</v>
      </c>
      <c r="I125" s="226"/>
      <c r="J125" s="226"/>
      <c r="K125" s="226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254</v>
      </c>
      <c r="AU125" s="234" t="s">
        <v>80</v>
      </c>
      <c r="AV125" s="13" t="s">
        <v>80</v>
      </c>
      <c r="AW125" s="13" t="s">
        <v>32</v>
      </c>
      <c r="AX125" s="13" t="s">
        <v>78</v>
      </c>
      <c r="AY125" s="234" t="s">
        <v>242</v>
      </c>
    </row>
    <row r="126" spans="1:65" s="2" customFormat="1" ht="16.5" customHeight="1">
      <c r="A126" s="34"/>
      <c r="B126" s="35"/>
      <c r="C126" s="264" t="s">
        <v>326</v>
      </c>
      <c r="D126" s="264" t="s">
        <v>420</v>
      </c>
      <c r="E126" s="265" t="s">
        <v>1748</v>
      </c>
      <c r="F126" s="266" t="s">
        <v>1749</v>
      </c>
      <c r="G126" s="267" t="s">
        <v>736</v>
      </c>
      <c r="H126" s="268">
        <v>36.48</v>
      </c>
      <c r="I126" s="269">
        <v>413</v>
      </c>
      <c r="J126" s="269">
        <f>ROUND(I126*H126,2)</f>
        <v>15066.24</v>
      </c>
      <c r="K126" s="266" t="s">
        <v>423</v>
      </c>
      <c r="L126" s="270"/>
      <c r="M126" s="271" t="s">
        <v>17</v>
      </c>
      <c r="N126" s="272" t="s">
        <v>41</v>
      </c>
      <c r="O126" s="215">
        <v>0</v>
      </c>
      <c r="P126" s="215">
        <f>O126*H126</f>
        <v>0</v>
      </c>
      <c r="Q126" s="215">
        <v>1</v>
      </c>
      <c r="R126" s="215">
        <f>Q126*H126</f>
        <v>36.48</v>
      </c>
      <c r="S126" s="215">
        <v>0</v>
      </c>
      <c r="T126" s="21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7" t="s">
        <v>300</v>
      </c>
      <c r="AT126" s="217" t="s">
        <v>420</v>
      </c>
      <c r="AU126" s="217" t="s">
        <v>80</v>
      </c>
      <c r="AY126" s="19" t="s">
        <v>242</v>
      </c>
      <c r="BE126" s="218">
        <f>IF(N126="základní",J126,0)</f>
        <v>15066.24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78</v>
      </c>
      <c r="BK126" s="218">
        <f>ROUND(I126*H126,2)</f>
        <v>15066.24</v>
      </c>
      <c r="BL126" s="19" t="s">
        <v>248</v>
      </c>
      <c r="BM126" s="217" t="s">
        <v>3927</v>
      </c>
    </row>
    <row r="127" spans="1:51" s="13" customFormat="1" ht="12">
      <c r="A127" s="13"/>
      <c r="B127" s="225"/>
      <c r="C127" s="226"/>
      <c r="D127" s="223" t="s">
        <v>254</v>
      </c>
      <c r="E127" s="227" t="s">
        <v>17</v>
      </c>
      <c r="F127" s="228" t="s">
        <v>3928</v>
      </c>
      <c r="G127" s="226"/>
      <c r="H127" s="229">
        <v>36.48</v>
      </c>
      <c r="I127" s="226"/>
      <c r="J127" s="226"/>
      <c r="K127" s="226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254</v>
      </c>
      <c r="AU127" s="234" t="s">
        <v>80</v>
      </c>
      <c r="AV127" s="13" t="s">
        <v>80</v>
      </c>
      <c r="AW127" s="13" t="s">
        <v>32</v>
      </c>
      <c r="AX127" s="13" t="s">
        <v>78</v>
      </c>
      <c r="AY127" s="234" t="s">
        <v>242</v>
      </c>
    </row>
    <row r="128" spans="1:63" s="12" customFormat="1" ht="22.8" customHeight="1">
      <c r="A128" s="12"/>
      <c r="B128" s="192"/>
      <c r="C128" s="193"/>
      <c r="D128" s="194" t="s">
        <v>69</v>
      </c>
      <c r="E128" s="205" t="s">
        <v>308</v>
      </c>
      <c r="F128" s="205" t="s">
        <v>585</v>
      </c>
      <c r="G128" s="193"/>
      <c r="H128" s="193"/>
      <c r="I128" s="193"/>
      <c r="J128" s="206">
        <f>BK128</f>
        <v>61570.28</v>
      </c>
      <c r="K128" s="193"/>
      <c r="L128" s="197"/>
      <c r="M128" s="198"/>
      <c r="N128" s="199"/>
      <c r="O128" s="199"/>
      <c r="P128" s="200">
        <f>SUM(P129:P142)</f>
        <v>29.99995</v>
      </c>
      <c r="Q128" s="199"/>
      <c r="R128" s="200">
        <f>SUM(R129:R142)</f>
        <v>22.109993411999994</v>
      </c>
      <c r="S128" s="199"/>
      <c r="T128" s="201">
        <f>SUM(T129:T142)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2" t="s">
        <v>78</v>
      </c>
      <c r="AT128" s="203" t="s">
        <v>69</v>
      </c>
      <c r="AU128" s="203" t="s">
        <v>78</v>
      </c>
      <c r="AY128" s="202" t="s">
        <v>242</v>
      </c>
      <c r="BK128" s="204">
        <f>SUM(BK129:BK142)</f>
        <v>61570.28</v>
      </c>
    </row>
    <row r="129" spans="1:65" s="2" customFormat="1" ht="24.15" customHeight="1">
      <c r="A129" s="34"/>
      <c r="B129" s="35"/>
      <c r="C129" s="207" t="s">
        <v>332</v>
      </c>
      <c r="D129" s="207" t="s">
        <v>244</v>
      </c>
      <c r="E129" s="208" t="s">
        <v>678</v>
      </c>
      <c r="F129" s="209" t="s">
        <v>679</v>
      </c>
      <c r="G129" s="210" t="s">
        <v>184</v>
      </c>
      <c r="H129" s="211">
        <v>118.05</v>
      </c>
      <c r="I129" s="212">
        <v>237.26</v>
      </c>
      <c r="J129" s="212">
        <f>ROUND(I129*H129,2)</f>
        <v>28008.54</v>
      </c>
      <c r="K129" s="209" t="s">
        <v>247</v>
      </c>
      <c r="L129" s="40"/>
      <c r="M129" s="213" t="s">
        <v>17</v>
      </c>
      <c r="N129" s="214" t="s">
        <v>41</v>
      </c>
      <c r="O129" s="215">
        <v>0.239</v>
      </c>
      <c r="P129" s="215">
        <f>O129*H129</f>
        <v>28.213949999999997</v>
      </c>
      <c r="Q129" s="215">
        <v>0.1294996</v>
      </c>
      <c r="R129" s="215">
        <f>Q129*H129</f>
        <v>15.287427779999998</v>
      </c>
      <c r="S129" s="215">
        <v>0</v>
      </c>
      <c r="T129" s="21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7" t="s">
        <v>248</v>
      </c>
      <c r="AT129" s="217" t="s">
        <v>244</v>
      </c>
      <c r="AU129" s="217" t="s">
        <v>80</v>
      </c>
      <c r="AY129" s="19" t="s">
        <v>242</v>
      </c>
      <c r="BE129" s="218">
        <f>IF(N129="základní",J129,0)</f>
        <v>28008.54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78</v>
      </c>
      <c r="BK129" s="218">
        <f>ROUND(I129*H129,2)</f>
        <v>28008.54</v>
      </c>
      <c r="BL129" s="19" t="s">
        <v>248</v>
      </c>
      <c r="BM129" s="217" t="s">
        <v>3929</v>
      </c>
    </row>
    <row r="130" spans="1:47" s="2" customFormat="1" ht="12">
      <c r="A130" s="34"/>
      <c r="B130" s="35"/>
      <c r="C130" s="36"/>
      <c r="D130" s="219" t="s">
        <v>250</v>
      </c>
      <c r="E130" s="36"/>
      <c r="F130" s="220" t="s">
        <v>681</v>
      </c>
      <c r="G130" s="36"/>
      <c r="H130" s="36"/>
      <c r="I130" s="36"/>
      <c r="J130" s="36"/>
      <c r="K130" s="36"/>
      <c r="L130" s="40"/>
      <c r="M130" s="221"/>
      <c r="N130" s="222"/>
      <c r="O130" s="79"/>
      <c r="P130" s="79"/>
      <c r="Q130" s="79"/>
      <c r="R130" s="79"/>
      <c r="S130" s="79"/>
      <c r="T130" s="80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250</v>
      </c>
      <c r="AU130" s="19" t="s">
        <v>80</v>
      </c>
    </row>
    <row r="131" spans="1:51" s="13" customFormat="1" ht="12">
      <c r="A131" s="13"/>
      <c r="B131" s="225"/>
      <c r="C131" s="226"/>
      <c r="D131" s="223" t="s">
        <v>254</v>
      </c>
      <c r="E131" s="227" t="s">
        <v>3885</v>
      </c>
      <c r="F131" s="228" t="s">
        <v>3930</v>
      </c>
      <c r="G131" s="226"/>
      <c r="H131" s="229">
        <v>118.05</v>
      </c>
      <c r="I131" s="226"/>
      <c r="J131" s="226"/>
      <c r="K131" s="226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254</v>
      </c>
      <c r="AU131" s="234" t="s">
        <v>80</v>
      </c>
      <c r="AV131" s="13" t="s">
        <v>80</v>
      </c>
      <c r="AW131" s="13" t="s">
        <v>32</v>
      </c>
      <c r="AX131" s="13" t="s">
        <v>78</v>
      </c>
      <c r="AY131" s="234" t="s">
        <v>242</v>
      </c>
    </row>
    <row r="132" spans="1:65" s="2" customFormat="1" ht="16.5" customHeight="1">
      <c r="A132" s="34"/>
      <c r="B132" s="35"/>
      <c r="C132" s="264" t="s">
        <v>344</v>
      </c>
      <c r="D132" s="264" t="s">
        <v>420</v>
      </c>
      <c r="E132" s="265" t="s">
        <v>3931</v>
      </c>
      <c r="F132" s="266" t="s">
        <v>3932</v>
      </c>
      <c r="G132" s="267" t="s">
        <v>184</v>
      </c>
      <c r="H132" s="268">
        <v>123.953</v>
      </c>
      <c r="I132" s="269">
        <v>138</v>
      </c>
      <c r="J132" s="269">
        <f>ROUND(I132*H132,2)</f>
        <v>17105.51</v>
      </c>
      <c r="K132" s="266" t="s">
        <v>423</v>
      </c>
      <c r="L132" s="270"/>
      <c r="M132" s="271" t="s">
        <v>17</v>
      </c>
      <c r="N132" s="272" t="s">
        <v>41</v>
      </c>
      <c r="O132" s="215">
        <v>0</v>
      </c>
      <c r="P132" s="215">
        <f>O132*H132</f>
        <v>0</v>
      </c>
      <c r="Q132" s="215">
        <v>0.045</v>
      </c>
      <c r="R132" s="215">
        <f>Q132*H132</f>
        <v>5.577885</v>
      </c>
      <c r="S132" s="215">
        <v>0</v>
      </c>
      <c r="T132" s="21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7" t="s">
        <v>300</v>
      </c>
      <c r="AT132" s="217" t="s">
        <v>420</v>
      </c>
      <c r="AU132" s="217" t="s">
        <v>80</v>
      </c>
      <c r="AY132" s="19" t="s">
        <v>242</v>
      </c>
      <c r="BE132" s="218">
        <f>IF(N132="základní",J132,0)</f>
        <v>17105.51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78</v>
      </c>
      <c r="BK132" s="218">
        <f>ROUND(I132*H132,2)</f>
        <v>17105.51</v>
      </c>
      <c r="BL132" s="19" t="s">
        <v>248</v>
      </c>
      <c r="BM132" s="217" t="s">
        <v>3933</v>
      </c>
    </row>
    <row r="133" spans="1:51" s="13" customFormat="1" ht="12">
      <c r="A133" s="13"/>
      <c r="B133" s="225"/>
      <c r="C133" s="226"/>
      <c r="D133" s="223" t="s">
        <v>254</v>
      </c>
      <c r="E133" s="227" t="s">
        <v>17</v>
      </c>
      <c r="F133" s="228" t="s">
        <v>3934</v>
      </c>
      <c r="G133" s="226"/>
      <c r="H133" s="229">
        <v>123.953</v>
      </c>
      <c r="I133" s="226"/>
      <c r="J133" s="226"/>
      <c r="K133" s="226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254</v>
      </c>
      <c r="AU133" s="234" t="s">
        <v>80</v>
      </c>
      <c r="AV133" s="13" t="s">
        <v>80</v>
      </c>
      <c r="AW133" s="13" t="s">
        <v>32</v>
      </c>
      <c r="AX133" s="13" t="s">
        <v>78</v>
      </c>
      <c r="AY133" s="234" t="s">
        <v>242</v>
      </c>
    </row>
    <row r="134" spans="1:65" s="2" customFormat="1" ht="24.15" customHeight="1">
      <c r="A134" s="34"/>
      <c r="B134" s="35"/>
      <c r="C134" s="207" t="s">
        <v>8</v>
      </c>
      <c r="D134" s="207" t="s">
        <v>244</v>
      </c>
      <c r="E134" s="208" t="s">
        <v>3935</v>
      </c>
      <c r="F134" s="209" t="s">
        <v>3936</v>
      </c>
      <c r="G134" s="210" t="s">
        <v>184</v>
      </c>
      <c r="H134" s="211">
        <v>4</v>
      </c>
      <c r="I134" s="212">
        <v>248.22</v>
      </c>
      <c r="J134" s="212">
        <f>ROUND(I134*H134,2)</f>
        <v>992.88</v>
      </c>
      <c r="K134" s="209" t="s">
        <v>247</v>
      </c>
      <c r="L134" s="40"/>
      <c r="M134" s="213" t="s">
        <v>17</v>
      </c>
      <c r="N134" s="214" t="s">
        <v>41</v>
      </c>
      <c r="O134" s="215">
        <v>0.234</v>
      </c>
      <c r="P134" s="215">
        <f>O134*H134</f>
        <v>0.936</v>
      </c>
      <c r="Q134" s="215">
        <v>0.1406696</v>
      </c>
      <c r="R134" s="215">
        <f>Q134*H134</f>
        <v>0.5626784</v>
      </c>
      <c r="S134" s="215">
        <v>0</v>
      </c>
      <c r="T134" s="21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7" t="s">
        <v>248</v>
      </c>
      <c r="AT134" s="217" t="s">
        <v>244</v>
      </c>
      <c r="AU134" s="217" t="s">
        <v>80</v>
      </c>
      <c r="AY134" s="19" t="s">
        <v>242</v>
      </c>
      <c r="BE134" s="218">
        <f>IF(N134="základní",J134,0)</f>
        <v>992.88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78</v>
      </c>
      <c r="BK134" s="218">
        <f>ROUND(I134*H134,2)</f>
        <v>992.88</v>
      </c>
      <c r="BL134" s="19" t="s">
        <v>248</v>
      </c>
      <c r="BM134" s="217" t="s">
        <v>3937</v>
      </c>
    </row>
    <row r="135" spans="1:47" s="2" customFormat="1" ht="12">
      <c r="A135" s="34"/>
      <c r="B135" s="35"/>
      <c r="C135" s="36"/>
      <c r="D135" s="219" t="s">
        <v>250</v>
      </c>
      <c r="E135" s="36"/>
      <c r="F135" s="220" t="s">
        <v>3938</v>
      </c>
      <c r="G135" s="36"/>
      <c r="H135" s="36"/>
      <c r="I135" s="36"/>
      <c r="J135" s="36"/>
      <c r="K135" s="36"/>
      <c r="L135" s="40"/>
      <c r="M135" s="221"/>
      <c r="N135" s="222"/>
      <c r="O135" s="79"/>
      <c r="P135" s="79"/>
      <c r="Q135" s="79"/>
      <c r="R135" s="79"/>
      <c r="S135" s="79"/>
      <c r="T135" s="80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250</v>
      </c>
      <c r="AU135" s="19" t="s">
        <v>80</v>
      </c>
    </row>
    <row r="136" spans="1:51" s="13" customFormat="1" ht="12">
      <c r="A136" s="13"/>
      <c r="B136" s="225"/>
      <c r="C136" s="226"/>
      <c r="D136" s="223" t="s">
        <v>254</v>
      </c>
      <c r="E136" s="227" t="s">
        <v>3888</v>
      </c>
      <c r="F136" s="228" t="s">
        <v>248</v>
      </c>
      <c r="G136" s="226"/>
      <c r="H136" s="229">
        <v>4</v>
      </c>
      <c r="I136" s="226"/>
      <c r="J136" s="226"/>
      <c r="K136" s="226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254</v>
      </c>
      <c r="AU136" s="234" t="s">
        <v>80</v>
      </c>
      <c r="AV136" s="13" t="s">
        <v>80</v>
      </c>
      <c r="AW136" s="13" t="s">
        <v>32</v>
      </c>
      <c r="AX136" s="13" t="s">
        <v>78</v>
      </c>
      <c r="AY136" s="234" t="s">
        <v>242</v>
      </c>
    </row>
    <row r="137" spans="1:65" s="2" customFormat="1" ht="16.5" customHeight="1">
      <c r="A137" s="34"/>
      <c r="B137" s="35"/>
      <c r="C137" s="264" t="s">
        <v>363</v>
      </c>
      <c r="D137" s="264" t="s">
        <v>420</v>
      </c>
      <c r="E137" s="265" t="s">
        <v>3939</v>
      </c>
      <c r="F137" s="266" t="s">
        <v>3940</v>
      </c>
      <c r="G137" s="267" t="s">
        <v>184</v>
      </c>
      <c r="H137" s="268">
        <v>4.2</v>
      </c>
      <c r="I137" s="269">
        <v>350</v>
      </c>
      <c r="J137" s="269">
        <f>ROUND(I137*H137,2)</f>
        <v>1470</v>
      </c>
      <c r="K137" s="266" t="s">
        <v>17</v>
      </c>
      <c r="L137" s="270"/>
      <c r="M137" s="271" t="s">
        <v>17</v>
      </c>
      <c r="N137" s="272" t="s">
        <v>41</v>
      </c>
      <c r="O137" s="215">
        <v>0</v>
      </c>
      <c r="P137" s="215">
        <f>O137*H137</f>
        <v>0</v>
      </c>
      <c r="Q137" s="215">
        <v>0.08</v>
      </c>
      <c r="R137" s="215">
        <f>Q137*H137</f>
        <v>0.336</v>
      </c>
      <c r="S137" s="215">
        <v>0</v>
      </c>
      <c r="T137" s="21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7" t="s">
        <v>300</v>
      </c>
      <c r="AT137" s="217" t="s">
        <v>420</v>
      </c>
      <c r="AU137" s="217" t="s">
        <v>80</v>
      </c>
      <c r="AY137" s="19" t="s">
        <v>242</v>
      </c>
      <c r="BE137" s="218">
        <f>IF(N137="základní",J137,0)</f>
        <v>1470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78</v>
      </c>
      <c r="BK137" s="218">
        <f>ROUND(I137*H137,2)</f>
        <v>1470</v>
      </c>
      <c r="BL137" s="19" t="s">
        <v>248</v>
      </c>
      <c r="BM137" s="217" t="s">
        <v>3941</v>
      </c>
    </row>
    <row r="138" spans="1:51" s="13" customFormat="1" ht="12">
      <c r="A138" s="13"/>
      <c r="B138" s="225"/>
      <c r="C138" s="226"/>
      <c r="D138" s="223" t="s">
        <v>254</v>
      </c>
      <c r="E138" s="227" t="s">
        <v>17</v>
      </c>
      <c r="F138" s="228" t="s">
        <v>3942</v>
      </c>
      <c r="G138" s="226"/>
      <c r="H138" s="229">
        <v>4.2</v>
      </c>
      <c r="I138" s="226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254</v>
      </c>
      <c r="AU138" s="234" t="s">
        <v>80</v>
      </c>
      <c r="AV138" s="13" t="s">
        <v>80</v>
      </c>
      <c r="AW138" s="13" t="s">
        <v>32</v>
      </c>
      <c r="AX138" s="13" t="s">
        <v>78</v>
      </c>
      <c r="AY138" s="234" t="s">
        <v>242</v>
      </c>
    </row>
    <row r="139" spans="1:65" s="2" customFormat="1" ht="16.5" customHeight="1">
      <c r="A139" s="34"/>
      <c r="B139" s="35"/>
      <c r="C139" s="207" t="s">
        <v>370</v>
      </c>
      <c r="D139" s="207" t="s">
        <v>244</v>
      </c>
      <c r="E139" s="208" t="s">
        <v>2003</v>
      </c>
      <c r="F139" s="209" t="s">
        <v>2004</v>
      </c>
      <c r="G139" s="210" t="s">
        <v>581</v>
      </c>
      <c r="H139" s="211">
        <v>1</v>
      </c>
      <c r="I139" s="212">
        <v>493.35</v>
      </c>
      <c r="J139" s="212">
        <f>ROUND(I139*H139,2)</f>
        <v>493.35</v>
      </c>
      <c r="K139" s="209" t="s">
        <v>247</v>
      </c>
      <c r="L139" s="40"/>
      <c r="M139" s="213" t="s">
        <v>17</v>
      </c>
      <c r="N139" s="214" t="s">
        <v>41</v>
      </c>
      <c r="O139" s="215">
        <v>0.85</v>
      </c>
      <c r="P139" s="215">
        <f>O139*H139</f>
        <v>0.85</v>
      </c>
      <c r="Q139" s="215">
        <v>0.001002232</v>
      </c>
      <c r="R139" s="215">
        <f>Q139*H139</f>
        <v>0.001002232</v>
      </c>
      <c r="S139" s="215">
        <v>0</v>
      </c>
      <c r="T139" s="21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7" t="s">
        <v>248</v>
      </c>
      <c r="AT139" s="217" t="s">
        <v>244</v>
      </c>
      <c r="AU139" s="217" t="s">
        <v>80</v>
      </c>
      <c r="AY139" s="19" t="s">
        <v>242</v>
      </c>
      <c r="BE139" s="218">
        <f>IF(N139="základní",J139,0)</f>
        <v>493.35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78</v>
      </c>
      <c r="BK139" s="218">
        <f>ROUND(I139*H139,2)</f>
        <v>493.35</v>
      </c>
      <c r="BL139" s="19" t="s">
        <v>248</v>
      </c>
      <c r="BM139" s="217" t="s">
        <v>3943</v>
      </c>
    </row>
    <row r="140" spans="1:47" s="2" customFormat="1" ht="12">
      <c r="A140" s="34"/>
      <c r="B140" s="35"/>
      <c r="C140" s="36"/>
      <c r="D140" s="219" t="s">
        <v>250</v>
      </c>
      <c r="E140" s="36"/>
      <c r="F140" s="220" t="s">
        <v>2006</v>
      </c>
      <c r="G140" s="36"/>
      <c r="H140" s="36"/>
      <c r="I140" s="36"/>
      <c r="J140" s="36"/>
      <c r="K140" s="36"/>
      <c r="L140" s="40"/>
      <c r="M140" s="221"/>
      <c r="N140" s="222"/>
      <c r="O140" s="79"/>
      <c r="P140" s="79"/>
      <c r="Q140" s="79"/>
      <c r="R140" s="79"/>
      <c r="S140" s="79"/>
      <c r="T140" s="80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250</v>
      </c>
      <c r="AU140" s="19" t="s">
        <v>80</v>
      </c>
    </row>
    <row r="141" spans="1:65" s="2" customFormat="1" ht="16.5" customHeight="1">
      <c r="A141" s="34"/>
      <c r="B141" s="35"/>
      <c r="C141" s="264" t="s">
        <v>377</v>
      </c>
      <c r="D141" s="264" t="s">
        <v>420</v>
      </c>
      <c r="E141" s="265" t="s">
        <v>3944</v>
      </c>
      <c r="F141" s="266" t="s">
        <v>3945</v>
      </c>
      <c r="G141" s="267" t="s">
        <v>581</v>
      </c>
      <c r="H141" s="268">
        <v>1</v>
      </c>
      <c r="I141" s="269">
        <v>13500</v>
      </c>
      <c r="J141" s="269">
        <f>ROUND(I141*H141,2)</f>
        <v>13500</v>
      </c>
      <c r="K141" s="266" t="s">
        <v>17</v>
      </c>
      <c r="L141" s="270"/>
      <c r="M141" s="271" t="s">
        <v>17</v>
      </c>
      <c r="N141" s="272" t="s">
        <v>41</v>
      </c>
      <c r="O141" s="215">
        <v>0</v>
      </c>
      <c r="P141" s="215">
        <f>O141*H141</f>
        <v>0</v>
      </c>
      <c r="Q141" s="215">
        <v>0.345</v>
      </c>
      <c r="R141" s="215">
        <f>Q141*H141</f>
        <v>0.345</v>
      </c>
      <c r="S141" s="215">
        <v>0</v>
      </c>
      <c r="T141" s="21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7" t="s">
        <v>300</v>
      </c>
      <c r="AT141" s="217" t="s">
        <v>420</v>
      </c>
      <c r="AU141" s="217" t="s">
        <v>80</v>
      </c>
      <c r="AY141" s="19" t="s">
        <v>242</v>
      </c>
      <c r="BE141" s="218">
        <f>IF(N141="základní",J141,0)</f>
        <v>13500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78</v>
      </c>
      <c r="BK141" s="218">
        <f>ROUND(I141*H141,2)</f>
        <v>13500</v>
      </c>
      <c r="BL141" s="19" t="s">
        <v>248</v>
      </c>
      <c r="BM141" s="217" t="s">
        <v>3946</v>
      </c>
    </row>
    <row r="142" spans="1:51" s="13" customFormat="1" ht="12">
      <c r="A142" s="13"/>
      <c r="B142" s="225"/>
      <c r="C142" s="226"/>
      <c r="D142" s="223" t="s">
        <v>254</v>
      </c>
      <c r="E142" s="227" t="s">
        <v>17</v>
      </c>
      <c r="F142" s="228" t="s">
        <v>78</v>
      </c>
      <c r="G142" s="226"/>
      <c r="H142" s="229">
        <v>1</v>
      </c>
      <c r="I142" s="226"/>
      <c r="J142" s="226"/>
      <c r="K142" s="226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254</v>
      </c>
      <c r="AU142" s="234" t="s">
        <v>80</v>
      </c>
      <c r="AV142" s="13" t="s">
        <v>80</v>
      </c>
      <c r="AW142" s="13" t="s">
        <v>32</v>
      </c>
      <c r="AX142" s="13" t="s">
        <v>78</v>
      </c>
      <c r="AY142" s="234" t="s">
        <v>242</v>
      </c>
    </row>
    <row r="143" spans="1:63" s="12" customFormat="1" ht="22.8" customHeight="1">
      <c r="A143" s="12"/>
      <c r="B143" s="192"/>
      <c r="C143" s="193"/>
      <c r="D143" s="194" t="s">
        <v>69</v>
      </c>
      <c r="E143" s="205" t="s">
        <v>731</v>
      </c>
      <c r="F143" s="205" t="s">
        <v>732</v>
      </c>
      <c r="G143" s="193"/>
      <c r="H143" s="193"/>
      <c r="I143" s="193"/>
      <c r="J143" s="206">
        <f>BK143</f>
        <v>11046.5</v>
      </c>
      <c r="K143" s="193"/>
      <c r="L143" s="197"/>
      <c r="M143" s="198"/>
      <c r="N143" s="199"/>
      <c r="O143" s="199"/>
      <c r="P143" s="200">
        <f>SUM(P144:P151)</f>
        <v>1.9248750000000001</v>
      </c>
      <c r="Q143" s="199"/>
      <c r="R143" s="200">
        <f>SUM(R144:R151)</f>
        <v>0</v>
      </c>
      <c r="S143" s="199"/>
      <c r="T143" s="201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2" t="s">
        <v>78</v>
      </c>
      <c r="AT143" s="203" t="s">
        <v>69</v>
      </c>
      <c r="AU143" s="203" t="s">
        <v>78</v>
      </c>
      <c r="AY143" s="202" t="s">
        <v>242</v>
      </c>
      <c r="BK143" s="204">
        <f>SUM(BK144:BK151)</f>
        <v>11046.5</v>
      </c>
    </row>
    <row r="144" spans="1:65" s="2" customFormat="1" ht="24.15" customHeight="1">
      <c r="A144" s="34"/>
      <c r="B144" s="35"/>
      <c r="C144" s="207" t="s">
        <v>384</v>
      </c>
      <c r="D144" s="207" t="s">
        <v>244</v>
      </c>
      <c r="E144" s="208" t="s">
        <v>747</v>
      </c>
      <c r="F144" s="209" t="s">
        <v>748</v>
      </c>
      <c r="G144" s="210" t="s">
        <v>736</v>
      </c>
      <c r="H144" s="211">
        <v>32.625</v>
      </c>
      <c r="I144" s="212">
        <v>51.68</v>
      </c>
      <c r="J144" s="212">
        <f>ROUND(I144*H144,2)</f>
        <v>1686.06</v>
      </c>
      <c r="K144" s="209" t="s">
        <v>247</v>
      </c>
      <c r="L144" s="40"/>
      <c r="M144" s="213" t="s">
        <v>17</v>
      </c>
      <c r="N144" s="214" t="s">
        <v>41</v>
      </c>
      <c r="O144" s="215">
        <v>0.032</v>
      </c>
      <c r="P144" s="215">
        <f>O144*H144</f>
        <v>1.044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7" t="s">
        <v>248</v>
      </c>
      <c r="AT144" s="217" t="s">
        <v>244</v>
      </c>
      <c r="AU144" s="217" t="s">
        <v>80</v>
      </c>
      <c r="AY144" s="19" t="s">
        <v>242</v>
      </c>
      <c r="BE144" s="218">
        <f>IF(N144="základní",J144,0)</f>
        <v>1686.06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78</v>
      </c>
      <c r="BK144" s="218">
        <f>ROUND(I144*H144,2)</f>
        <v>1686.06</v>
      </c>
      <c r="BL144" s="19" t="s">
        <v>248</v>
      </c>
      <c r="BM144" s="217" t="s">
        <v>3947</v>
      </c>
    </row>
    <row r="145" spans="1:47" s="2" customFormat="1" ht="12">
      <c r="A145" s="34"/>
      <c r="B145" s="35"/>
      <c r="C145" s="36"/>
      <c r="D145" s="219" t="s">
        <v>250</v>
      </c>
      <c r="E145" s="36"/>
      <c r="F145" s="220" t="s">
        <v>750</v>
      </c>
      <c r="G145" s="36"/>
      <c r="H145" s="36"/>
      <c r="I145" s="36"/>
      <c r="J145" s="36"/>
      <c r="K145" s="36"/>
      <c r="L145" s="40"/>
      <c r="M145" s="221"/>
      <c r="N145" s="222"/>
      <c r="O145" s="79"/>
      <c r="P145" s="79"/>
      <c r="Q145" s="79"/>
      <c r="R145" s="79"/>
      <c r="S145" s="79"/>
      <c r="T145" s="80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250</v>
      </c>
      <c r="AU145" s="19" t="s">
        <v>80</v>
      </c>
    </row>
    <row r="146" spans="1:65" s="2" customFormat="1" ht="24.15" customHeight="1">
      <c r="A146" s="34"/>
      <c r="B146" s="35"/>
      <c r="C146" s="207" t="s">
        <v>391</v>
      </c>
      <c r="D146" s="207" t="s">
        <v>244</v>
      </c>
      <c r="E146" s="208" t="s">
        <v>752</v>
      </c>
      <c r="F146" s="209" t="s">
        <v>741</v>
      </c>
      <c r="G146" s="210" t="s">
        <v>736</v>
      </c>
      <c r="H146" s="211">
        <v>293.625</v>
      </c>
      <c r="I146" s="212">
        <v>12.99</v>
      </c>
      <c r="J146" s="212">
        <f>ROUND(I146*H146,2)</f>
        <v>3814.19</v>
      </c>
      <c r="K146" s="209" t="s">
        <v>247</v>
      </c>
      <c r="L146" s="40"/>
      <c r="M146" s="213" t="s">
        <v>17</v>
      </c>
      <c r="N146" s="214" t="s">
        <v>41</v>
      </c>
      <c r="O146" s="215">
        <v>0.003</v>
      </c>
      <c r="P146" s="215">
        <f>O146*H146</f>
        <v>0.880875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7" t="s">
        <v>248</v>
      </c>
      <c r="AT146" s="217" t="s">
        <v>244</v>
      </c>
      <c r="AU146" s="217" t="s">
        <v>80</v>
      </c>
      <c r="AY146" s="19" t="s">
        <v>242</v>
      </c>
      <c r="BE146" s="218">
        <f>IF(N146="základní",J146,0)</f>
        <v>3814.19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78</v>
      </c>
      <c r="BK146" s="218">
        <f>ROUND(I146*H146,2)</f>
        <v>3814.19</v>
      </c>
      <c r="BL146" s="19" t="s">
        <v>248</v>
      </c>
      <c r="BM146" s="217" t="s">
        <v>3948</v>
      </c>
    </row>
    <row r="147" spans="1:47" s="2" customFormat="1" ht="12">
      <c r="A147" s="34"/>
      <c r="B147" s="35"/>
      <c r="C147" s="36"/>
      <c r="D147" s="219" t="s">
        <v>250</v>
      </c>
      <c r="E147" s="36"/>
      <c r="F147" s="220" t="s">
        <v>754</v>
      </c>
      <c r="G147" s="36"/>
      <c r="H147" s="36"/>
      <c r="I147" s="36"/>
      <c r="J147" s="36"/>
      <c r="K147" s="36"/>
      <c r="L147" s="40"/>
      <c r="M147" s="221"/>
      <c r="N147" s="222"/>
      <c r="O147" s="79"/>
      <c r="P147" s="79"/>
      <c r="Q147" s="79"/>
      <c r="R147" s="79"/>
      <c r="S147" s="79"/>
      <c r="T147" s="80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250</v>
      </c>
      <c r="AU147" s="19" t="s">
        <v>80</v>
      </c>
    </row>
    <row r="148" spans="1:47" s="2" customFormat="1" ht="12">
      <c r="A148" s="34"/>
      <c r="B148" s="35"/>
      <c r="C148" s="36"/>
      <c r="D148" s="223" t="s">
        <v>252</v>
      </c>
      <c r="E148" s="36"/>
      <c r="F148" s="224" t="s">
        <v>3949</v>
      </c>
      <c r="G148" s="36"/>
      <c r="H148" s="36"/>
      <c r="I148" s="36"/>
      <c r="J148" s="36"/>
      <c r="K148" s="36"/>
      <c r="L148" s="40"/>
      <c r="M148" s="221"/>
      <c r="N148" s="222"/>
      <c r="O148" s="79"/>
      <c r="P148" s="79"/>
      <c r="Q148" s="79"/>
      <c r="R148" s="79"/>
      <c r="S148" s="79"/>
      <c r="T148" s="80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252</v>
      </c>
      <c r="AU148" s="19" t="s">
        <v>80</v>
      </c>
    </row>
    <row r="149" spans="1:51" s="13" customFormat="1" ht="12">
      <c r="A149" s="13"/>
      <c r="B149" s="225"/>
      <c r="C149" s="226"/>
      <c r="D149" s="223" t="s">
        <v>254</v>
      </c>
      <c r="E149" s="227" t="s">
        <v>17</v>
      </c>
      <c r="F149" s="228" t="s">
        <v>3950</v>
      </c>
      <c r="G149" s="226"/>
      <c r="H149" s="229">
        <v>293.625</v>
      </c>
      <c r="I149" s="226"/>
      <c r="J149" s="226"/>
      <c r="K149" s="226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254</v>
      </c>
      <c r="AU149" s="234" t="s">
        <v>80</v>
      </c>
      <c r="AV149" s="13" t="s">
        <v>80</v>
      </c>
      <c r="AW149" s="13" t="s">
        <v>32</v>
      </c>
      <c r="AX149" s="13" t="s">
        <v>78</v>
      </c>
      <c r="AY149" s="234" t="s">
        <v>242</v>
      </c>
    </row>
    <row r="150" spans="1:65" s="2" customFormat="1" ht="24.15" customHeight="1">
      <c r="A150" s="34"/>
      <c r="B150" s="35"/>
      <c r="C150" s="207" t="s">
        <v>7</v>
      </c>
      <c r="D150" s="207" t="s">
        <v>244</v>
      </c>
      <c r="E150" s="208" t="s">
        <v>757</v>
      </c>
      <c r="F150" s="209" t="s">
        <v>758</v>
      </c>
      <c r="G150" s="210" t="s">
        <v>736</v>
      </c>
      <c r="H150" s="211">
        <v>32.625</v>
      </c>
      <c r="I150" s="212">
        <v>170</v>
      </c>
      <c r="J150" s="212">
        <f>ROUND(I150*H150,2)</f>
        <v>5546.25</v>
      </c>
      <c r="K150" s="209" t="s">
        <v>247</v>
      </c>
      <c r="L150" s="40"/>
      <c r="M150" s="213" t="s">
        <v>17</v>
      </c>
      <c r="N150" s="214" t="s">
        <v>41</v>
      </c>
      <c r="O150" s="215">
        <v>0</v>
      </c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7" t="s">
        <v>248</v>
      </c>
      <c r="AT150" s="217" t="s">
        <v>244</v>
      </c>
      <c r="AU150" s="217" t="s">
        <v>80</v>
      </c>
      <c r="AY150" s="19" t="s">
        <v>242</v>
      </c>
      <c r="BE150" s="218">
        <f>IF(N150="základní",J150,0)</f>
        <v>5546.25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78</v>
      </c>
      <c r="BK150" s="218">
        <f>ROUND(I150*H150,2)</f>
        <v>5546.25</v>
      </c>
      <c r="BL150" s="19" t="s">
        <v>248</v>
      </c>
      <c r="BM150" s="217" t="s">
        <v>3951</v>
      </c>
    </row>
    <row r="151" spans="1:47" s="2" customFormat="1" ht="12">
      <c r="A151" s="34"/>
      <c r="B151" s="35"/>
      <c r="C151" s="36"/>
      <c r="D151" s="219" t="s">
        <v>250</v>
      </c>
      <c r="E151" s="36"/>
      <c r="F151" s="220" t="s">
        <v>760</v>
      </c>
      <c r="G151" s="36"/>
      <c r="H151" s="36"/>
      <c r="I151" s="36"/>
      <c r="J151" s="36"/>
      <c r="K151" s="36"/>
      <c r="L151" s="40"/>
      <c r="M151" s="221"/>
      <c r="N151" s="222"/>
      <c r="O151" s="79"/>
      <c r="P151" s="79"/>
      <c r="Q151" s="79"/>
      <c r="R151" s="79"/>
      <c r="S151" s="79"/>
      <c r="T151" s="80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9" t="s">
        <v>250</v>
      </c>
      <c r="AU151" s="19" t="s">
        <v>80</v>
      </c>
    </row>
    <row r="152" spans="1:63" s="12" customFormat="1" ht="22.8" customHeight="1">
      <c r="A152" s="12"/>
      <c r="B152" s="192"/>
      <c r="C152" s="193"/>
      <c r="D152" s="194" t="s">
        <v>69</v>
      </c>
      <c r="E152" s="205" t="s">
        <v>771</v>
      </c>
      <c r="F152" s="205" t="s">
        <v>772</v>
      </c>
      <c r="G152" s="193"/>
      <c r="H152" s="193"/>
      <c r="I152" s="193"/>
      <c r="J152" s="206">
        <f>BK152</f>
        <v>5975.48</v>
      </c>
      <c r="K152" s="193"/>
      <c r="L152" s="197"/>
      <c r="M152" s="198"/>
      <c r="N152" s="199"/>
      <c r="O152" s="199"/>
      <c r="P152" s="200">
        <f>SUM(P153:P155)</f>
        <v>5.575878</v>
      </c>
      <c r="Q152" s="199"/>
      <c r="R152" s="200">
        <f>SUM(R153:R155)</f>
        <v>0</v>
      </c>
      <c r="S152" s="199"/>
      <c r="T152" s="201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2" t="s">
        <v>78</v>
      </c>
      <c r="AT152" s="203" t="s">
        <v>69</v>
      </c>
      <c r="AU152" s="203" t="s">
        <v>78</v>
      </c>
      <c r="AY152" s="202" t="s">
        <v>242</v>
      </c>
      <c r="BK152" s="204">
        <f>SUM(BK153:BK155)</f>
        <v>5975.48</v>
      </c>
    </row>
    <row r="153" spans="1:65" s="2" customFormat="1" ht="24.15" customHeight="1">
      <c r="A153" s="34"/>
      <c r="B153" s="35"/>
      <c r="C153" s="207" t="s">
        <v>402</v>
      </c>
      <c r="D153" s="207" t="s">
        <v>244</v>
      </c>
      <c r="E153" s="208" t="s">
        <v>3952</v>
      </c>
      <c r="F153" s="209" t="s">
        <v>3953</v>
      </c>
      <c r="G153" s="210" t="s">
        <v>736</v>
      </c>
      <c r="H153" s="211">
        <v>84.483</v>
      </c>
      <c r="I153" s="212">
        <v>70.73</v>
      </c>
      <c r="J153" s="212">
        <f>ROUND(I153*H153,2)</f>
        <v>5975.48</v>
      </c>
      <c r="K153" s="209" t="s">
        <v>247</v>
      </c>
      <c r="L153" s="40"/>
      <c r="M153" s="213" t="s">
        <v>17</v>
      </c>
      <c r="N153" s="214" t="s">
        <v>41</v>
      </c>
      <c r="O153" s="215">
        <v>0.066</v>
      </c>
      <c r="P153" s="215">
        <f>O153*H153</f>
        <v>5.575878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7" t="s">
        <v>248</v>
      </c>
      <c r="AT153" s="217" t="s">
        <v>244</v>
      </c>
      <c r="AU153" s="217" t="s">
        <v>80</v>
      </c>
      <c r="AY153" s="19" t="s">
        <v>242</v>
      </c>
      <c r="BE153" s="218">
        <f>IF(N153="základní",J153,0)</f>
        <v>5975.48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78</v>
      </c>
      <c r="BK153" s="218">
        <f>ROUND(I153*H153,2)</f>
        <v>5975.48</v>
      </c>
      <c r="BL153" s="19" t="s">
        <v>248</v>
      </c>
      <c r="BM153" s="217" t="s">
        <v>3954</v>
      </c>
    </row>
    <row r="154" spans="1:47" s="2" customFormat="1" ht="12">
      <c r="A154" s="34"/>
      <c r="B154" s="35"/>
      <c r="C154" s="36"/>
      <c r="D154" s="219" t="s">
        <v>250</v>
      </c>
      <c r="E154" s="36"/>
      <c r="F154" s="220" t="s">
        <v>3955</v>
      </c>
      <c r="G154" s="36"/>
      <c r="H154" s="36"/>
      <c r="I154" s="36"/>
      <c r="J154" s="36"/>
      <c r="K154" s="36"/>
      <c r="L154" s="40"/>
      <c r="M154" s="221"/>
      <c r="N154" s="222"/>
      <c r="O154" s="79"/>
      <c r="P154" s="79"/>
      <c r="Q154" s="79"/>
      <c r="R154" s="79"/>
      <c r="S154" s="79"/>
      <c r="T154" s="80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9" t="s">
        <v>250</v>
      </c>
      <c r="AU154" s="19" t="s">
        <v>80</v>
      </c>
    </row>
    <row r="155" spans="1:51" s="13" customFormat="1" ht="12">
      <c r="A155" s="13"/>
      <c r="B155" s="225"/>
      <c r="C155" s="226"/>
      <c r="D155" s="223" t="s">
        <v>254</v>
      </c>
      <c r="E155" s="227" t="s">
        <v>17</v>
      </c>
      <c r="F155" s="228" t="s">
        <v>3956</v>
      </c>
      <c r="G155" s="226"/>
      <c r="H155" s="229">
        <v>84.483</v>
      </c>
      <c r="I155" s="226"/>
      <c r="J155" s="226"/>
      <c r="K155" s="226"/>
      <c r="L155" s="230"/>
      <c r="M155" s="277"/>
      <c r="N155" s="278"/>
      <c r="O155" s="278"/>
      <c r="P155" s="278"/>
      <c r="Q155" s="278"/>
      <c r="R155" s="278"/>
      <c r="S155" s="278"/>
      <c r="T155" s="27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254</v>
      </c>
      <c r="AU155" s="234" t="s">
        <v>80</v>
      </c>
      <c r="AV155" s="13" t="s">
        <v>80</v>
      </c>
      <c r="AW155" s="13" t="s">
        <v>32</v>
      </c>
      <c r="AX155" s="13" t="s">
        <v>78</v>
      </c>
      <c r="AY155" s="234" t="s">
        <v>242</v>
      </c>
    </row>
    <row r="156" spans="1:31" s="2" customFormat="1" ht="6.95" customHeight="1">
      <c r="A156" s="34"/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40"/>
      <c r="M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</sheetData>
  <sheetProtection password="CC35" sheet="1" objects="1" scenarios="1" formatColumns="0" formatRows="0" autoFilter="0"/>
  <autoFilter ref="C85:K15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1_02/113106121"/>
    <hyperlink ref="F93" r:id="rId2" display="https://podminky.urs.cz/item/CS_URS_2021_02/113201111"/>
    <hyperlink ref="F96" r:id="rId3" display="https://podminky.urs.cz/item/CS_URS_2021_02/132151255"/>
    <hyperlink ref="F102" r:id="rId4" display="https://podminky.urs.cz/item/CS_URS_2021_02/131112531"/>
    <hyperlink ref="F105" r:id="rId5" display="https://podminky.urs.cz/item/CS_URS_2021_02/162351104"/>
    <hyperlink ref="F110" r:id="rId6" display="https://podminky.urs.cz/item/CS_URS_2021_02/275313511"/>
    <hyperlink ref="F114" r:id="rId7" display="https://podminky.urs.cz/item/CS_URS_2021_02/561121101"/>
    <hyperlink ref="F119" r:id="rId8" display="https://podminky.urs.cz/item/CS_URS_2021_02/561121102"/>
    <hyperlink ref="F124" r:id="rId9" display="https://podminky.urs.cz/item/CS_URS_2021_02/561121112"/>
    <hyperlink ref="F130" r:id="rId10" display="https://podminky.urs.cz/item/CS_URS_2021_02/916231213"/>
    <hyperlink ref="F135" r:id="rId11" display="https://podminky.urs.cz/item/CS_URS_2021_02/916241213"/>
    <hyperlink ref="F140" r:id="rId12" display="https://podminky.urs.cz/item/CS_URS_2021_02/936124113"/>
    <hyperlink ref="F145" r:id="rId13" display="https://podminky.urs.cz/item/CS_URS_2021_02/997221561"/>
    <hyperlink ref="F147" r:id="rId14" display="https://podminky.urs.cz/item/CS_URS_2021_02/997221569"/>
    <hyperlink ref="F151" r:id="rId15" display="https://podminky.urs.cz/item/CS_URS_2021_02/997221861"/>
    <hyperlink ref="F154" r:id="rId16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134</v>
      </c>
      <c r="AZ2" s="133" t="s">
        <v>3957</v>
      </c>
      <c r="BA2" s="133" t="s">
        <v>3958</v>
      </c>
      <c r="BB2" s="133" t="s">
        <v>140</v>
      </c>
      <c r="BC2" s="133" t="s">
        <v>3959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3960</v>
      </c>
      <c r="BA3" s="133" t="s">
        <v>3961</v>
      </c>
      <c r="BB3" s="133" t="s">
        <v>140</v>
      </c>
      <c r="BC3" s="133" t="s">
        <v>3962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3963</v>
      </c>
      <c r="BA4" s="133" t="s">
        <v>3964</v>
      </c>
      <c r="BB4" s="133" t="s">
        <v>140</v>
      </c>
      <c r="BC4" s="133" t="s">
        <v>248</v>
      </c>
      <c r="BD4" s="133" t="s">
        <v>80</v>
      </c>
    </row>
    <row r="5" spans="2:56" s="1" customFormat="1" ht="6.95" customHeight="1">
      <c r="B5" s="22"/>
      <c r="L5" s="22"/>
      <c r="AZ5" s="133" t="s">
        <v>3965</v>
      </c>
      <c r="BA5" s="133" t="s">
        <v>3966</v>
      </c>
      <c r="BB5" s="133" t="s">
        <v>184</v>
      </c>
      <c r="BC5" s="133" t="s">
        <v>3967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3968</v>
      </c>
      <c r="BA6" s="133" t="s">
        <v>3969</v>
      </c>
      <c r="BB6" s="133" t="s">
        <v>140</v>
      </c>
      <c r="BC6" s="133" t="s">
        <v>3970</v>
      </c>
      <c r="BD6" s="133" t="s">
        <v>80</v>
      </c>
    </row>
    <row r="7" spans="2:56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  <c r="AZ7" s="133" t="s">
        <v>3971</v>
      </c>
      <c r="BA7" s="133" t="s">
        <v>3972</v>
      </c>
      <c r="BB7" s="133" t="s">
        <v>144</v>
      </c>
      <c r="BC7" s="133" t="s">
        <v>3973</v>
      </c>
      <c r="BD7" s="133" t="s">
        <v>80</v>
      </c>
    </row>
    <row r="8" spans="1:56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33" t="s">
        <v>3974</v>
      </c>
      <c r="BA8" s="133" t="s">
        <v>3975</v>
      </c>
      <c r="BB8" s="133" t="s">
        <v>144</v>
      </c>
      <c r="BC8" s="133" t="s">
        <v>3976</v>
      </c>
      <c r="BD8" s="133" t="s">
        <v>80</v>
      </c>
    </row>
    <row r="9" spans="1:56" s="2" customFormat="1" ht="16.5" customHeight="1">
      <c r="A9" s="34"/>
      <c r="B9" s="40"/>
      <c r="C9" s="34"/>
      <c r="D9" s="34"/>
      <c r="E9" s="141" t="s">
        <v>3977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33" t="s">
        <v>3978</v>
      </c>
      <c r="BA9" s="133" t="s">
        <v>3979</v>
      </c>
      <c r="BB9" s="133" t="s">
        <v>184</v>
      </c>
      <c r="BC9" s="133" t="s">
        <v>391</v>
      </c>
      <c r="BD9" s="133" t="s">
        <v>80</v>
      </c>
    </row>
    <row r="10" spans="1:56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33" t="s">
        <v>3980</v>
      </c>
      <c r="BA10" s="133" t="s">
        <v>3981</v>
      </c>
      <c r="BB10" s="133" t="s">
        <v>140</v>
      </c>
      <c r="BC10" s="133" t="s">
        <v>262</v>
      </c>
      <c r="BD10" s="133" t="s">
        <v>80</v>
      </c>
    </row>
    <row r="11" spans="1:56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33" t="s">
        <v>3982</v>
      </c>
      <c r="BA11" s="133" t="s">
        <v>3983</v>
      </c>
      <c r="BB11" s="133" t="s">
        <v>736</v>
      </c>
      <c r="BC11" s="133" t="s">
        <v>3984</v>
      </c>
      <c r="BD11" s="133" t="s">
        <v>80</v>
      </c>
    </row>
    <row r="12" spans="1:56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33" t="s">
        <v>3985</v>
      </c>
      <c r="BA12" s="133" t="s">
        <v>3986</v>
      </c>
      <c r="BB12" s="133" t="s">
        <v>144</v>
      </c>
      <c r="BC12" s="133" t="s">
        <v>3987</v>
      </c>
      <c r="BD12" s="133" t="s">
        <v>80</v>
      </c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ROUND(J87,2)</f>
        <v>154197.05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ROUND((SUM(BE87:BE191)),2)</f>
        <v>154197.05</v>
      </c>
      <c r="G33" s="34"/>
      <c r="H33" s="34"/>
      <c r="I33" s="153">
        <v>0.21</v>
      </c>
      <c r="J33" s="152">
        <f>ROUND(((SUM(BE87:BE191))*I33),2)</f>
        <v>32381.38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ROUND((SUM(BF87:BF191)),2)</f>
        <v>0</v>
      </c>
      <c r="G34" s="34"/>
      <c r="H34" s="34"/>
      <c r="I34" s="153">
        <v>0.15</v>
      </c>
      <c r="J34" s="152">
        <f>ROUND(((SUM(BF87:BF191))*I34),2)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ROUND((SUM(BG87:BG191)),2)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ROUND((SUM(BH87:BH191)),2)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ROUND((SUM(BI87:BI191)),2)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186578.43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SO-81 - Vykopy pro IS nad rámec E1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J87</f>
        <v>154197.04999999996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J88</f>
        <v>154197.04999999996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J89</f>
        <v>97081.76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848</v>
      </c>
      <c r="E62" s="178"/>
      <c r="F62" s="178"/>
      <c r="G62" s="178"/>
      <c r="H62" s="178"/>
      <c r="I62" s="178"/>
      <c r="J62" s="179">
        <f>J135</f>
        <v>13903.51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6"/>
      <c r="C63" s="120"/>
      <c r="D63" s="177" t="s">
        <v>222</v>
      </c>
      <c r="E63" s="178"/>
      <c r="F63" s="178"/>
      <c r="G63" s="178"/>
      <c r="H63" s="178"/>
      <c r="I63" s="178"/>
      <c r="J63" s="179">
        <f>J139</f>
        <v>17364.399999999998</v>
      </c>
      <c r="K63" s="120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6"/>
      <c r="C64" s="120"/>
      <c r="D64" s="177" t="s">
        <v>849</v>
      </c>
      <c r="E64" s="178"/>
      <c r="F64" s="178"/>
      <c r="G64" s="178"/>
      <c r="H64" s="178"/>
      <c r="I64" s="178"/>
      <c r="J64" s="179">
        <f>J158</f>
        <v>2248.98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6"/>
      <c r="C65" s="120"/>
      <c r="D65" s="177" t="s">
        <v>224</v>
      </c>
      <c r="E65" s="178"/>
      <c r="F65" s="178"/>
      <c r="G65" s="178"/>
      <c r="H65" s="178"/>
      <c r="I65" s="178"/>
      <c r="J65" s="179">
        <f>J168</f>
        <v>11410.919999999998</v>
      </c>
      <c r="K65" s="120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6"/>
      <c r="C66" s="120"/>
      <c r="D66" s="177" t="s">
        <v>225</v>
      </c>
      <c r="E66" s="178"/>
      <c r="F66" s="178"/>
      <c r="G66" s="178"/>
      <c r="H66" s="178"/>
      <c r="I66" s="178"/>
      <c r="J66" s="179">
        <f>J181</f>
        <v>4472.18</v>
      </c>
      <c r="K66" s="120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6"/>
      <c r="C67" s="120"/>
      <c r="D67" s="177" t="s">
        <v>226</v>
      </c>
      <c r="E67" s="178"/>
      <c r="F67" s="178"/>
      <c r="G67" s="178"/>
      <c r="H67" s="178"/>
      <c r="I67" s="178"/>
      <c r="J67" s="179">
        <f>J189</f>
        <v>7715.3</v>
      </c>
      <c r="K67" s="120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40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140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14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5" t="s">
        <v>227</v>
      </c>
      <c r="D74" s="36"/>
      <c r="E74" s="36"/>
      <c r="F74" s="36"/>
      <c r="G74" s="36"/>
      <c r="H74" s="36"/>
      <c r="I74" s="36"/>
      <c r="J74" s="36"/>
      <c r="K74" s="36"/>
      <c r="L74" s="14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31" t="s">
        <v>14</v>
      </c>
      <c r="D76" s="36"/>
      <c r="E76" s="36"/>
      <c r="F76" s="36"/>
      <c r="G76" s="36"/>
      <c r="H76" s="36"/>
      <c r="I76" s="36"/>
      <c r="J76" s="36"/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165" t="str">
        <f>E7</f>
        <v>Náves Holohlavy</v>
      </c>
      <c r="F77" s="31"/>
      <c r="G77" s="31"/>
      <c r="H77" s="31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31" t="s">
        <v>159</v>
      </c>
      <c r="D78" s="36"/>
      <c r="E78" s="36"/>
      <c r="F78" s="36"/>
      <c r="G78" s="36"/>
      <c r="H78" s="36"/>
      <c r="I78" s="36"/>
      <c r="J78" s="36"/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64" t="str">
        <f>E9</f>
        <v>SO-81 - Vykopy pro IS nad rámec E1</v>
      </c>
      <c r="F79" s="36"/>
      <c r="G79" s="36"/>
      <c r="H79" s="36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31" t="s">
        <v>19</v>
      </c>
      <c r="D81" s="36"/>
      <c r="E81" s="36"/>
      <c r="F81" s="28" t="str">
        <f>F12</f>
        <v>Holohlavy</v>
      </c>
      <c r="G81" s="36"/>
      <c r="H81" s="36"/>
      <c r="I81" s="31" t="s">
        <v>21</v>
      </c>
      <c r="J81" s="67" t="str">
        <f>IF(J12="","",J12)</f>
        <v>18. 1. 2022</v>
      </c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31" t="s">
        <v>23</v>
      </c>
      <c r="D83" s="36"/>
      <c r="E83" s="36"/>
      <c r="F83" s="28" t="str">
        <f>E15</f>
        <v>Obec Holohlavy</v>
      </c>
      <c r="G83" s="36"/>
      <c r="H83" s="36"/>
      <c r="I83" s="31" t="s">
        <v>30</v>
      </c>
      <c r="J83" s="32" t="str">
        <f>E21</f>
        <v>Zalubem s.r.o.</v>
      </c>
      <c r="K83" s="36"/>
      <c r="L83" s="14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15" customHeight="1">
      <c r="A84" s="34"/>
      <c r="B84" s="35"/>
      <c r="C84" s="31" t="s">
        <v>27</v>
      </c>
      <c r="D84" s="36"/>
      <c r="E84" s="36"/>
      <c r="F84" s="28" t="str">
        <f>IF(E18="","",E18)</f>
        <v>BAGRUNC s.r.o.</v>
      </c>
      <c r="G84" s="36"/>
      <c r="H84" s="36"/>
      <c r="I84" s="31" t="s">
        <v>33</v>
      </c>
      <c r="J84" s="32" t="str">
        <f>E24</f>
        <v>Zalubem s.r.o.</v>
      </c>
      <c r="K84" s="36"/>
      <c r="L84" s="14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4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81"/>
      <c r="B86" s="182"/>
      <c r="C86" s="183" t="s">
        <v>228</v>
      </c>
      <c r="D86" s="184" t="s">
        <v>55</v>
      </c>
      <c r="E86" s="184" t="s">
        <v>51</v>
      </c>
      <c r="F86" s="184" t="s">
        <v>52</v>
      </c>
      <c r="G86" s="184" t="s">
        <v>229</v>
      </c>
      <c r="H86" s="184" t="s">
        <v>230</v>
      </c>
      <c r="I86" s="184" t="s">
        <v>231</v>
      </c>
      <c r="J86" s="184" t="s">
        <v>218</v>
      </c>
      <c r="K86" s="185" t="s">
        <v>232</v>
      </c>
      <c r="L86" s="186"/>
      <c r="M86" s="87" t="s">
        <v>17</v>
      </c>
      <c r="N86" s="88" t="s">
        <v>40</v>
      </c>
      <c r="O86" s="88" t="s">
        <v>233</v>
      </c>
      <c r="P86" s="88" t="s">
        <v>234</v>
      </c>
      <c r="Q86" s="88" t="s">
        <v>235</v>
      </c>
      <c r="R86" s="88" t="s">
        <v>236</v>
      </c>
      <c r="S86" s="88" t="s">
        <v>237</v>
      </c>
      <c r="T86" s="89" t="s">
        <v>238</v>
      </c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</row>
    <row r="87" spans="1:63" s="2" customFormat="1" ht="22.8" customHeight="1">
      <c r="A87" s="34"/>
      <c r="B87" s="35"/>
      <c r="C87" s="94" t="s">
        <v>239</v>
      </c>
      <c r="D87" s="36"/>
      <c r="E87" s="36"/>
      <c r="F87" s="36"/>
      <c r="G87" s="36"/>
      <c r="H87" s="36"/>
      <c r="I87" s="36"/>
      <c r="J87" s="187">
        <f>BK87</f>
        <v>154197.04999999996</v>
      </c>
      <c r="K87" s="36"/>
      <c r="L87" s="40"/>
      <c r="M87" s="90"/>
      <c r="N87" s="188"/>
      <c r="O87" s="91"/>
      <c r="P87" s="189">
        <f>P88</f>
        <v>151.24661700000001</v>
      </c>
      <c r="Q87" s="91"/>
      <c r="R87" s="189">
        <f>R88</f>
        <v>144.36151167</v>
      </c>
      <c r="S87" s="91"/>
      <c r="T87" s="190">
        <f>T88</f>
        <v>4.58579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69</v>
      </c>
      <c r="AU87" s="19" t="s">
        <v>219</v>
      </c>
      <c r="BK87" s="191">
        <f>BK88</f>
        <v>154197.04999999996</v>
      </c>
    </row>
    <row r="88" spans="1:63" s="12" customFormat="1" ht="25.9" customHeight="1">
      <c r="A88" s="12"/>
      <c r="B88" s="192"/>
      <c r="C88" s="193"/>
      <c r="D88" s="194" t="s">
        <v>69</v>
      </c>
      <c r="E88" s="195" t="s">
        <v>240</v>
      </c>
      <c r="F88" s="195" t="s">
        <v>241</v>
      </c>
      <c r="G88" s="193"/>
      <c r="H88" s="193"/>
      <c r="I88" s="193"/>
      <c r="J88" s="196">
        <f>BK88</f>
        <v>154197.04999999996</v>
      </c>
      <c r="K88" s="193"/>
      <c r="L88" s="197"/>
      <c r="M88" s="198"/>
      <c r="N88" s="199"/>
      <c r="O88" s="199"/>
      <c r="P88" s="200">
        <f>P89+P135+P139+P158+P168+P181+P189</f>
        <v>151.24661700000001</v>
      </c>
      <c r="Q88" s="199"/>
      <c r="R88" s="200">
        <f>R89+R135+R139+R158+R168+R181+R189</f>
        <v>144.36151167</v>
      </c>
      <c r="S88" s="199"/>
      <c r="T88" s="201">
        <f>T89+T135+T139+T158+T168+T181+T189</f>
        <v>4.58579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78</v>
      </c>
      <c r="AT88" s="203" t="s">
        <v>69</v>
      </c>
      <c r="AU88" s="203" t="s">
        <v>70</v>
      </c>
      <c r="AY88" s="202" t="s">
        <v>242</v>
      </c>
      <c r="BK88" s="204">
        <f>BK89+BK135+BK139+BK158+BK168+BK181+BK189</f>
        <v>154197.04999999996</v>
      </c>
    </row>
    <row r="89" spans="1:63" s="12" customFormat="1" ht="22.8" customHeight="1">
      <c r="A89" s="12"/>
      <c r="B89" s="192"/>
      <c r="C89" s="193"/>
      <c r="D89" s="194" t="s">
        <v>69</v>
      </c>
      <c r="E89" s="205" t="s">
        <v>78</v>
      </c>
      <c r="F89" s="205" t="s">
        <v>243</v>
      </c>
      <c r="G89" s="193"/>
      <c r="H89" s="193"/>
      <c r="I89" s="193"/>
      <c r="J89" s="206">
        <f>BK89</f>
        <v>97081.76</v>
      </c>
      <c r="K89" s="193"/>
      <c r="L89" s="197"/>
      <c r="M89" s="198"/>
      <c r="N89" s="199"/>
      <c r="O89" s="199"/>
      <c r="P89" s="200">
        <f>SUM(P90:P134)</f>
        <v>81.62215200000001</v>
      </c>
      <c r="Q89" s="199"/>
      <c r="R89" s="200">
        <f>SUM(R90:R134)</f>
        <v>107.47792700000001</v>
      </c>
      <c r="S89" s="199"/>
      <c r="T89" s="201">
        <f>SUM(T90:T134)</f>
        <v>3.8227900000000004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78</v>
      </c>
      <c r="AT89" s="203" t="s">
        <v>69</v>
      </c>
      <c r="AU89" s="203" t="s">
        <v>78</v>
      </c>
      <c r="AY89" s="202" t="s">
        <v>242</v>
      </c>
      <c r="BK89" s="204">
        <f>SUM(BK90:BK134)</f>
        <v>97081.76</v>
      </c>
    </row>
    <row r="90" spans="1:65" s="2" customFormat="1" ht="44.25" customHeight="1">
      <c r="A90" s="34"/>
      <c r="B90" s="35"/>
      <c r="C90" s="207" t="s">
        <v>78</v>
      </c>
      <c r="D90" s="207" t="s">
        <v>244</v>
      </c>
      <c r="E90" s="208" t="s">
        <v>3988</v>
      </c>
      <c r="F90" s="209" t="s">
        <v>3989</v>
      </c>
      <c r="G90" s="210" t="s">
        <v>140</v>
      </c>
      <c r="H90" s="211">
        <v>3.45</v>
      </c>
      <c r="I90" s="212">
        <v>106.35</v>
      </c>
      <c r="J90" s="212">
        <f>ROUND(I90*H90,2)</f>
        <v>366.91</v>
      </c>
      <c r="K90" s="209" t="s">
        <v>247</v>
      </c>
      <c r="L90" s="40"/>
      <c r="M90" s="213" t="s">
        <v>17</v>
      </c>
      <c r="N90" s="214" t="s">
        <v>41</v>
      </c>
      <c r="O90" s="215">
        <v>0.313</v>
      </c>
      <c r="P90" s="215">
        <f>O90*H90</f>
        <v>1.07985</v>
      </c>
      <c r="Q90" s="215">
        <v>0</v>
      </c>
      <c r="R90" s="215">
        <f>Q90*H90</f>
        <v>0</v>
      </c>
      <c r="S90" s="215">
        <v>0.255</v>
      </c>
      <c r="T90" s="216">
        <f>S90*H90</f>
        <v>0.87975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217" t="s">
        <v>248</v>
      </c>
      <c r="AT90" s="217" t="s">
        <v>244</v>
      </c>
      <c r="AU90" s="217" t="s">
        <v>80</v>
      </c>
      <c r="AY90" s="19" t="s">
        <v>242</v>
      </c>
      <c r="BE90" s="218">
        <f>IF(N90="základní",J90,0)</f>
        <v>366.91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78</v>
      </c>
      <c r="BK90" s="218">
        <f>ROUND(I90*H90,2)</f>
        <v>366.91</v>
      </c>
      <c r="BL90" s="19" t="s">
        <v>248</v>
      </c>
      <c r="BM90" s="217" t="s">
        <v>3990</v>
      </c>
    </row>
    <row r="91" spans="1:47" s="2" customFormat="1" ht="12">
      <c r="A91" s="34"/>
      <c r="B91" s="35"/>
      <c r="C91" s="36"/>
      <c r="D91" s="219" t="s">
        <v>250</v>
      </c>
      <c r="E91" s="36"/>
      <c r="F91" s="220" t="s">
        <v>3991</v>
      </c>
      <c r="G91" s="36"/>
      <c r="H91" s="36"/>
      <c r="I91" s="36"/>
      <c r="J91" s="36"/>
      <c r="K91" s="36"/>
      <c r="L91" s="40"/>
      <c r="M91" s="221"/>
      <c r="N91" s="222"/>
      <c r="O91" s="79"/>
      <c r="P91" s="79"/>
      <c r="Q91" s="79"/>
      <c r="R91" s="79"/>
      <c r="S91" s="79"/>
      <c r="T91" s="80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250</v>
      </c>
      <c r="AU91" s="19" t="s">
        <v>80</v>
      </c>
    </row>
    <row r="92" spans="1:51" s="13" customFormat="1" ht="12">
      <c r="A92" s="13"/>
      <c r="B92" s="225"/>
      <c r="C92" s="226"/>
      <c r="D92" s="223" t="s">
        <v>254</v>
      </c>
      <c r="E92" s="227" t="s">
        <v>3960</v>
      </c>
      <c r="F92" s="228" t="s">
        <v>3992</v>
      </c>
      <c r="G92" s="226"/>
      <c r="H92" s="229">
        <v>3.45</v>
      </c>
      <c r="I92" s="226"/>
      <c r="J92" s="226"/>
      <c r="K92" s="226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254</v>
      </c>
      <c r="AU92" s="234" t="s">
        <v>80</v>
      </c>
      <c r="AV92" s="13" t="s">
        <v>80</v>
      </c>
      <c r="AW92" s="13" t="s">
        <v>32</v>
      </c>
      <c r="AX92" s="13" t="s">
        <v>78</v>
      </c>
      <c r="AY92" s="234" t="s">
        <v>242</v>
      </c>
    </row>
    <row r="93" spans="1:65" s="2" customFormat="1" ht="37.8" customHeight="1">
      <c r="A93" s="34"/>
      <c r="B93" s="35"/>
      <c r="C93" s="207" t="s">
        <v>80</v>
      </c>
      <c r="D93" s="207" t="s">
        <v>244</v>
      </c>
      <c r="E93" s="208" t="s">
        <v>3993</v>
      </c>
      <c r="F93" s="209" t="s">
        <v>3994</v>
      </c>
      <c r="G93" s="210" t="s">
        <v>140</v>
      </c>
      <c r="H93" s="211">
        <v>4</v>
      </c>
      <c r="I93" s="212">
        <v>100.23</v>
      </c>
      <c r="J93" s="212">
        <f>ROUND(I93*H93,2)</f>
        <v>400.92</v>
      </c>
      <c r="K93" s="209" t="s">
        <v>247</v>
      </c>
      <c r="L93" s="40"/>
      <c r="M93" s="213" t="s">
        <v>17</v>
      </c>
      <c r="N93" s="214" t="s">
        <v>41</v>
      </c>
      <c r="O93" s="215">
        <v>0.295</v>
      </c>
      <c r="P93" s="215">
        <f>O93*H93</f>
        <v>1.18</v>
      </c>
      <c r="Q93" s="215">
        <v>0</v>
      </c>
      <c r="R93" s="215">
        <f>Q93*H93</f>
        <v>0</v>
      </c>
      <c r="S93" s="215">
        <v>0.235</v>
      </c>
      <c r="T93" s="216">
        <f>S93*H93</f>
        <v>0.94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217" t="s">
        <v>248</v>
      </c>
      <c r="AT93" s="217" t="s">
        <v>244</v>
      </c>
      <c r="AU93" s="217" t="s">
        <v>80</v>
      </c>
      <c r="AY93" s="19" t="s">
        <v>242</v>
      </c>
      <c r="BE93" s="218">
        <f>IF(N93="základní",J93,0)</f>
        <v>400.92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78</v>
      </c>
      <c r="BK93" s="218">
        <f>ROUND(I93*H93,2)</f>
        <v>400.92</v>
      </c>
      <c r="BL93" s="19" t="s">
        <v>248</v>
      </c>
      <c r="BM93" s="217" t="s">
        <v>3995</v>
      </c>
    </row>
    <row r="94" spans="1:47" s="2" customFormat="1" ht="12">
      <c r="A94" s="34"/>
      <c r="B94" s="35"/>
      <c r="C94" s="36"/>
      <c r="D94" s="219" t="s">
        <v>250</v>
      </c>
      <c r="E94" s="36"/>
      <c r="F94" s="220" t="s">
        <v>3996</v>
      </c>
      <c r="G94" s="36"/>
      <c r="H94" s="36"/>
      <c r="I94" s="36"/>
      <c r="J94" s="36"/>
      <c r="K94" s="36"/>
      <c r="L94" s="40"/>
      <c r="M94" s="221"/>
      <c r="N94" s="222"/>
      <c r="O94" s="79"/>
      <c r="P94" s="79"/>
      <c r="Q94" s="79"/>
      <c r="R94" s="79"/>
      <c r="S94" s="79"/>
      <c r="T94" s="80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250</v>
      </c>
      <c r="AU94" s="19" t="s">
        <v>80</v>
      </c>
    </row>
    <row r="95" spans="1:51" s="13" customFormat="1" ht="12">
      <c r="A95" s="13"/>
      <c r="B95" s="225"/>
      <c r="C95" s="226"/>
      <c r="D95" s="223" t="s">
        <v>254</v>
      </c>
      <c r="E95" s="227" t="s">
        <v>3963</v>
      </c>
      <c r="F95" s="228" t="s">
        <v>3997</v>
      </c>
      <c r="G95" s="226"/>
      <c r="H95" s="229">
        <v>4</v>
      </c>
      <c r="I95" s="226"/>
      <c r="J95" s="226"/>
      <c r="K95" s="226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254</v>
      </c>
      <c r="AU95" s="234" t="s">
        <v>80</v>
      </c>
      <c r="AV95" s="13" t="s">
        <v>80</v>
      </c>
      <c r="AW95" s="13" t="s">
        <v>32</v>
      </c>
      <c r="AX95" s="13" t="s">
        <v>78</v>
      </c>
      <c r="AY95" s="234" t="s">
        <v>242</v>
      </c>
    </row>
    <row r="96" spans="1:65" s="2" customFormat="1" ht="37.8" customHeight="1">
      <c r="A96" s="34"/>
      <c r="B96" s="35"/>
      <c r="C96" s="207" t="s">
        <v>262</v>
      </c>
      <c r="D96" s="207" t="s">
        <v>244</v>
      </c>
      <c r="E96" s="208" t="s">
        <v>3998</v>
      </c>
      <c r="F96" s="209" t="s">
        <v>3999</v>
      </c>
      <c r="G96" s="210" t="s">
        <v>140</v>
      </c>
      <c r="H96" s="211">
        <v>3</v>
      </c>
      <c r="I96" s="212">
        <v>139.3</v>
      </c>
      <c r="J96" s="212">
        <f>ROUND(I96*H96,2)</f>
        <v>417.9</v>
      </c>
      <c r="K96" s="209" t="s">
        <v>247</v>
      </c>
      <c r="L96" s="40"/>
      <c r="M96" s="213" t="s">
        <v>17</v>
      </c>
      <c r="N96" s="214" t="s">
        <v>41</v>
      </c>
      <c r="O96" s="215">
        <v>0.41</v>
      </c>
      <c r="P96" s="215">
        <f>O96*H96</f>
        <v>1.23</v>
      </c>
      <c r="Q96" s="215">
        <v>0</v>
      </c>
      <c r="R96" s="215">
        <f>Q96*H96</f>
        <v>0</v>
      </c>
      <c r="S96" s="215">
        <v>0.26</v>
      </c>
      <c r="T96" s="216">
        <f>S96*H96</f>
        <v>0.78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217" t="s">
        <v>248</v>
      </c>
      <c r="AT96" s="217" t="s">
        <v>244</v>
      </c>
      <c r="AU96" s="217" t="s">
        <v>80</v>
      </c>
      <c r="AY96" s="19" t="s">
        <v>242</v>
      </c>
      <c r="BE96" s="218">
        <f>IF(N96="základní",J96,0)</f>
        <v>417.9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78</v>
      </c>
      <c r="BK96" s="218">
        <f>ROUND(I96*H96,2)</f>
        <v>417.9</v>
      </c>
      <c r="BL96" s="19" t="s">
        <v>248</v>
      </c>
      <c r="BM96" s="217" t="s">
        <v>4000</v>
      </c>
    </row>
    <row r="97" spans="1:47" s="2" customFormat="1" ht="12">
      <c r="A97" s="34"/>
      <c r="B97" s="35"/>
      <c r="C97" s="36"/>
      <c r="D97" s="219" t="s">
        <v>250</v>
      </c>
      <c r="E97" s="36"/>
      <c r="F97" s="220" t="s">
        <v>4001</v>
      </c>
      <c r="G97" s="36"/>
      <c r="H97" s="36"/>
      <c r="I97" s="36"/>
      <c r="J97" s="36"/>
      <c r="K97" s="36"/>
      <c r="L97" s="40"/>
      <c r="M97" s="221"/>
      <c r="N97" s="222"/>
      <c r="O97" s="79"/>
      <c r="P97" s="79"/>
      <c r="Q97" s="79"/>
      <c r="R97" s="79"/>
      <c r="S97" s="79"/>
      <c r="T97" s="80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250</v>
      </c>
      <c r="AU97" s="19" t="s">
        <v>80</v>
      </c>
    </row>
    <row r="98" spans="1:51" s="13" customFormat="1" ht="12">
      <c r="A98" s="13"/>
      <c r="B98" s="225"/>
      <c r="C98" s="226"/>
      <c r="D98" s="223" t="s">
        <v>254</v>
      </c>
      <c r="E98" s="227" t="s">
        <v>17</v>
      </c>
      <c r="F98" s="228" t="s">
        <v>4002</v>
      </c>
      <c r="G98" s="226"/>
      <c r="H98" s="229">
        <v>1.8</v>
      </c>
      <c r="I98" s="226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254</v>
      </c>
      <c r="AU98" s="234" t="s">
        <v>80</v>
      </c>
      <c r="AV98" s="13" t="s">
        <v>80</v>
      </c>
      <c r="AW98" s="13" t="s">
        <v>32</v>
      </c>
      <c r="AX98" s="13" t="s">
        <v>70</v>
      </c>
      <c r="AY98" s="234" t="s">
        <v>242</v>
      </c>
    </row>
    <row r="99" spans="1:51" s="13" customFormat="1" ht="12">
      <c r="A99" s="13"/>
      <c r="B99" s="225"/>
      <c r="C99" s="226"/>
      <c r="D99" s="223" t="s">
        <v>254</v>
      </c>
      <c r="E99" s="227" t="s">
        <v>17</v>
      </c>
      <c r="F99" s="228" t="s">
        <v>4003</v>
      </c>
      <c r="G99" s="226"/>
      <c r="H99" s="229">
        <v>1.2</v>
      </c>
      <c r="I99" s="226"/>
      <c r="J99" s="226"/>
      <c r="K99" s="226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254</v>
      </c>
      <c r="AU99" s="234" t="s">
        <v>80</v>
      </c>
      <c r="AV99" s="13" t="s">
        <v>80</v>
      </c>
      <c r="AW99" s="13" t="s">
        <v>32</v>
      </c>
      <c r="AX99" s="13" t="s">
        <v>70</v>
      </c>
      <c r="AY99" s="234" t="s">
        <v>242</v>
      </c>
    </row>
    <row r="100" spans="1:51" s="14" customFormat="1" ht="12">
      <c r="A100" s="14"/>
      <c r="B100" s="235"/>
      <c r="C100" s="236"/>
      <c r="D100" s="223" t="s">
        <v>254</v>
      </c>
      <c r="E100" s="237" t="s">
        <v>3980</v>
      </c>
      <c r="F100" s="238" t="s">
        <v>261</v>
      </c>
      <c r="G100" s="236"/>
      <c r="H100" s="239">
        <v>3</v>
      </c>
      <c r="I100" s="236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254</v>
      </c>
      <c r="AU100" s="244" t="s">
        <v>80</v>
      </c>
      <c r="AV100" s="14" t="s">
        <v>248</v>
      </c>
      <c r="AW100" s="14" t="s">
        <v>32</v>
      </c>
      <c r="AX100" s="14" t="s">
        <v>78</v>
      </c>
      <c r="AY100" s="244" t="s">
        <v>242</v>
      </c>
    </row>
    <row r="101" spans="1:65" s="2" customFormat="1" ht="33" customHeight="1">
      <c r="A101" s="34"/>
      <c r="B101" s="35"/>
      <c r="C101" s="207" t="s">
        <v>248</v>
      </c>
      <c r="D101" s="207" t="s">
        <v>244</v>
      </c>
      <c r="E101" s="208" t="s">
        <v>4004</v>
      </c>
      <c r="F101" s="209" t="s">
        <v>4005</v>
      </c>
      <c r="G101" s="210" t="s">
        <v>140</v>
      </c>
      <c r="H101" s="211">
        <v>12.48</v>
      </c>
      <c r="I101" s="212">
        <v>172.34</v>
      </c>
      <c r="J101" s="212">
        <f>ROUND(I101*H101,2)</f>
        <v>2150.8</v>
      </c>
      <c r="K101" s="209" t="s">
        <v>247</v>
      </c>
      <c r="L101" s="40"/>
      <c r="M101" s="213" t="s">
        <v>17</v>
      </c>
      <c r="N101" s="214" t="s">
        <v>41</v>
      </c>
      <c r="O101" s="215">
        <v>0.41</v>
      </c>
      <c r="P101" s="215">
        <f>O101*H101</f>
        <v>5.1168</v>
      </c>
      <c r="Q101" s="215">
        <v>0</v>
      </c>
      <c r="R101" s="215">
        <f>Q101*H101</f>
        <v>0</v>
      </c>
      <c r="S101" s="215">
        <v>0.098</v>
      </c>
      <c r="T101" s="216">
        <f>S101*H101</f>
        <v>1.2230400000000001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217" t="s">
        <v>248</v>
      </c>
      <c r="AT101" s="217" t="s">
        <v>244</v>
      </c>
      <c r="AU101" s="217" t="s">
        <v>80</v>
      </c>
      <c r="AY101" s="19" t="s">
        <v>242</v>
      </c>
      <c r="BE101" s="218">
        <f>IF(N101="základní",J101,0)</f>
        <v>2150.8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2150.8</v>
      </c>
      <c r="BL101" s="19" t="s">
        <v>248</v>
      </c>
      <c r="BM101" s="217" t="s">
        <v>4006</v>
      </c>
    </row>
    <row r="102" spans="1:47" s="2" customFormat="1" ht="12">
      <c r="A102" s="34"/>
      <c r="B102" s="35"/>
      <c r="C102" s="36"/>
      <c r="D102" s="219" t="s">
        <v>250</v>
      </c>
      <c r="E102" s="36"/>
      <c r="F102" s="220" t="s">
        <v>4007</v>
      </c>
      <c r="G102" s="36"/>
      <c r="H102" s="36"/>
      <c r="I102" s="36"/>
      <c r="J102" s="36"/>
      <c r="K102" s="36"/>
      <c r="L102" s="40"/>
      <c r="M102" s="221"/>
      <c r="N102" s="222"/>
      <c r="O102" s="79"/>
      <c r="P102" s="79"/>
      <c r="Q102" s="79"/>
      <c r="R102" s="79"/>
      <c r="S102" s="79"/>
      <c r="T102" s="80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250</v>
      </c>
      <c r="AU102" s="19" t="s">
        <v>80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3957</v>
      </c>
      <c r="F103" s="228" t="s">
        <v>4008</v>
      </c>
      <c r="G103" s="226"/>
      <c r="H103" s="229">
        <v>12.48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78</v>
      </c>
      <c r="AY103" s="234" t="s">
        <v>242</v>
      </c>
    </row>
    <row r="104" spans="1:65" s="2" customFormat="1" ht="16.5" customHeight="1">
      <c r="A104" s="34"/>
      <c r="B104" s="35"/>
      <c r="C104" s="207" t="s">
        <v>273</v>
      </c>
      <c r="D104" s="207" t="s">
        <v>244</v>
      </c>
      <c r="E104" s="208" t="s">
        <v>4009</v>
      </c>
      <c r="F104" s="209" t="s">
        <v>4010</v>
      </c>
      <c r="G104" s="210" t="s">
        <v>140</v>
      </c>
      <c r="H104" s="211">
        <v>101.84</v>
      </c>
      <c r="I104" s="212">
        <v>54.44</v>
      </c>
      <c r="J104" s="212">
        <f>ROUND(I104*H104,2)</f>
        <v>5544.17</v>
      </c>
      <c r="K104" s="209" t="s">
        <v>247</v>
      </c>
      <c r="L104" s="40"/>
      <c r="M104" s="213" t="s">
        <v>17</v>
      </c>
      <c r="N104" s="214" t="s">
        <v>41</v>
      </c>
      <c r="O104" s="215">
        <v>0.076</v>
      </c>
      <c r="P104" s="215">
        <f>O104*H104</f>
        <v>7.73984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248</v>
      </c>
      <c r="AT104" s="217" t="s">
        <v>244</v>
      </c>
      <c r="AU104" s="217" t="s">
        <v>80</v>
      </c>
      <c r="AY104" s="19" t="s">
        <v>242</v>
      </c>
      <c r="BE104" s="218">
        <f>IF(N104="základní",J104,0)</f>
        <v>5544.17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5544.17</v>
      </c>
      <c r="BL104" s="19" t="s">
        <v>248</v>
      </c>
      <c r="BM104" s="217" t="s">
        <v>4011</v>
      </c>
    </row>
    <row r="105" spans="1:47" s="2" customFormat="1" ht="12">
      <c r="A105" s="34"/>
      <c r="B105" s="35"/>
      <c r="C105" s="36"/>
      <c r="D105" s="219" t="s">
        <v>250</v>
      </c>
      <c r="E105" s="36"/>
      <c r="F105" s="220" t="s">
        <v>4012</v>
      </c>
      <c r="G105" s="36"/>
      <c r="H105" s="36"/>
      <c r="I105" s="36"/>
      <c r="J105" s="36"/>
      <c r="K105" s="36"/>
      <c r="L105" s="40"/>
      <c r="M105" s="221"/>
      <c r="N105" s="222"/>
      <c r="O105" s="79"/>
      <c r="P105" s="79"/>
      <c r="Q105" s="79"/>
      <c r="R105" s="79"/>
      <c r="S105" s="79"/>
      <c r="T105" s="8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250</v>
      </c>
      <c r="AU105" s="19" t="s">
        <v>80</v>
      </c>
    </row>
    <row r="106" spans="1:51" s="13" customFormat="1" ht="12">
      <c r="A106" s="13"/>
      <c r="B106" s="225"/>
      <c r="C106" s="226"/>
      <c r="D106" s="223" t="s">
        <v>254</v>
      </c>
      <c r="E106" s="227" t="s">
        <v>17</v>
      </c>
      <c r="F106" s="228" t="s">
        <v>4013</v>
      </c>
      <c r="G106" s="226"/>
      <c r="H106" s="229">
        <v>26.4</v>
      </c>
      <c r="I106" s="226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254</v>
      </c>
      <c r="AU106" s="234" t="s">
        <v>80</v>
      </c>
      <c r="AV106" s="13" t="s">
        <v>80</v>
      </c>
      <c r="AW106" s="13" t="s">
        <v>32</v>
      </c>
      <c r="AX106" s="13" t="s">
        <v>70</v>
      </c>
      <c r="AY106" s="234" t="s">
        <v>242</v>
      </c>
    </row>
    <row r="107" spans="1:51" s="13" customFormat="1" ht="12">
      <c r="A107" s="13"/>
      <c r="B107" s="225"/>
      <c r="C107" s="226"/>
      <c r="D107" s="223" t="s">
        <v>254</v>
      </c>
      <c r="E107" s="227" t="s">
        <v>17</v>
      </c>
      <c r="F107" s="228" t="s">
        <v>4014</v>
      </c>
      <c r="G107" s="226"/>
      <c r="H107" s="229">
        <v>35.44</v>
      </c>
      <c r="I107" s="226"/>
      <c r="J107" s="226"/>
      <c r="K107" s="226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254</v>
      </c>
      <c r="AU107" s="234" t="s">
        <v>80</v>
      </c>
      <c r="AV107" s="13" t="s">
        <v>80</v>
      </c>
      <c r="AW107" s="13" t="s">
        <v>32</v>
      </c>
      <c r="AX107" s="13" t="s">
        <v>70</v>
      </c>
      <c r="AY107" s="234" t="s">
        <v>242</v>
      </c>
    </row>
    <row r="108" spans="1:51" s="13" customFormat="1" ht="12">
      <c r="A108" s="13"/>
      <c r="B108" s="225"/>
      <c r="C108" s="226"/>
      <c r="D108" s="223" t="s">
        <v>254</v>
      </c>
      <c r="E108" s="227" t="s">
        <v>17</v>
      </c>
      <c r="F108" s="228" t="s">
        <v>4015</v>
      </c>
      <c r="G108" s="226"/>
      <c r="H108" s="229">
        <v>16</v>
      </c>
      <c r="I108" s="226"/>
      <c r="J108" s="226"/>
      <c r="K108" s="226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254</v>
      </c>
      <c r="AU108" s="234" t="s">
        <v>80</v>
      </c>
      <c r="AV108" s="13" t="s">
        <v>80</v>
      </c>
      <c r="AW108" s="13" t="s">
        <v>32</v>
      </c>
      <c r="AX108" s="13" t="s">
        <v>70</v>
      </c>
      <c r="AY108" s="234" t="s">
        <v>242</v>
      </c>
    </row>
    <row r="109" spans="1:51" s="13" customFormat="1" ht="12">
      <c r="A109" s="13"/>
      <c r="B109" s="225"/>
      <c r="C109" s="226"/>
      <c r="D109" s="223" t="s">
        <v>254</v>
      </c>
      <c r="E109" s="227" t="s">
        <v>17</v>
      </c>
      <c r="F109" s="228" t="s">
        <v>4016</v>
      </c>
      <c r="G109" s="226"/>
      <c r="H109" s="229">
        <v>24</v>
      </c>
      <c r="I109" s="226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254</v>
      </c>
      <c r="AU109" s="234" t="s">
        <v>80</v>
      </c>
      <c r="AV109" s="13" t="s">
        <v>80</v>
      </c>
      <c r="AW109" s="13" t="s">
        <v>32</v>
      </c>
      <c r="AX109" s="13" t="s">
        <v>70</v>
      </c>
      <c r="AY109" s="234" t="s">
        <v>242</v>
      </c>
    </row>
    <row r="110" spans="1:51" s="14" customFormat="1" ht="12">
      <c r="A110" s="14"/>
      <c r="B110" s="235"/>
      <c r="C110" s="236"/>
      <c r="D110" s="223" t="s">
        <v>254</v>
      </c>
      <c r="E110" s="237" t="s">
        <v>3968</v>
      </c>
      <c r="F110" s="238" t="s">
        <v>261</v>
      </c>
      <c r="G110" s="236"/>
      <c r="H110" s="239">
        <v>101.84</v>
      </c>
      <c r="I110" s="236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254</v>
      </c>
      <c r="AU110" s="244" t="s">
        <v>80</v>
      </c>
      <c r="AV110" s="14" t="s">
        <v>248</v>
      </c>
      <c r="AW110" s="14" t="s">
        <v>32</v>
      </c>
      <c r="AX110" s="14" t="s">
        <v>78</v>
      </c>
      <c r="AY110" s="244" t="s">
        <v>242</v>
      </c>
    </row>
    <row r="111" spans="1:65" s="2" customFormat="1" ht="24.15" customHeight="1">
      <c r="A111" s="34"/>
      <c r="B111" s="35"/>
      <c r="C111" s="207" t="s">
        <v>284</v>
      </c>
      <c r="D111" s="207" t="s">
        <v>244</v>
      </c>
      <c r="E111" s="208" t="s">
        <v>385</v>
      </c>
      <c r="F111" s="209" t="s">
        <v>386</v>
      </c>
      <c r="G111" s="210" t="s">
        <v>144</v>
      </c>
      <c r="H111" s="211">
        <v>74.97</v>
      </c>
      <c r="I111" s="212">
        <v>225.66</v>
      </c>
      <c r="J111" s="212">
        <f>ROUND(I111*H111,2)</f>
        <v>16917.73</v>
      </c>
      <c r="K111" s="209" t="s">
        <v>247</v>
      </c>
      <c r="L111" s="40"/>
      <c r="M111" s="213" t="s">
        <v>17</v>
      </c>
      <c r="N111" s="214" t="s">
        <v>41</v>
      </c>
      <c r="O111" s="215">
        <v>0.337</v>
      </c>
      <c r="P111" s="215">
        <f>O111*H111</f>
        <v>25.26489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217" t="s">
        <v>248</v>
      </c>
      <c r="AT111" s="217" t="s">
        <v>244</v>
      </c>
      <c r="AU111" s="217" t="s">
        <v>80</v>
      </c>
      <c r="AY111" s="19" t="s">
        <v>242</v>
      </c>
      <c r="BE111" s="218">
        <f>IF(N111="základní",J111,0)</f>
        <v>16917.73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78</v>
      </c>
      <c r="BK111" s="218">
        <f>ROUND(I111*H111,2)</f>
        <v>16917.73</v>
      </c>
      <c r="BL111" s="19" t="s">
        <v>248</v>
      </c>
      <c r="BM111" s="217" t="s">
        <v>4017</v>
      </c>
    </row>
    <row r="112" spans="1:47" s="2" customFormat="1" ht="12">
      <c r="A112" s="34"/>
      <c r="B112" s="35"/>
      <c r="C112" s="36"/>
      <c r="D112" s="219" t="s">
        <v>250</v>
      </c>
      <c r="E112" s="36"/>
      <c r="F112" s="220" t="s">
        <v>388</v>
      </c>
      <c r="G112" s="36"/>
      <c r="H112" s="36"/>
      <c r="I112" s="36"/>
      <c r="J112" s="36"/>
      <c r="K112" s="36"/>
      <c r="L112" s="40"/>
      <c r="M112" s="221"/>
      <c r="N112" s="222"/>
      <c r="O112" s="79"/>
      <c r="P112" s="79"/>
      <c r="Q112" s="79"/>
      <c r="R112" s="79"/>
      <c r="S112" s="79"/>
      <c r="T112" s="80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250</v>
      </c>
      <c r="AU112" s="19" t="s">
        <v>80</v>
      </c>
    </row>
    <row r="113" spans="1:51" s="13" customFormat="1" ht="12">
      <c r="A113" s="13"/>
      <c r="B113" s="225"/>
      <c r="C113" s="226"/>
      <c r="D113" s="223" t="s">
        <v>254</v>
      </c>
      <c r="E113" s="227" t="s">
        <v>3974</v>
      </c>
      <c r="F113" s="228" t="s">
        <v>4018</v>
      </c>
      <c r="G113" s="226"/>
      <c r="H113" s="229">
        <v>74.97</v>
      </c>
      <c r="I113" s="226"/>
      <c r="J113" s="226"/>
      <c r="K113" s="226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254</v>
      </c>
      <c r="AU113" s="234" t="s">
        <v>80</v>
      </c>
      <c r="AV113" s="13" t="s">
        <v>80</v>
      </c>
      <c r="AW113" s="13" t="s">
        <v>32</v>
      </c>
      <c r="AX113" s="13" t="s">
        <v>78</v>
      </c>
      <c r="AY113" s="234" t="s">
        <v>242</v>
      </c>
    </row>
    <row r="114" spans="1:65" s="2" customFormat="1" ht="37.8" customHeight="1">
      <c r="A114" s="34"/>
      <c r="B114" s="35"/>
      <c r="C114" s="207" t="s">
        <v>293</v>
      </c>
      <c r="D114" s="207" t="s">
        <v>244</v>
      </c>
      <c r="E114" s="208" t="s">
        <v>397</v>
      </c>
      <c r="F114" s="209" t="s">
        <v>398</v>
      </c>
      <c r="G114" s="210" t="s">
        <v>144</v>
      </c>
      <c r="H114" s="211">
        <v>59.562</v>
      </c>
      <c r="I114" s="212">
        <v>87.1</v>
      </c>
      <c r="J114" s="212">
        <f>ROUND(I114*H114,2)</f>
        <v>5187.85</v>
      </c>
      <c r="K114" s="209" t="s">
        <v>247</v>
      </c>
      <c r="L114" s="40"/>
      <c r="M114" s="213" t="s">
        <v>17</v>
      </c>
      <c r="N114" s="214" t="s">
        <v>41</v>
      </c>
      <c r="O114" s="215">
        <v>0.046</v>
      </c>
      <c r="P114" s="215">
        <f>O114*H114</f>
        <v>2.739852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217" t="s">
        <v>248</v>
      </c>
      <c r="AT114" s="217" t="s">
        <v>244</v>
      </c>
      <c r="AU114" s="217" t="s">
        <v>80</v>
      </c>
      <c r="AY114" s="19" t="s">
        <v>242</v>
      </c>
      <c r="BE114" s="218">
        <f>IF(N114="základní",J114,0)</f>
        <v>5187.85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78</v>
      </c>
      <c r="BK114" s="218">
        <f>ROUND(I114*H114,2)</f>
        <v>5187.85</v>
      </c>
      <c r="BL114" s="19" t="s">
        <v>248</v>
      </c>
      <c r="BM114" s="217" t="s">
        <v>4019</v>
      </c>
    </row>
    <row r="115" spans="1:47" s="2" customFormat="1" ht="12">
      <c r="A115" s="34"/>
      <c r="B115" s="35"/>
      <c r="C115" s="36"/>
      <c r="D115" s="219" t="s">
        <v>250</v>
      </c>
      <c r="E115" s="36"/>
      <c r="F115" s="220" t="s">
        <v>400</v>
      </c>
      <c r="G115" s="36"/>
      <c r="H115" s="36"/>
      <c r="I115" s="36"/>
      <c r="J115" s="36"/>
      <c r="K115" s="36"/>
      <c r="L115" s="40"/>
      <c r="M115" s="221"/>
      <c r="N115" s="222"/>
      <c r="O115" s="79"/>
      <c r="P115" s="79"/>
      <c r="Q115" s="79"/>
      <c r="R115" s="79"/>
      <c r="S115" s="79"/>
      <c r="T115" s="80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250</v>
      </c>
      <c r="AU115" s="19" t="s">
        <v>80</v>
      </c>
    </row>
    <row r="116" spans="1:51" s="13" customFormat="1" ht="12">
      <c r="A116" s="13"/>
      <c r="B116" s="225"/>
      <c r="C116" s="226"/>
      <c r="D116" s="223" t="s">
        <v>254</v>
      </c>
      <c r="E116" s="227" t="s">
        <v>17</v>
      </c>
      <c r="F116" s="228" t="s">
        <v>4020</v>
      </c>
      <c r="G116" s="226"/>
      <c r="H116" s="229">
        <v>59.562</v>
      </c>
      <c r="I116" s="226"/>
      <c r="J116" s="226"/>
      <c r="K116" s="226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254</v>
      </c>
      <c r="AU116" s="234" t="s">
        <v>80</v>
      </c>
      <c r="AV116" s="13" t="s">
        <v>80</v>
      </c>
      <c r="AW116" s="13" t="s">
        <v>32</v>
      </c>
      <c r="AX116" s="13" t="s">
        <v>78</v>
      </c>
      <c r="AY116" s="234" t="s">
        <v>242</v>
      </c>
    </row>
    <row r="117" spans="1:65" s="2" customFormat="1" ht="24.15" customHeight="1">
      <c r="A117" s="34"/>
      <c r="B117" s="35"/>
      <c r="C117" s="207" t="s">
        <v>300</v>
      </c>
      <c r="D117" s="207" t="s">
        <v>244</v>
      </c>
      <c r="E117" s="208" t="s">
        <v>905</v>
      </c>
      <c r="F117" s="209" t="s">
        <v>906</v>
      </c>
      <c r="G117" s="210" t="s">
        <v>144</v>
      </c>
      <c r="H117" s="211">
        <v>21.42</v>
      </c>
      <c r="I117" s="212">
        <v>143.58</v>
      </c>
      <c r="J117" s="212">
        <f>ROUND(I117*H117,2)</f>
        <v>3075.48</v>
      </c>
      <c r="K117" s="209" t="s">
        <v>247</v>
      </c>
      <c r="L117" s="40"/>
      <c r="M117" s="213" t="s">
        <v>17</v>
      </c>
      <c r="N117" s="214" t="s">
        <v>41</v>
      </c>
      <c r="O117" s="215">
        <v>0.328</v>
      </c>
      <c r="P117" s="215">
        <f>O117*H117</f>
        <v>7.025760000000001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217" t="s">
        <v>248</v>
      </c>
      <c r="AT117" s="217" t="s">
        <v>244</v>
      </c>
      <c r="AU117" s="217" t="s">
        <v>80</v>
      </c>
      <c r="AY117" s="19" t="s">
        <v>242</v>
      </c>
      <c r="BE117" s="218">
        <f>IF(N117="základní",J117,0)</f>
        <v>3075.48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78</v>
      </c>
      <c r="BK117" s="218">
        <f>ROUND(I117*H117,2)</f>
        <v>3075.48</v>
      </c>
      <c r="BL117" s="19" t="s">
        <v>248</v>
      </c>
      <c r="BM117" s="217" t="s">
        <v>4021</v>
      </c>
    </row>
    <row r="118" spans="1:47" s="2" customFormat="1" ht="12">
      <c r="A118" s="34"/>
      <c r="B118" s="35"/>
      <c r="C118" s="36"/>
      <c r="D118" s="219" t="s">
        <v>250</v>
      </c>
      <c r="E118" s="36"/>
      <c r="F118" s="220" t="s">
        <v>908</v>
      </c>
      <c r="G118" s="36"/>
      <c r="H118" s="36"/>
      <c r="I118" s="36"/>
      <c r="J118" s="36"/>
      <c r="K118" s="36"/>
      <c r="L118" s="40"/>
      <c r="M118" s="221"/>
      <c r="N118" s="222"/>
      <c r="O118" s="79"/>
      <c r="P118" s="79"/>
      <c r="Q118" s="79"/>
      <c r="R118" s="79"/>
      <c r="S118" s="79"/>
      <c r="T118" s="80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250</v>
      </c>
      <c r="AU118" s="19" t="s">
        <v>80</v>
      </c>
    </row>
    <row r="119" spans="1:51" s="13" customFormat="1" ht="12">
      <c r="A119" s="13"/>
      <c r="B119" s="225"/>
      <c r="C119" s="226"/>
      <c r="D119" s="223" t="s">
        <v>254</v>
      </c>
      <c r="E119" s="227" t="s">
        <v>3985</v>
      </c>
      <c r="F119" s="228" t="s">
        <v>4022</v>
      </c>
      <c r="G119" s="226"/>
      <c r="H119" s="229">
        <v>21.42</v>
      </c>
      <c r="I119" s="226"/>
      <c r="J119" s="226"/>
      <c r="K119" s="226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254</v>
      </c>
      <c r="AU119" s="234" t="s">
        <v>80</v>
      </c>
      <c r="AV119" s="13" t="s">
        <v>80</v>
      </c>
      <c r="AW119" s="13" t="s">
        <v>32</v>
      </c>
      <c r="AX119" s="13" t="s">
        <v>78</v>
      </c>
      <c r="AY119" s="234" t="s">
        <v>242</v>
      </c>
    </row>
    <row r="120" spans="1:65" s="2" customFormat="1" ht="37.8" customHeight="1">
      <c r="A120" s="34"/>
      <c r="B120" s="35"/>
      <c r="C120" s="207" t="s">
        <v>308</v>
      </c>
      <c r="D120" s="207" t="s">
        <v>244</v>
      </c>
      <c r="E120" s="208" t="s">
        <v>2841</v>
      </c>
      <c r="F120" s="209" t="s">
        <v>2842</v>
      </c>
      <c r="G120" s="210" t="s">
        <v>144</v>
      </c>
      <c r="H120" s="211">
        <v>42.84</v>
      </c>
      <c r="I120" s="212">
        <v>211.04</v>
      </c>
      <c r="J120" s="212">
        <f>ROUND(I120*H120,2)</f>
        <v>9040.95</v>
      </c>
      <c r="K120" s="209" t="s">
        <v>247</v>
      </c>
      <c r="L120" s="40"/>
      <c r="M120" s="213" t="s">
        <v>17</v>
      </c>
      <c r="N120" s="214" t="s">
        <v>41</v>
      </c>
      <c r="O120" s="215">
        <v>0.435</v>
      </c>
      <c r="P120" s="215">
        <f>O120*H120</f>
        <v>18.6354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7" t="s">
        <v>248</v>
      </c>
      <c r="AT120" s="217" t="s">
        <v>244</v>
      </c>
      <c r="AU120" s="217" t="s">
        <v>80</v>
      </c>
      <c r="AY120" s="19" t="s">
        <v>242</v>
      </c>
      <c r="BE120" s="218">
        <f>IF(N120="základní",J120,0)</f>
        <v>9040.95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78</v>
      </c>
      <c r="BK120" s="218">
        <f>ROUND(I120*H120,2)</f>
        <v>9040.95</v>
      </c>
      <c r="BL120" s="19" t="s">
        <v>248</v>
      </c>
      <c r="BM120" s="217" t="s">
        <v>4023</v>
      </c>
    </row>
    <row r="121" spans="1:47" s="2" customFormat="1" ht="12">
      <c r="A121" s="34"/>
      <c r="B121" s="35"/>
      <c r="C121" s="36"/>
      <c r="D121" s="219" t="s">
        <v>250</v>
      </c>
      <c r="E121" s="36"/>
      <c r="F121" s="220" t="s">
        <v>2844</v>
      </c>
      <c r="G121" s="36"/>
      <c r="H121" s="36"/>
      <c r="I121" s="36"/>
      <c r="J121" s="36"/>
      <c r="K121" s="36"/>
      <c r="L121" s="40"/>
      <c r="M121" s="221"/>
      <c r="N121" s="222"/>
      <c r="O121" s="79"/>
      <c r="P121" s="79"/>
      <c r="Q121" s="79"/>
      <c r="R121" s="79"/>
      <c r="S121" s="79"/>
      <c r="T121" s="80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250</v>
      </c>
      <c r="AU121" s="19" t="s">
        <v>80</v>
      </c>
    </row>
    <row r="122" spans="1:51" s="13" customFormat="1" ht="12">
      <c r="A122" s="13"/>
      <c r="B122" s="225"/>
      <c r="C122" s="226"/>
      <c r="D122" s="223" t="s">
        <v>254</v>
      </c>
      <c r="E122" s="227" t="s">
        <v>3971</v>
      </c>
      <c r="F122" s="228" t="s">
        <v>4024</v>
      </c>
      <c r="G122" s="226"/>
      <c r="H122" s="229">
        <v>42.84</v>
      </c>
      <c r="I122" s="226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254</v>
      </c>
      <c r="AU122" s="234" t="s">
        <v>80</v>
      </c>
      <c r="AV122" s="13" t="s">
        <v>80</v>
      </c>
      <c r="AW122" s="13" t="s">
        <v>32</v>
      </c>
      <c r="AX122" s="13" t="s">
        <v>78</v>
      </c>
      <c r="AY122" s="234" t="s">
        <v>242</v>
      </c>
    </row>
    <row r="123" spans="1:65" s="2" customFormat="1" ht="16.5" customHeight="1">
      <c r="A123" s="34"/>
      <c r="B123" s="35"/>
      <c r="C123" s="264" t="s">
        <v>314</v>
      </c>
      <c r="D123" s="264" t="s">
        <v>420</v>
      </c>
      <c r="E123" s="265" t="s">
        <v>914</v>
      </c>
      <c r="F123" s="266" t="s">
        <v>915</v>
      </c>
      <c r="G123" s="267" t="s">
        <v>736</v>
      </c>
      <c r="H123" s="268">
        <v>13.226</v>
      </c>
      <c r="I123" s="269">
        <v>283</v>
      </c>
      <c r="J123" s="269">
        <f>ROUND(I123*H123,2)</f>
        <v>3742.96</v>
      </c>
      <c r="K123" s="266" t="s">
        <v>423</v>
      </c>
      <c r="L123" s="270"/>
      <c r="M123" s="271" t="s">
        <v>17</v>
      </c>
      <c r="N123" s="272" t="s">
        <v>41</v>
      </c>
      <c r="O123" s="215">
        <v>0</v>
      </c>
      <c r="P123" s="215">
        <f>O123*H123</f>
        <v>0</v>
      </c>
      <c r="Q123" s="215">
        <v>1</v>
      </c>
      <c r="R123" s="215">
        <f>Q123*H123</f>
        <v>13.226</v>
      </c>
      <c r="S123" s="215">
        <v>0</v>
      </c>
      <c r="T123" s="21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7" t="s">
        <v>300</v>
      </c>
      <c r="AT123" s="217" t="s">
        <v>420</v>
      </c>
      <c r="AU123" s="217" t="s">
        <v>80</v>
      </c>
      <c r="AY123" s="19" t="s">
        <v>242</v>
      </c>
      <c r="BE123" s="218">
        <f>IF(N123="základní",J123,0)</f>
        <v>3742.96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78</v>
      </c>
      <c r="BK123" s="218">
        <f>ROUND(I123*H123,2)</f>
        <v>3742.96</v>
      </c>
      <c r="BL123" s="19" t="s">
        <v>248</v>
      </c>
      <c r="BM123" s="217" t="s">
        <v>4025</v>
      </c>
    </row>
    <row r="124" spans="1:51" s="13" customFormat="1" ht="12">
      <c r="A124" s="13"/>
      <c r="B124" s="225"/>
      <c r="C124" s="226"/>
      <c r="D124" s="223" t="s">
        <v>254</v>
      </c>
      <c r="E124" s="227" t="s">
        <v>3982</v>
      </c>
      <c r="F124" s="228" t="s">
        <v>4026</v>
      </c>
      <c r="G124" s="226"/>
      <c r="H124" s="229">
        <v>13.226</v>
      </c>
      <c r="I124" s="226"/>
      <c r="J124" s="226"/>
      <c r="K124" s="226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254</v>
      </c>
      <c r="AU124" s="234" t="s">
        <v>80</v>
      </c>
      <c r="AV124" s="13" t="s">
        <v>80</v>
      </c>
      <c r="AW124" s="13" t="s">
        <v>32</v>
      </c>
      <c r="AX124" s="13" t="s">
        <v>78</v>
      </c>
      <c r="AY124" s="234" t="s">
        <v>242</v>
      </c>
    </row>
    <row r="125" spans="1:65" s="2" customFormat="1" ht="16.5" customHeight="1">
      <c r="A125" s="34"/>
      <c r="B125" s="35"/>
      <c r="C125" s="264" t="s">
        <v>320</v>
      </c>
      <c r="D125" s="264" t="s">
        <v>420</v>
      </c>
      <c r="E125" s="265" t="s">
        <v>1499</v>
      </c>
      <c r="F125" s="266" t="s">
        <v>1500</v>
      </c>
      <c r="G125" s="267" t="s">
        <v>736</v>
      </c>
      <c r="H125" s="268">
        <v>94.248</v>
      </c>
      <c r="I125" s="269">
        <v>388</v>
      </c>
      <c r="J125" s="269">
        <f>ROUND(I125*H125,2)</f>
        <v>36568.22</v>
      </c>
      <c r="K125" s="266" t="s">
        <v>423</v>
      </c>
      <c r="L125" s="270"/>
      <c r="M125" s="271" t="s">
        <v>17</v>
      </c>
      <c r="N125" s="272" t="s">
        <v>41</v>
      </c>
      <c r="O125" s="215">
        <v>0</v>
      </c>
      <c r="P125" s="215">
        <f>O125*H125</f>
        <v>0</v>
      </c>
      <c r="Q125" s="215">
        <v>1</v>
      </c>
      <c r="R125" s="215">
        <f>Q125*H125</f>
        <v>94.248</v>
      </c>
      <c r="S125" s="215">
        <v>0</v>
      </c>
      <c r="T125" s="21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7" t="s">
        <v>300</v>
      </c>
      <c r="AT125" s="217" t="s">
        <v>420</v>
      </c>
      <c r="AU125" s="217" t="s">
        <v>80</v>
      </c>
      <c r="AY125" s="19" t="s">
        <v>242</v>
      </c>
      <c r="BE125" s="218">
        <f>IF(N125="základní",J125,0)</f>
        <v>36568.22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78</v>
      </c>
      <c r="BK125" s="218">
        <f>ROUND(I125*H125,2)</f>
        <v>36568.22</v>
      </c>
      <c r="BL125" s="19" t="s">
        <v>248</v>
      </c>
      <c r="BM125" s="217" t="s">
        <v>4027</v>
      </c>
    </row>
    <row r="126" spans="1:51" s="13" customFormat="1" ht="12">
      <c r="A126" s="13"/>
      <c r="B126" s="225"/>
      <c r="C126" s="226"/>
      <c r="D126" s="223" t="s">
        <v>254</v>
      </c>
      <c r="E126" s="227" t="s">
        <v>17</v>
      </c>
      <c r="F126" s="228" t="s">
        <v>4028</v>
      </c>
      <c r="G126" s="226"/>
      <c r="H126" s="229">
        <v>94.248</v>
      </c>
      <c r="I126" s="226"/>
      <c r="J126" s="226"/>
      <c r="K126" s="226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254</v>
      </c>
      <c r="AU126" s="234" t="s">
        <v>80</v>
      </c>
      <c r="AV126" s="13" t="s">
        <v>80</v>
      </c>
      <c r="AW126" s="13" t="s">
        <v>32</v>
      </c>
      <c r="AX126" s="13" t="s">
        <v>78</v>
      </c>
      <c r="AY126" s="234" t="s">
        <v>242</v>
      </c>
    </row>
    <row r="127" spans="1:65" s="2" customFormat="1" ht="24.15" customHeight="1">
      <c r="A127" s="34"/>
      <c r="B127" s="35"/>
      <c r="C127" s="207" t="s">
        <v>326</v>
      </c>
      <c r="D127" s="207" t="s">
        <v>244</v>
      </c>
      <c r="E127" s="208" t="s">
        <v>3030</v>
      </c>
      <c r="F127" s="209" t="s">
        <v>3031</v>
      </c>
      <c r="G127" s="210" t="s">
        <v>140</v>
      </c>
      <c r="H127" s="211">
        <v>101.84</v>
      </c>
      <c r="I127" s="212">
        <v>82.1</v>
      </c>
      <c r="J127" s="212">
        <f>ROUND(I127*H127,2)</f>
        <v>8361.06</v>
      </c>
      <c r="K127" s="209" t="s">
        <v>247</v>
      </c>
      <c r="L127" s="40"/>
      <c r="M127" s="213" t="s">
        <v>17</v>
      </c>
      <c r="N127" s="214" t="s">
        <v>41</v>
      </c>
      <c r="O127" s="215">
        <v>0.114</v>
      </c>
      <c r="P127" s="215">
        <f>O127*H127</f>
        <v>11.609760000000001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7" t="s">
        <v>248</v>
      </c>
      <c r="AT127" s="217" t="s">
        <v>244</v>
      </c>
      <c r="AU127" s="217" t="s">
        <v>80</v>
      </c>
      <c r="AY127" s="19" t="s">
        <v>242</v>
      </c>
      <c r="BE127" s="218">
        <f>IF(N127="základní",J127,0)</f>
        <v>8361.06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78</v>
      </c>
      <c r="BK127" s="218">
        <f>ROUND(I127*H127,2)</f>
        <v>8361.06</v>
      </c>
      <c r="BL127" s="19" t="s">
        <v>248</v>
      </c>
      <c r="BM127" s="217" t="s">
        <v>4029</v>
      </c>
    </row>
    <row r="128" spans="1:47" s="2" customFormat="1" ht="12">
      <c r="A128" s="34"/>
      <c r="B128" s="35"/>
      <c r="C128" s="36"/>
      <c r="D128" s="219" t="s">
        <v>250</v>
      </c>
      <c r="E128" s="36"/>
      <c r="F128" s="220" t="s">
        <v>3033</v>
      </c>
      <c r="G128" s="36"/>
      <c r="H128" s="36"/>
      <c r="I128" s="36"/>
      <c r="J128" s="36"/>
      <c r="K128" s="36"/>
      <c r="L128" s="40"/>
      <c r="M128" s="221"/>
      <c r="N128" s="222"/>
      <c r="O128" s="79"/>
      <c r="P128" s="79"/>
      <c r="Q128" s="79"/>
      <c r="R128" s="79"/>
      <c r="S128" s="79"/>
      <c r="T128" s="80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250</v>
      </c>
      <c r="AU128" s="19" t="s">
        <v>80</v>
      </c>
    </row>
    <row r="129" spans="1:51" s="13" customFormat="1" ht="12">
      <c r="A129" s="13"/>
      <c r="B129" s="225"/>
      <c r="C129" s="226"/>
      <c r="D129" s="223" t="s">
        <v>254</v>
      </c>
      <c r="E129" s="227" t="s">
        <v>17</v>
      </c>
      <c r="F129" s="228" t="s">
        <v>3968</v>
      </c>
      <c r="G129" s="226"/>
      <c r="H129" s="229">
        <v>101.84</v>
      </c>
      <c r="I129" s="226"/>
      <c r="J129" s="226"/>
      <c r="K129" s="226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254</v>
      </c>
      <c r="AU129" s="234" t="s">
        <v>80</v>
      </c>
      <c r="AV129" s="13" t="s">
        <v>80</v>
      </c>
      <c r="AW129" s="13" t="s">
        <v>32</v>
      </c>
      <c r="AX129" s="13" t="s">
        <v>78</v>
      </c>
      <c r="AY129" s="234" t="s">
        <v>242</v>
      </c>
    </row>
    <row r="130" spans="1:65" s="2" customFormat="1" ht="16.5" customHeight="1">
      <c r="A130" s="34"/>
      <c r="B130" s="35"/>
      <c r="C130" s="207" t="s">
        <v>332</v>
      </c>
      <c r="D130" s="207" t="s">
        <v>244</v>
      </c>
      <c r="E130" s="208" t="s">
        <v>1506</v>
      </c>
      <c r="F130" s="209" t="s">
        <v>1507</v>
      </c>
      <c r="G130" s="210" t="s">
        <v>184</v>
      </c>
      <c r="H130" s="211">
        <v>178.5</v>
      </c>
      <c r="I130" s="212">
        <v>25</v>
      </c>
      <c r="J130" s="212">
        <f>ROUND(I130*H130,2)</f>
        <v>4462.5</v>
      </c>
      <c r="K130" s="209" t="s">
        <v>17</v>
      </c>
      <c r="L130" s="40"/>
      <c r="M130" s="213" t="s">
        <v>17</v>
      </c>
      <c r="N130" s="214" t="s">
        <v>41</v>
      </c>
      <c r="O130" s="215">
        <v>0</v>
      </c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7" t="s">
        <v>248</v>
      </c>
      <c r="AT130" s="217" t="s">
        <v>244</v>
      </c>
      <c r="AU130" s="217" t="s">
        <v>80</v>
      </c>
      <c r="AY130" s="19" t="s">
        <v>242</v>
      </c>
      <c r="BE130" s="218">
        <f>IF(N130="základní",J130,0)</f>
        <v>4462.5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78</v>
      </c>
      <c r="BK130" s="218">
        <f>ROUND(I130*H130,2)</f>
        <v>4462.5</v>
      </c>
      <c r="BL130" s="19" t="s">
        <v>248</v>
      </c>
      <c r="BM130" s="217" t="s">
        <v>4030</v>
      </c>
    </row>
    <row r="131" spans="1:51" s="13" customFormat="1" ht="12">
      <c r="A131" s="13"/>
      <c r="B131" s="225"/>
      <c r="C131" s="226"/>
      <c r="D131" s="223" t="s">
        <v>254</v>
      </c>
      <c r="E131" s="227" t="s">
        <v>3965</v>
      </c>
      <c r="F131" s="228" t="s">
        <v>4031</v>
      </c>
      <c r="G131" s="226"/>
      <c r="H131" s="229">
        <v>178.5</v>
      </c>
      <c r="I131" s="226"/>
      <c r="J131" s="226"/>
      <c r="K131" s="226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254</v>
      </c>
      <c r="AU131" s="234" t="s">
        <v>80</v>
      </c>
      <c r="AV131" s="13" t="s">
        <v>80</v>
      </c>
      <c r="AW131" s="13" t="s">
        <v>32</v>
      </c>
      <c r="AX131" s="13" t="s">
        <v>78</v>
      </c>
      <c r="AY131" s="234" t="s">
        <v>242</v>
      </c>
    </row>
    <row r="132" spans="1:65" s="2" customFormat="1" ht="16.5" customHeight="1">
      <c r="A132" s="34"/>
      <c r="B132" s="35"/>
      <c r="C132" s="264" t="s">
        <v>344</v>
      </c>
      <c r="D132" s="264" t="s">
        <v>420</v>
      </c>
      <c r="E132" s="265" t="s">
        <v>1510</v>
      </c>
      <c r="F132" s="266" t="s">
        <v>1511</v>
      </c>
      <c r="G132" s="267" t="s">
        <v>184</v>
      </c>
      <c r="H132" s="268">
        <v>196.35</v>
      </c>
      <c r="I132" s="269">
        <v>4.3</v>
      </c>
      <c r="J132" s="269">
        <f>ROUND(I132*H132,2)</f>
        <v>844.31</v>
      </c>
      <c r="K132" s="266" t="s">
        <v>423</v>
      </c>
      <c r="L132" s="270"/>
      <c r="M132" s="271" t="s">
        <v>17</v>
      </c>
      <c r="N132" s="272" t="s">
        <v>41</v>
      </c>
      <c r="O132" s="215">
        <v>0</v>
      </c>
      <c r="P132" s="215">
        <f>O132*H132</f>
        <v>0</v>
      </c>
      <c r="Q132" s="215">
        <v>2E-05</v>
      </c>
      <c r="R132" s="215">
        <f>Q132*H132</f>
        <v>0.003927</v>
      </c>
      <c r="S132" s="215">
        <v>0</v>
      </c>
      <c r="T132" s="21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7" t="s">
        <v>300</v>
      </c>
      <c r="AT132" s="217" t="s">
        <v>420</v>
      </c>
      <c r="AU132" s="217" t="s">
        <v>80</v>
      </c>
      <c r="AY132" s="19" t="s">
        <v>242</v>
      </c>
      <c r="BE132" s="218">
        <f>IF(N132="základní",J132,0)</f>
        <v>844.31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78</v>
      </c>
      <c r="BK132" s="218">
        <f>ROUND(I132*H132,2)</f>
        <v>844.31</v>
      </c>
      <c r="BL132" s="19" t="s">
        <v>248</v>
      </c>
      <c r="BM132" s="217" t="s">
        <v>4032</v>
      </c>
    </row>
    <row r="133" spans="1:51" s="13" customFormat="1" ht="12">
      <c r="A133" s="13"/>
      <c r="B133" s="225"/>
      <c r="C133" s="226"/>
      <c r="D133" s="223" t="s">
        <v>254</v>
      </c>
      <c r="E133" s="227" t="s">
        <v>17</v>
      </c>
      <c r="F133" s="228" t="s">
        <v>4033</v>
      </c>
      <c r="G133" s="226"/>
      <c r="H133" s="229">
        <v>196.35</v>
      </c>
      <c r="I133" s="226"/>
      <c r="J133" s="226"/>
      <c r="K133" s="226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254</v>
      </c>
      <c r="AU133" s="234" t="s">
        <v>80</v>
      </c>
      <c r="AV133" s="13" t="s">
        <v>80</v>
      </c>
      <c r="AW133" s="13" t="s">
        <v>32</v>
      </c>
      <c r="AX133" s="13" t="s">
        <v>70</v>
      </c>
      <c r="AY133" s="234" t="s">
        <v>242</v>
      </c>
    </row>
    <row r="134" spans="1:51" s="14" customFormat="1" ht="12">
      <c r="A134" s="14"/>
      <c r="B134" s="235"/>
      <c r="C134" s="236"/>
      <c r="D134" s="223" t="s">
        <v>254</v>
      </c>
      <c r="E134" s="237" t="s">
        <v>17</v>
      </c>
      <c r="F134" s="238" t="s">
        <v>261</v>
      </c>
      <c r="G134" s="236"/>
      <c r="H134" s="239">
        <v>196.35</v>
      </c>
      <c r="I134" s="236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254</v>
      </c>
      <c r="AU134" s="244" t="s">
        <v>80</v>
      </c>
      <c r="AV134" s="14" t="s">
        <v>248</v>
      </c>
      <c r="AW134" s="14" t="s">
        <v>32</v>
      </c>
      <c r="AX134" s="14" t="s">
        <v>78</v>
      </c>
      <c r="AY134" s="244" t="s">
        <v>242</v>
      </c>
    </row>
    <row r="135" spans="1:63" s="12" customFormat="1" ht="22.8" customHeight="1">
      <c r="A135" s="12"/>
      <c r="B135" s="192"/>
      <c r="C135" s="193"/>
      <c r="D135" s="194" t="s">
        <v>69</v>
      </c>
      <c r="E135" s="205" t="s">
        <v>248</v>
      </c>
      <c r="F135" s="205" t="s">
        <v>1015</v>
      </c>
      <c r="G135" s="193"/>
      <c r="H135" s="193"/>
      <c r="I135" s="193"/>
      <c r="J135" s="206">
        <f>BK135</f>
        <v>13903.51</v>
      </c>
      <c r="K135" s="193"/>
      <c r="L135" s="197"/>
      <c r="M135" s="198"/>
      <c r="N135" s="199"/>
      <c r="O135" s="199"/>
      <c r="P135" s="200">
        <f>SUM(P136:P138)</f>
        <v>18.153450000000003</v>
      </c>
      <c r="Q135" s="199"/>
      <c r="R135" s="200">
        <f>SUM(R136:R138)</f>
        <v>20.250146700000002</v>
      </c>
      <c r="S135" s="199"/>
      <c r="T135" s="201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2" t="s">
        <v>78</v>
      </c>
      <c r="AT135" s="203" t="s">
        <v>69</v>
      </c>
      <c r="AU135" s="203" t="s">
        <v>78</v>
      </c>
      <c r="AY135" s="202" t="s">
        <v>242</v>
      </c>
      <c r="BK135" s="204">
        <f>SUM(BK136:BK138)</f>
        <v>13903.51</v>
      </c>
    </row>
    <row r="136" spans="1:65" s="2" customFormat="1" ht="21.75" customHeight="1">
      <c r="A136" s="34"/>
      <c r="B136" s="35"/>
      <c r="C136" s="207" t="s">
        <v>8</v>
      </c>
      <c r="D136" s="207" t="s">
        <v>244</v>
      </c>
      <c r="E136" s="208" t="s">
        <v>1719</v>
      </c>
      <c r="F136" s="209" t="s">
        <v>1720</v>
      </c>
      <c r="G136" s="210" t="s">
        <v>144</v>
      </c>
      <c r="H136" s="211">
        <v>10.71</v>
      </c>
      <c r="I136" s="212">
        <v>1298.18</v>
      </c>
      <c r="J136" s="212">
        <f>ROUND(I136*H136,2)</f>
        <v>13903.51</v>
      </c>
      <c r="K136" s="209" t="s">
        <v>247</v>
      </c>
      <c r="L136" s="40"/>
      <c r="M136" s="213" t="s">
        <v>17</v>
      </c>
      <c r="N136" s="214" t="s">
        <v>41</v>
      </c>
      <c r="O136" s="215">
        <v>1.695</v>
      </c>
      <c r="P136" s="215">
        <f>O136*H136</f>
        <v>18.153450000000003</v>
      </c>
      <c r="Q136" s="215">
        <v>1.89077</v>
      </c>
      <c r="R136" s="215">
        <f>Q136*H136</f>
        <v>20.250146700000002</v>
      </c>
      <c r="S136" s="215">
        <v>0</v>
      </c>
      <c r="T136" s="21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7" t="s">
        <v>248</v>
      </c>
      <c r="AT136" s="217" t="s">
        <v>244</v>
      </c>
      <c r="AU136" s="217" t="s">
        <v>80</v>
      </c>
      <c r="AY136" s="19" t="s">
        <v>242</v>
      </c>
      <c r="BE136" s="218">
        <f>IF(N136="základní",J136,0)</f>
        <v>13903.51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78</v>
      </c>
      <c r="BK136" s="218">
        <f>ROUND(I136*H136,2)</f>
        <v>13903.51</v>
      </c>
      <c r="BL136" s="19" t="s">
        <v>248</v>
      </c>
      <c r="BM136" s="217" t="s">
        <v>4034</v>
      </c>
    </row>
    <row r="137" spans="1:47" s="2" customFormat="1" ht="12">
      <c r="A137" s="34"/>
      <c r="B137" s="35"/>
      <c r="C137" s="36"/>
      <c r="D137" s="219" t="s">
        <v>250</v>
      </c>
      <c r="E137" s="36"/>
      <c r="F137" s="220" t="s">
        <v>1722</v>
      </c>
      <c r="G137" s="36"/>
      <c r="H137" s="36"/>
      <c r="I137" s="36"/>
      <c r="J137" s="36"/>
      <c r="K137" s="36"/>
      <c r="L137" s="40"/>
      <c r="M137" s="221"/>
      <c r="N137" s="222"/>
      <c r="O137" s="79"/>
      <c r="P137" s="79"/>
      <c r="Q137" s="79"/>
      <c r="R137" s="79"/>
      <c r="S137" s="79"/>
      <c r="T137" s="80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250</v>
      </c>
      <c r="AU137" s="19" t="s">
        <v>80</v>
      </c>
    </row>
    <row r="138" spans="1:51" s="13" customFormat="1" ht="12">
      <c r="A138" s="13"/>
      <c r="B138" s="225"/>
      <c r="C138" s="226"/>
      <c r="D138" s="223" t="s">
        <v>254</v>
      </c>
      <c r="E138" s="227" t="s">
        <v>17</v>
      </c>
      <c r="F138" s="228" t="s">
        <v>4035</v>
      </c>
      <c r="G138" s="226"/>
      <c r="H138" s="229">
        <v>10.71</v>
      </c>
      <c r="I138" s="226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254</v>
      </c>
      <c r="AU138" s="234" t="s">
        <v>80</v>
      </c>
      <c r="AV138" s="13" t="s">
        <v>80</v>
      </c>
      <c r="AW138" s="13" t="s">
        <v>32</v>
      </c>
      <c r="AX138" s="13" t="s">
        <v>78</v>
      </c>
      <c r="AY138" s="234" t="s">
        <v>242</v>
      </c>
    </row>
    <row r="139" spans="1:63" s="12" customFormat="1" ht="22.8" customHeight="1">
      <c r="A139" s="12"/>
      <c r="B139" s="192"/>
      <c r="C139" s="193"/>
      <c r="D139" s="194" t="s">
        <v>69</v>
      </c>
      <c r="E139" s="205" t="s">
        <v>273</v>
      </c>
      <c r="F139" s="205" t="s">
        <v>426</v>
      </c>
      <c r="G139" s="193"/>
      <c r="H139" s="193"/>
      <c r="I139" s="193"/>
      <c r="J139" s="206">
        <f>BK139</f>
        <v>17364.399999999998</v>
      </c>
      <c r="K139" s="193"/>
      <c r="L139" s="197"/>
      <c r="M139" s="198"/>
      <c r="N139" s="199"/>
      <c r="O139" s="199"/>
      <c r="P139" s="200">
        <f>SUM(P140:P157)</f>
        <v>12.684325</v>
      </c>
      <c r="Q139" s="199"/>
      <c r="R139" s="200">
        <f>SUM(R140:R157)</f>
        <v>16.46466748</v>
      </c>
      <c r="S139" s="199"/>
      <c r="T139" s="201">
        <f>SUM(T140:T157)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2" t="s">
        <v>78</v>
      </c>
      <c r="AT139" s="203" t="s">
        <v>69</v>
      </c>
      <c r="AU139" s="203" t="s">
        <v>78</v>
      </c>
      <c r="AY139" s="202" t="s">
        <v>242</v>
      </c>
      <c r="BK139" s="204">
        <f>SUM(BK140:BK157)</f>
        <v>17364.399999999998</v>
      </c>
    </row>
    <row r="140" spans="1:65" s="2" customFormat="1" ht="16.5" customHeight="1">
      <c r="A140" s="34"/>
      <c r="B140" s="35"/>
      <c r="C140" s="207" t="s">
        <v>363</v>
      </c>
      <c r="D140" s="207" t="s">
        <v>244</v>
      </c>
      <c r="E140" s="208" t="s">
        <v>1752</v>
      </c>
      <c r="F140" s="209" t="s">
        <v>1753</v>
      </c>
      <c r="G140" s="210" t="s">
        <v>140</v>
      </c>
      <c r="H140" s="211">
        <v>25.223</v>
      </c>
      <c r="I140" s="212">
        <v>221.6</v>
      </c>
      <c r="J140" s="212">
        <f>ROUND(I140*H140,2)</f>
        <v>5589.42</v>
      </c>
      <c r="K140" s="209" t="s">
        <v>247</v>
      </c>
      <c r="L140" s="40"/>
      <c r="M140" s="213" t="s">
        <v>17</v>
      </c>
      <c r="N140" s="214" t="s">
        <v>41</v>
      </c>
      <c r="O140" s="215">
        <v>0.029</v>
      </c>
      <c r="P140" s="215">
        <f>O140*H140</f>
        <v>0.731467</v>
      </c>
      <c r="Q140" s="215">
        <v>0.46</v>
      </c>
      <c r="R140" s="215">
        <f>Q140*H140</f>
        <v>11.60258</v>
      </c>
      <c r="S140" s="215">
        <v>0</v>
      </c>
      <c r="T140" s="21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7" t="s">
        <v>248</v>
      </c>
      <c r="AT140" s="217" t="s">
        <v>244</v>
      </c>
      <c r="AU140" s="217" t="s">
        <v>80</v>
      </c>
      <c r="AY140" s="19" t="s">
        <v>242</v>
      </c>
      <c r="BE140" s="218">
        <f>IF(N140="základní",J140,0)</f>
        <v>5589.42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78</v>
      </c>
      <c r="BK140" s="218">
        <f>ROUND(I140*H140,2)</f>
        <v>5589.42</v>
      </c>
      <c r="BL140" s="19" t="s">
        <v>248</v>
      </c>
      <c r="BM140" s="217" t="s">
        <v>4036</v>
      </c>
    </row>
    <row r="141" spans="1:47" s="2" customFormat="1" ht="12">
      <c r="A141" s="34"/>
      <c r="B141" s="35"/>
      <c r="C141" s="36"/>
      <c r="D141" s="219" t="s">
        <v>250</v>
      </c>
      <c r="E141" s="36"/>
      <c r="F141" s="220" t="s">
        <v>1755</v>
      </c>
      <c r="G141" s="36"/>
      <c r="H141" s="36"/>
      <c r="I141" s="36"/>
      <c r="J141" s="36"/>
      <c r="K141" s="36"/>
      <c r="L141" s="40"/>
      <c r="M141" s="221"/>
      <c r="N141" s="222"/>
      <c r="O141" s="79"/>
      <c r="P141" s="79"/>
      <c r="Q141" s="79"/>
      <c r="R141" s="79"/>
      <c r="S141" s="79"/>
      <c r="T141" s="80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9" t="s">
        <v>250</v>
      </c>
      <c r="AU141" s="19" t="s">
        <v>80</v>
      </c>
    </row>
    <row r="142" spans="1:51" s="13" customFormat="1" ht="12">
      <c r="A142" s="13"/>
      <c r="B142" s="225"/>
      <c r="C142" s="226"/>
      <c r="D142" s="223" t="s">
        <v>254</v>
      </c>
      <c r="E142" s="227" t="s">
        <v>17</v>
      </c>
      <c r="F142" s="228" t="s">
        <v>4037</v>
      </c>
      <c r="G142" s="226"/>
      <c r="H142" s="229">
        <v>25.223</v>
      </c>
      <c r="I142" s="226"/>
      <c r="J142" s="226"/>
      <c r="K142" s="226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254</v>
      </c>
      <c r="AU142" s="234" t="s">
        <v>80</v>
      </c>
      <c r="AV142" s="13" t="s">
        <v>80</v>
      </c>
      <c r="AW142" s="13" t="s">
        <v>32</v>
      </c>
      <c r="AX142" s="13" t="s">
        <v>78</v>
      </c>
      <c r="AY142" s="234" t="s">
        <v>242</v>
      </c>
    </row>
    <row r="143" spans="1:65" s="2" customFormat="1" ht="16.5" customHeight="1">
      <c r="A143" s="34"/>
      <c r="B143" s="35"/>
      <c r="C143" s="207" t="s">
        <v>370</v>
      </c>
      <c r="D143" s="207" t="s">
        <v>244</v>
      </c>
      <c r="E143" s="208" t="s">
        <v>443</v>
      </c>
      <c r="F143" s="209" t="s">
        <v>444</v>
      </c>
      <c r="G143" s="210" t="s">
        <v>140</v>
      </c>
      <c r="H143" s="211">
        <v>13.728</v>
      </c>
      <c r="I143" s="212">
        <v>52.64</v>
      </c>
      <c r="J143" s="212">
        <f>ROUND(I143*H143,2)</f>
        <v>722.64</v>
      </c>
      <c r="K143" s="209" t="s">
        <v>247</v>
      </c>
      <c r="L143" s="40"/>
      <c r="M143" s="213" t="s">
        <v>17</v>
      </c>
      <c r="N143" s="214" t="s">
        <v>41</v>
      </c>
      <c r="O143" s="215">
        <v>0.021</v>
      </c>
      <c r="P143" s="215">
        <f>O143*H143</f>
        <v>0.288288</v>
      </c>
      <c r="Q143" s="215">
        <v>0.12</v>
      </c>
      <c r="R143" s="215">
        <f>Q143*H143</f>
        <v>1.64736</v>
      </c>
      <c r="S143" s="215">
        <v>0</v>
      </c>
      <c r="T143" s="21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7" t="s">
        <v>248</v>
      </c>
      <c r="AT143" s="217" t="s">
        <v>244</v>
      </c>
      <c r="AU143" s="217" t="s">
        <v>80</v>
      </c>
      <c r="AY143" s="19" t="s">
        <v>242</v>
      </c>
      <c r="BE143" s="218">
        <f>IF(N143="základní",J143,0)</f>
        <v>722.64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78</v>
      </c>
      <c r="BK143" s="218">
        <f>ROUND(I143*H143,2)</f>
        <v>722.64</v>
      </c>
      <c r="BL143" s="19" t="s">
        <v>248</v>
      </c>
      <c r="BM143" s="217" t="s">
        <v>4038</v>
      </c>
    </row>
    <row r="144" spans="1:47" s="2" customFormat="1" ht="12">
      <c r="A144" s="34"/>
      <c r="B144" s="35"/>
      <c r="C144" s="36"/>
      <c r="D144" s="219" t="s">
        <v>250</v>
      </c>
      <c r="E144" s="36"/>
      <c r="F144" s="220" t="s">
        <v>446</v>
      </c>
      <c r="G144" s="36"/>
      <c r="H144" s="36"/>
      <c r="I144" s="36"/>
      <c r="J144" s="36"/>
      <c r="K144" s="36"/>
      <c r="L144" s="40"/>
      <c r="M144" s="221"/>
      <c r="N144" s="222"/>
      <c r="O144" s="79"/>
      <c r="P144" s="79"/>
      <c r="Q144" s="79"/>
      <c r="R144" s="79"/>
      <c r="S144" s="79"/>
      <c r="T144" s="80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9" t="s">
        <v>250</v>
      </c>
      <c r="AU144" s="19" t="s">
        <v>80</v>
      </c>
    </row>
    <row r="145" spans="1:51" s="13" customFormat="1" ht="12">
      <c r="A145" s="13"/>
      <c r="B145" s="225"/>
      <c r="C145" s="226"/>
      <c r="D145" s="223" t="s">
        <v>254</v>
      </c>
      <c r="E145" s="227" t="s">
        <v>17</v>
      </c>
      <c r="F145" s="228" t="s">
        <v>4039</v>
      </c>
      <c r="G145" s="226"/>
      <c r="H145" s="229">
        <v>13.728</v>
      </c>
      <c r="I145" s="226"/>
      <c r="J145" s="226"/>
      <c r="K145" s="226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254</v>
      </c>
      <c r="AU145" s="234" t="s">
        <v>80</v>
      </c>
      <c r="AV145" s="13" t="s">
        <v>80</v>
      </c>
      <c r="AW145" s="13" t="s">
        <v>32</v>
      </c>
      <c r="AX145" s="13" t="s">
        <v>78</v>
      </c>
      <c r="AY145" s="234" t="s">
        <v>242</v>
      </c>
    </row>
    <row r="146" spans="1:65" s="2" customFormat="1" ht="24.15" customHeight="1">
      <c r="A146" s="34"/>
      <c r="B146" s="35"/>
      <c r="C146" s="207" t="s">
        <v>377</v>
      </c>
      <c r="D146" s="207" t="s">
        <v>244</v>
      </c>
      <c r="E146" s="208" t="s">
        <v>1757</v>
      </c>
      <c r="F146" s="209" t="s">
        <v>1758</v>
      </c>
      <c r="G146" s="210" t="s">
        <v>140</v>
      </c>
      <c r="H146" s="211">
        <v>13.728</v>
      </c>
      <c r="I146" s="212">
        <v>470.19</v>
      </c>
      <c r="J146" s="212">
        <f>ROUND(I146*H146,2)</f>
        <v>6454.77</v>
      </c>
      <c r="K146" s="209" t="s">
        <v>247</v>
      </c>
      <c r="L146" s="40"/>
      <c r="M146" s="213" t="s">
        <v>17</v>
      </c>
      <c r="N146" s="214" t="s">
        <v>41</v>
      </c>
      <c r="O146" s="215">
        <v>0.19</v>
      </c>
      <c r="P146" s="215">
        <f>O146*H146</f>
        <v>2.60832</v>
      </c>
      <c r="Q146" s="215">
        <v>0.12966</v>
      </c>
      <c r="R146" s="215">
        <f>Q146*H146</f>
        <v>1.7799724799999999</v>
      </c>
      <c r="S146" s="215">
        <v>0</v>
      </c>
      <c r="T146" s="21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7" t="s">
        <v>248</v>
      </c>
      <c r="AT146" s="217" t="s">
        <v>244</v>
      </c>
      <c r="AU146" s="217" t="s">
        <v>80</v>
      </c>
      <c r="AY146" s="19" t="s">
        <v>242</v>
      </c>
      <c r="BE146" s="218">
        <f>IF(N146="základní",J146,0)</f>
        <v>6454.77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78</v>
      </c>
      <c r="BK146" s="218">
        <f>ROUND(I146*H146,2)</f>
        <v>6454.77</v>
      </c>
      <c r="BL146" s="19" t="s">
        <v>248</v>
      </c>
      <c r="BM146" s="217" t="s">
        <v>4040</v>
      </c>
    </row>
    <row r="147" spans="1:47" s="2" customFormat="1" ht="12">
      <c r="A147" s="34"/>
      <c r="B147" s="35"/>
      <c r="C147" s="36"/>
      <c r="D147" s="219" t="s">
        <v>250</v>
      </c>
      <c r="E147" s="36"/>
      <c r="F147" s="220" t="s">
        <v>1760</v>
      </c>
      <c r="G147" s="36"/>
      <c r="H147" s="36"/>
      <c r="I147" s="36"/>
      <c r="J147" s="36"/>
      <c r="K147" s="36"/>
      <c r="L147" s="40"/>
      <c r="M147" s="221"/>
      <c r="N147" s="222"/>
      <c r="O147" s="79"/>
      <c r="P147" s="79"/>
      <c r="Q147" s="79"/>
      <c r="R147" s="79"/>
      <c r="S147" s="79"/>
      <c r="T147" s="80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250</v>
      </c>
      <c r="AU147" s="19" t="s">
        <v>80</v>
      </c>
    </row>
    <row r="148" spans="1:51" s="13" customFormat="1" ht="12">
      <c r="A148" s="13"/>
      <c r="B148" s="225"/>
      <c r="C148" s="226"/>
      <c r="D148" s="223" t="s">
        <v>254</v>
      </c>
      <c r="E148" s="227" t="s">
        <v>17</v>
      </c>
      <c r="F148" s="228" t="s">
        <v>4039</v>
      </c>
      <c r="G148" s="226"/>
      <c r="H148" s="229">
        <v>13.728</v>
      </c>
      <c r="I148" s="226"/>
      <c r="J148" s="226"/>
      <c r="K148" s="226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254</v>
      </c>
      <c r="AU148" s="234" t="s">
        <v>80</v>
      </c>
      <c r="AV148" s="13" t="s">
        <v>80</v>
      </c>
      <c r="AW148" s="13" t="s">
        <v>32</v>
      </c>
      <c r="AX148" s="13" t="s">
        <v>78</v>
      </c>
      <c r="AY148" s="234" t="s">
        <v>242</v>
      </c>
    </row>
    <row r="149" spans="1:65" s="2" customFormat="1" ht="33" customHeight="1">
      <c r="A149" s="34"/>
      <c r="B149" s="35"/>
      <c r="C149" s="207" t="s">
        <v>384</v>
      </c>
      <c r="D149" s="207" t="s">
        <v>244</v>
      </c>
      <c r="E149" s="208" t="s">
        <v>4041</v>
      </c>
      <c r="F149" s="209" t="s">
        <v>4042</v>
      </c>
      <c r="G149" s="210" t="s">
        <v>140</v>
      </c>
      <c r="H149" s="211">
        <v>4.4</v>
      </c>
      <c r="I149" s="212">
        <v>497.08</v>
      </c>
      <c r="J149" s="212">
        <f>ROUND(I149*H149,2)</f>
        <v>2187.15</v>
      </c>
      <c r="K149" s="209" t="s">
        <v>247</v>
      </c>
      <c r="L149" s="40"/>
      <c r="M149" s="213" t="s">
        <v>17</v>
      </c>
      <c r="N149" s="214" t="s">
        <v>41</v>
      </c>
      <c r="O149" s="215">
        <v>0.909</v>
      </c>
      <c r="P149" s="215">
        <f>O149*H149</f>
        <v>3.9996000000000005</v>
      </c>
      <c r="Q149" s="215">
        <v>0.1837</v>
      </c>
      <c r="R149" s="215">
        <f>Q149*H149</f>
        <v>0.8082800000000001</v>
      </c>
      <c r="S149" s="215">
        <v>0</v>
      </c>
      <c r="T149" s="21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7" t="s">
        <v>248</v>
      </c>
      <c r="AT149" s="217" t="s">
        <v>244</v>
      </c>
      <c r="AU149" s="217" t="s">
        <v>80</v>
      </c>
      <c r="AY149" s="19" t="s">
        <v>242</v>
      </c>
      <c r="BE149" s="218">
        <f>IF(N149="základní",J149,0)</f>
        <v>2187.15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78</v>
      </c>
      <c r="BK149" s="218">
        <f>ROUND(I149*H149,2)</f>
        <v>2187.15</v>
      </c>
      <c r="BL149" s="19" t="s">
        <v>248</v>
      </c>
      <c r="BM149" s="217" t="s">
        <v>4043</v>
      </c>
    </row>
    <row r="150" spans="1:47" s="2" customFormat="1" ht="12">
      <c r="A150" s="34"/>
      <c r="B150" s="35"/>
      <c r="C150" s="36"/>
      <c r="D150" s="219" t="s">
        <v>250</v>
      </c>
      <c r="E150" s="36"/>
      <c r="F150" s="220" t="s">
        <v>4044</v>
      </c>
      <c r="G150" s="36"/>
      <c r="H150" s="36"/>
      <c r="I150" s="36"/>
      <c r="J150" s="36"/>
      <c r="K150" s="36"/>
      <c r="L150" s="40"/>
      <c r="M150" s="221"/>
      <c r="N150" s="222"/>
      <c r="O150" s="79"/>
      <c r="P150" s="79"/>
      <c r="Q150" s="79"/>
      <c r="R150" s="79"/>
      <c r="S150" s="79"/>
      <c r="T150" s="80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9" t="s">
        <v>250</v>
      </c>
      <c r="AU150" s="19" t="s">
        <v>80</v>
      </c>
    </row>
    <row r="151" spans="1:51" s="13" customFormat="1" ht="12">
      <c r="A151" s="13"/>
      <c r="B151" s="225"/>
      <c r="C151" s="226"/>
      <c r="D151" s="223" t="s">
        <v>254</v>
      </c>
      <c r="E151" s="227" t="s">
        <v>17</v>
      </c>
      <c r="F151" s="228" t="s">
        <v>4045</v>
      </c>
      <c r="G151" s="226"/>
      <c r="H151" s="229">
        <v>4.4</v>
      </c>
      <c r="I151" s="226"/>
      <c r="J151" s="226"/>
      <c r="K151" s="226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254</v>
      </c>
      <c r="AU151" s="234" t="s">
        <v>80</v>
      </c>
      <c r="AV151" s="13" t="s">
        <v>80</v>
      </c>
      <c r="AW151" s="13" t="s">
        <v>32</v>
      </c>
      <c r="AX151" s="13" t="s">
        <v>78</v>
      </c>
      <c r="AY151" s="234" t="s">
        <v>242</v>
      </c>
    </row>
    <row r="152" spans="1:65" s="2" customFormat="1" ht="37.8" customHeight="1">
      <c r="A152" s="34"/>
      <c r="B152" s="35"/>
      <c r="C152" s="207" t="s">
        <v>391</v>
      </c>
      <c r="D152" s="207" t="s">
        <v>244</v>
      </c>
      <c r="E152" s="208" t="s">
        <v>4046</v>
      </c>
      <c r="F152" s="209" t="s">
        <v>4047</v>
      </c>
      <c r="G152" s="210" t="s">
        <v>140</v>
      </c>
      <c r="H152" s="211">
        <v>3.3</v>
      </c>
      <c r="I152" s="212">
        <v>370.93</v>
      </c>
      <c r="J152" s="212">
        <f>ROUND(I152*H152,2)</f>
        <v>1224.07</v>
      </c>
      <c r="K152" s="209" t="s">
        <v>247</v>
      </c>
      <c r="L152" s="40"/>
      <c r="M152" s="213" t="s">
        <v>17</v>
      </c>
      <c r="N152" s="214" t="s">
        <v>41</v>
      </c>
      <c r="O152" s="215">
        <v>0.72</v>
      </c>
      <c r="P152" s="215">
        <f>O152*H152</f>
        <v>2.376</v>
      </c>
      <c r="Q152" s="215">
        <v>0.08425</v>
      </c>
      <c r="R152" s="215">
        <f>Q152*H152</f>
        <v>0.278025</v>
      </c>
      <c r="S152" s="215">
        <v>0</v>
      </c>
      <c r="T152" s="21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7" t="s">
        <v>248</v>
      </c>
      <c r="AT152" s="217" t="s">
        <v>244</v>
      </c>
      <c r="AU152" s="217" t="s">
        <v>80</v>
      </c>
      <c r="AY152" s="19" t="s">
        <v>242</v>
      </c>
      <c r="BE152" s="218">
        <f>IF(N152="základní",J152,0)</f>
        <v>1224.07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78</v>
      </c>
      <c r="BK152" s="218">
        <f>ROUND(I152*H152,2)</f>
        <v>1224.07</v>
      </c>
      <c r="BL152" s="19" t="s">
        <v>248</v>
      </c>
      <c r="BM152" s="217" t="s">
        <v>4048</v>
      </c>
    </row>
    <row r="153" spans="1:47" s="2" customFormat="1" ht="12">
      <c r="A153" s="34"/>
      <c r="B153" s="35"/>
      <c r="C153" s="36"/>
      <c r="D153" s="219" t="s">
        <v>250</v>
      </c>
      <c r="E153" s="36"/>
      <c r="F153" s="220" t="s">
        <v>4049</v>
      </c>
      <c r="G153" s="36"/>
      <c r="H153" s="36"/>
      <c r="I153" s="36"/>
      <c r="J153" s="36"/>
      <c r="K153" s="36"/>
      <c r="L153" s="40"/>
      <c r="M153" s="221"/>
      <c r="N153" s="222"/>
      <c r="O153" s="79"/>
      <c r="P153" s="79"/>
      <c r="Q153" s="79"/>
      <c r="R153" s="79"/>
      <c r="S153" s="79"/>
      <c r="T153" s="80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250</v>
      </c>
      <c r="AU153" s="19" t="s">
        <v>80</v>
      </c>
    </row>
    <row r="154" spans="1:51" s="13" customFormat="1" ht="12">
      <c r="A154" s="13"/>
      <c r="B154" s="225"/>
      <c r="C154" s="226"/>
      <c r="D154" s="223" t="s">
        <v>254</v>
      </c>
      <c r="E154" s="227" t="s">
        <v>17</v>
      </c>
      <c r="F154" s="228" t="s">
        <v>4050</v>
      </c>
      <c r="G154" s="226"/>
      <c r="H154" s="229">
        <v>3.3</v>
      </c>
      <c r="I154" s="226"/>
      <c r="J154" s="226"/>
      <c r="K154" s="226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254</v>
      </c>
      <c r="AU154" s="234" t="s">
        <v>80</v>
      </c>
      <c r="AV154" s="13" t="s">
        <v>80</v>
      </c>
      <c r="AW154" s="13" t="s">
        <v>32</v>
      </c>
      <c r="AX154" s="13" t="s">
        <v>78</v>
      </c>
      <c r="AY154" s="234" t="s">
        <v>242</v>
      </c>
    </row>
    <row r="155" spans="1:65" s="2" customFormat="1" ht="37.8" customHeight="1">
      <c r="A155" s="34"/>
      <c r="B155" s="35"/>
      <c r="C155" s="207" t="s">
        <v>7</v>
      </c>
      <c r="D155" s="207" t="s">
        <v>244</v>
      </c>
      <c r="E155" s="208" t="s">
        <v>474</v>
      </c>
      <c r="F155" s="209" t="s">
        <v>475</v>
      </c>
      <c r="G155" s="210" t="s">
        <v>140</v>
      </c>
      <c r="H155" s="211">
        <v>3.45</v>
      </c>
      <c r="I155" s="212">
        <v>343.87</v>
      </c>
      <c r="J155" s="212">
        <f>ROUND(I155*H155,2)</f>
        <v>1186.35</v>
      </c>
      <c r="K155" s="209" t="s">
        <v>247</v>
      </c>
      <c r="L155" s="40"/>
      <c r="M155" s="213" t="s">
        <v>17</v>
      </c>
      <c r="N155" s="214" t="s">
        <v>41</v>
      </c>
      <c r="O155" s="215">
        <v>0.777</v>
      </c>
      <c r="P155" s="215">
        <f>O155*H155</f>
        <v>2.6806500000000004</v>
      </c>
      <c r="Q155" s="215">
        <v>0.101</v>
      </c>
      <c r="R155" s="215">
        <f>Q155*H155</f>
        <v>0.34845000000000004</v>
      </c>
      <c r="S155" s="215">
        <v>0</v>
      </c>
      <c r="T155" s="21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7" t="s">
        <v>248</v>
      </c>
      <c r="AT155" s="217" t="s">
        <v>244</v>
      </c>
      <c r="AU155" s="217" t="s">
        <v>80</v>
      </c>
      <c r="AY155" s="19" t="s">
        <v>242</v>
      </c>
      <c r="BE155" s="218">
        <f>IF(N155="základní",J155,0)</f>
        <v>1186.35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78</v>
      </c>
      <c r="BK155" s="218">
        <f>ROUND(I155*H155,2)</f>
        <v>1186.35</v>
      </c>
      <c r="BL155" s="19" t="s">
        <v>248</v>
      </c>
      <c r="BM155" s="217" t="s">
        <v>4051</v>
      </c>
    </row>
    <row r="156" spans="1:47" s="2" customFormat="1" ht="12">
      <c r="A156" s="34"/>
      <c r="B156" s="35"/>
      <c r="C156" s="36"/>
      <c r="D156" s="219" t="s">
        <v>250</v>
      </c>
      <c r="E156" s="36"/>
      <c r="F156" s="220" t="s">
        <v>477</v>
      </c>
      <c r="G156" s="36"/>
      <c r="H156" s="36"/>
      <c r="I156" s="36"/>
      <c r="J156" s="36"/>
      <c r="K156" s="36"/>
      <c r="L156" s="40"/>
      <c r="M156" s="221"/>
      <c r="N156" s="222"/>
      <c r="O156" s="79"/>
      <c r="P156" s="79"/>
      <c r="Q156" s="79"/>
      <c r="R156" s="79"/>
      <c r="S156" s="79"/>
      <c r="T156" s="80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9" t="s">
        <v>250</v>
      </c>
      <c r="AU156" s="19" t="s">
        <v>80</v>
      </c>
    </row>
    <row r="157" spans="1:51" s="13" customFormat="1" ht="12">
      <c r="A157" s="13"/>
      <c r="B157" s="225"/>
      <c r="C157" s="226"/>
      <c r="D157" s="223" t="s">
        <v>254</v>
      </c>
      <c r="E157" s="227" t="s">
        <v>17</v>
      </c>
      <c r="F157" s="228" t="s">
        <v>3960</v>
      </c>
      <c r="G157" s="226"/>
      <c r="H157" s="229">
        <v>3.45</v>
      </c>
      <c r="I157" s="226"/>
      <c r="J157" s="226"/>
      <c r="K157" s="226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254</v>
      </c>
      <c r="AU157" s="234" t="s">
        <v>80</v>
      </c>
      <c r="AV157" s="13" t="s">
        <v>80</v>
      </c>
      <c r="AW157" s="13" t="s">
        <v>32</v>
      </c>
      <c r="AX157" s="13" t="s">
        <v>78</v>
      </c>
      <c r="AY157" s="234" t="s">
        <v>242</v>
      </c>
    </row>
    <row r="158" spans="1:63" s="12" customFormat="1" ht="22.8" customHeight="1">
      <c r="A158" s="12"/>
      <c r="B158" s="192"/>
      <c r="C158" s="193"/>
      <c r="D158" s="194" t="s">
        <v>69</v>
      </c>
      <c r="E158" s="205" t="s">
        <v>284</v>
      </c>
      <c r="F158" s="205" t="s">
        <v>1053</v>
      </c>
      <c r="G158" s="193"/>
      <c r="H158" s="193"/>
      <c r="I158" s="193"/>
      <c r="J158" s="206">
        <f>BK158</f>
        <v>2248.98</v>
      </c>
      <c r="K158" s="193"/>
      <c r="L158" s="197"/>
      <c r="M158" s="198"/>
      <c r="N158" s="199"/>
      <c r="O158" s="199"/>
      <c r="P158" s="200">
        <f>SUM(P159:P167)</f>
        <v>3.1384499999999997</v>
      </c>
      <c r="Q158" s="199"/>
      <c r="R158" s="200">
        <f>SUM(R159:R167)</f>
        <v>0.1665405</v>
      </c>
      <c r="S158" s="199"/>
      <c r="T158" s="201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2" t="s">
        <v>78</v>
      </c>
      <c r="AT158" s="203" t="s">
        <v>69</v>
      </c>
      <c r="AU158" s="203" t="s">
        <v>78</v>
      </c>
      <c r="AY158" s="202" t="s">
        <v>242</v>
      </c>
      <c r="BK158" s="204">
        <f>SUM(BK159:BK167)</f>
        <v>2248.98</v>
      </c>
    </row>
    <row r="159" spans="1:65" s="2" customFormat="1" ht="16.5" customHeight="1">
      <c r="A159" s="34"/>
      <c r="B159" s="35"/>
      <c r="C159" s="207" t="s">
        <v>402</v>
      </c>
      <c r="D159" s="207" t="s">
        <v>244</v>
      </c>
      <c r="E159" s="208" t="s">
        <v>2668</v>
      </c>
      <c r="F159" s="209" t="s">
        <v>2669</v>
      </c>
      <c r="G159" s="210" t="s">
        <v>140</v>
      </c>
      <c r="H159" s="211">
        <v>2.1</v>
      </c>
      <c r="I159" s="212">
        <v>428.32</v>
      </c>
      <c r="J159" s="212">
        <f>ROUND(I159*H159,2)</f>
        <v>899.47</v>
      </c>
      <c r="K159" s="209" t="s">
        <v>247</v>
      </c>
      <c r="L159" s="40"/>
      <c r="M159" s="213" t="s">
        <v>17</v>
      </c>
      <c r="N159" s="214" t="s">
        <v>41</v>
      </c>
      <c r="O159" s="215">
        <v>0.624</v>
      </c>
      <c r="P159" s="215">
        <f>O159*H159</f>
        <v>1.3104</v>
      </c>
      <c r="Q159" s="215">
        <v>0.04</v>
      </c>
      <c r="R159" s="215">
        <f>Q159*H159</f>
        <v>0.084</v>
      </c>
      <c r="S159" s="215">
        <v>0</v>
      </c>
      <c r="T159" s="21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7" t="s">
        <v>248</v>
      </c>
      <c r="AT159" s="217" t="s">
        <v>244</v>
      </c>
      <c r="AU159" s="217" t="s">
        <v>80</v>
      </c>
      <c r="AY159" s="19" t="s">
        <v>242</v>
      </c>
      <c r="BE159" s="218">
        <f>IF(N159="základní",J159,0)</f>
        <v>899.47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78</v>
      </c>
      <c r="BK159" s="218">
        <f>ROUND(I159*H159,2)</f>
        <v>899.47</v>
      </c>
      <c r="BL159" s="19" t="s">
        <v>248</v>
      </c>
      <c r="BM159" s="217" t="s">
        <v>4052</v>
      </c>
    </row>
    <row r="160" spans="1:47" s="2" customFormat="1" ht="12">
      <c r="A160" s="34"/>
      <c r="B160" s="35"/>
      <c r="C160" s="36"/>
      <c r="D160" s="219" t="s">
        <v>250</v>
      </c>
      <c r="E160" s="36"/>
      <c r="F160" s="220" t="s">
        <v>2671</v>
      </c>
      <c r="G160" s="36"/>
      <c r="H160" s="36"/>
      <c r="I160" s="36"/>
      <c r="J160" s="36"/>
      <c r="K160" s="36"/>
      <c r="L160" s="40"/>
      <c r="M160" s="221"/>
      <c r="N160" s="222"/>
      <c r="O160" s="79"/>
      <c r="P160" s="79"/>
      <c r="Q160" s="79"/>
      <c r="R160" s="79"/>
      <c r="S160" s="79"/>
      <c r="T160" s="80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250</v>
      </c>
      <c r="AU160" s="19" t="s">
        <v>80</v>
      </c>
    </row>
    <row r="161" spans="1:51" s="13" customFormat="1" ht="12">
      <c r="A161" s="13"/>
      <c r="B161" s="225"/>
      <c r="C161" s="226"/>
      <c r="D161" s="223" t="s">
        <v>254</v>
      </c>
      <c r="E161" s="227" t="s">
        <v>17</v>
      </c>
      <c r="F161" s="228" t="s">
        <v>4053</v>
      </c>
      <c r="G161" s="226"/>
      <c r="H161" s="229">
        <v>2.1</v>
      </c>
      <c r="I161" s="226"/>
      <c r="J161" s="226"/>
      <c r="K161" s="226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254</v>
      </c>
      <c r="AU161" s="234" t="s">
        <v>80</v>
      </c>
      <c r="AV161" s="13" t="s">
        <v>80</v>
      </c>
      <c r="AW161" s="13" t="s">
        <v>32</v>
      </c>
      <c r="AX161" s="13" t="s">
        <v>78</v>
      </c>
      <c r="AY161" s="234" t="s">
        <v>242</v>
      </c>
    </row>
    <row r="162" spans="1:65" s="2" customFormat="1" ht="16.5" customHeight="1">
      <c r="A162" s="34"/>
      <c r="B162" s="35"/>
      <c r="C162" s="207" t="s">
        <v>408</v>
      </c>
      <c r="D162" s="207" t="s">
        <v>244</v>
      </c>
      <c r="E162" s="208" t="s">
        <v>4054</v>
      </c>
      <c r="F162" s="209" t="s">
        <v>4055</v>
      </c>
      <c r="G162" s="210" t="s">
        <v>140</v>
      </c>
      <c r="H162" s="211">
        <v>1.05</v>
      </c>
      <c r="I162" s="212">
        <v>844.59</v>
      </c>
      <c r="J162" s="212">
        <f>ROUND(I162*H162,2)</f>
        <v>886.82</v>
      </c>
      <c r="K162" s="209" t="s">
        <v>247</v>
      </c>
      <c r="L162" s="40"/>
      <c r="M162" s="213" t="s">
        <v>17</v>
      </c>
      <c r="N162" s="214" t="s">
        <v>41</v>
      </c>
      <c r="O162" s="215">
        <v>1.153</v>
      </c>
      <c r="P162" s="215">
        <f>O162*H162</f>
        <v>1.21065</v>
      </c>
      <c r="Q162" s="215">
        <v>0.04063</v>
      </c>
      <c r="R162" s="215">
        <f>Q162*H162</f>
        <v>0.0426615</v>
      </c>
      <c r="S162" s="215">
        <v>0</v>
      </c>
      <c r="T162" s="21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7" t="s">
        <v>248</v>
      </c>
      <c r="AT162" s="217" t="s">
        <v>244</v>
      </c>
      <c r="AU162" s="217" t="s">
        <v>80</v>
      </c>
      <c r="AY162" s="19" t="s">
        <v>242</v>
      </c>
      <c r="BE162" s="218">
        <f>IF(N162="základní",J162,0)</f>
        <v>886.82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78</v>
      </c>
      <c r="BK162" s="218">
        <f>ROUND(I162*H162,2)</f>
        <v>886.82</v>
      </c>
      <c r="BL162" s="19" t="s">
        <v>248</v>
      </c>
      <c r="BM162" s="217" t="s">
        <v>4056</v>
      </c>
    </row>
    <row r="163" spans="1:47" s="2" customFormat="1" ht="12">
      <c r="A163" s="34"/>
      <c r="B163" s="35"/>
      <c r="C163" s="36"/>
      <c r="D163" s="219" t="s">
        <v>250</v>
      </c>
      <c r="E163" s="36"/>
      <c r="F163" s="220" t="s">
        <v>4057</v>
      </c>
      <c r="G163" s="36"/>
      <c r="H163" s="36"/>
      <c r="I163" s="36"/>
      <c r="J163" s="36"/>
      <c r="K163" s="36"/>
      <c r="L163" s="40"/>
      <c r="M163" s="221"/>
      <c r="N163" s="222"/>
      <c r="O163" s="79"/>
      <c r="P163" s="79"/>
      <c r="Q163" s="79"/>
      <c r="R163" s="79"/>
      <c r="S163" s="79"/>
      <c r="T163" s="80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250</v>
      </c>
      <c r="AU163" s="19" t="s">
        <v>80</v>
      </c>
    </row>
    <row r="164" spans="1:51" s="13" customFormat="1" ht="12">
      <c r="A164" s="13"/>
      <c r="B164" s="225"/>
      <c r="C164" s="226"/>
      <c r="D164" s="223" t="s">
        <v>254</v>
      </c>
      <c r="E164" s="227" t="s">
        <v>17</v>
      </c>
      <c r="F164" s="228" t="s">
        <v>4058</v>
      </c>
      <c r="G164" s="226"/>
      <c r="H164" s="229">
        <v>1.05</v>
      </c>
      <c r="I164" s="226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254</v>
      </c>
      <c r="AU164" s="234" t="s">
        <v>80</v>
      </c>
      <c r="AV164" s="13" t="s">
        <v>80</v>
      </c>
      <c r="AW164" s="13" t="s">
        <v>32</v>
      </c>
      <c r="AX164" s="13" t="s">
        <v>78</v>
      </c>
      <c r="AY164" s="234" t="s">
        <v>242</v>
      </c>
    </row>
    <row r="165" spans="1:65" s="2" customFormat="1" ht="24.15" customHeight="1">
      <c r="A165" s="34"/>
      <c r="B165" s="35"/>
      <c r="C165" s="207" t="s">
        <v>413</v>
      </c>
      <c r="D165" s="207" t="s">
        <v>244</v>
      </c>
      <c r="E165" s="208" t="s">
        <v>2673</v>
      </c>
      <c r="F165" s="209" t="s">
        <v>2674</v>
      </c>
      <c r="G165" s="210" t="s">
        <v>140</v>
      </c>
      <c r="H165" s="211">
        <v>1.05</v>
      </c>
      <c r="I165" s="212">
        <v>440.66</v>
      </c>
      <c r="J165" s="212">
        <f>ROUND(I165*H165,2)</f>
        <v>462.69</v>
      </c>
      <c r="K165" s="209" t="s">
        <v>247</v>
      </c>
      <c r="L165" s="40"/>
      <c r="M165" s="213" t="s">
        <v>17</v>
      </c>
      <c r="N165" s="214" t="s">
        <v>41</v>
      </c>
      <c r="O165" s="215">
        <v>0.588</v>
      </c>
      <c r="P165" s="215">
        <f>O165*H165</f>
        <v>0.6174</v>
      </c>
      <c r="Q165" s="215">
        <v>0.03798</v>
      </c>
      <c r="R165" s="215">
        <f>Q165*H165</f>
        <v>0.039879000000000005</v>
      </c>
      <c r="S165" s="215">
        <v>0</v>
      </c>
      <c r="T165" s="21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7" t="s">
        <v>248</v>
      </c>
      <c r="AT165" s="217" t="s">
        <v>244</v>
      </c>
      <c r="AU165" s="217" t="s">
        <v>80</v>
      </c>
      <c r="AY165" s="19" t="s">
        <v>242</v>
      </c>
      <c r="BE165" s="218">
        <f>IF(N165="základní",J165,0)</f>
        <v>462.69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78</v>
      </c>
      <c r="BK165" s="218">
        <f>ROUND(I165*H165,2)</f>
        <v>462.69</v>
      </c>
      <c r="BL165" s="19" t="s">
        <v>248</v>
      </c>
      <c r="BM165" s="217" t="s">
        <v>4059</v>
      </c>
    </row>
    <row r="166" spans="1:47" s="2" customFormat="1" ht="12">
      <c r="A166" s="34"/>
      <c r="B166" s="35"/>
      <c r="C166" s="36"/>
      <c r="D166" s="219" t="s">
        <v>250</v>
      </c>
      <c r="E166" s="36"/>
      <c r="F166" s="220" t="s">
        <v>2676</v>
      </c>
      <c r="G166" s="36"/>
      <c r="H166" s="36"/>
      <c r="I166" s="36"/>
      <c r="J166" s="36"/>
      <c r="K166" s="36"/>
      <c r="L166" s="40"/>
      <c r="M166" s="221"/>
      <c r="N166" s="222"/>
      <c r="O166" s="79"/>
      <c r="P166" s="79"/>
      <c r="Q166" s="79"/>
      <c r="R166" s="79"/>
      <c r="S166" s="79"/>
      <c r="T166" s="80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9" t="s">
        <v>250</v>
      </c>
      <c r="AU166" s="19" t="s">
        <v>80</v>
      </c>
    </row>
    <row r="167" spans="1:51" s="13" customFormat="1" ht="12">
      <c r="A167" s="13"/>
      <c r="B167" s="225"/>
      <c r="C167" s="226"/>
      <c r="D167" s="223" t="s">
        <v>254</v>
      </c>
      <c r="E167" s="227" t="s">
        <v>17</v>
      </c>
      <c r="F167" s="228" t="s">
        <v>4058</v>
      </c>
      <c r="G167" s="226"/>
      <c r="H167" s="229">
        <v>1.05</v>
      </c>
      <c r="I167" s="226"/>
      <c r="J167" s="226"/>
      <c r="K167" s="226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254</v>
      </c>
      <c r="AU167" s="234" t="s">
        <v>80</v>
      </c>
      <c r="AV167" s="13" t="s">
        <v>80</v>
      </c>
      <c r="AW167" s="13" t="s">
        <v>32</v>
      </c>
      <c r="AX167" s="13" t="s">
        <v>78</v>
      </c>
      <c r="AY167" s="234" t="s">
        <v>242</v>
      </c>
    </row>
    <row r="168" spans="1:63" s="12" customFormat="1" ht="22.8" customHeight="1">
      <c r="A168" s="12"/>
      <c r="B168" s="192"/>
      <c r="C168" s="193"/>
      <c r="D168" s="194" t="s">
        <v>69</v>
      </c>
      <c r="E168" s="205" t="s">
        <v>308</v>
      </c>
      <c r="F168" s="205" t="s">
        <v>585</v>
      </c>
      <c r="G168" s="193"/>
      <c r="H168" s="193"/>
      <c r="I168" s="193"/>
      <c r="J168" s="206">
        <f>BK168</f>
        <v>11410.919999999998</v>
      </c>
      <c r="K168" s="193"/>
      <c r="L168" s="197"/>
      <c r="M168" s="198"/>
      <c r="N168" s="199"/>
      <c r="O168" s="199"/>
      <c r="P168" s="200">
        <f>SUM(P169:P180)</f>
        <v>27.628</v>
      </c>
      <c r="Q168" s="199"/>
      <c r="R168" s="200">
        <f>SUM(R169:R180)</f>
        <v>0.0022299900000000003</v>
      </c>
      <c r="S168" s="199"/>
      <c r="T168" s="201">
        <f>SUM(T169:T180)</f>
        <v>0.763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78</v>
      </c>
      <c r="AT168" s="203" t="s">
        <v>69</v>
      </c>
      <c r="AU168" s="203" t="s">
        <v>78</v>
      </c>
      <c r="AY168" s="202" t="s">
        <v>242</v>
      </c>
      <c r="BK168" s="204">
        <f>SUM(BK169:BK180)</f>
        <v>11410.919999999998</v>
      </c>
    </row>
    <row r="169" spans="1:65" s="2" customFormat="1" ht="21.75" customHeight="1">
      <c r="A169" s="34"/>
      <c r="B169" s="35"/>
      <c r="C169" s="207" t="s">
        <v>419</v>
      </c>
      <c r="D169" s="207" t="s">
        <v>244</v>
      </c>
      <c r="E169" s="208" t="s">
        <v>4060</v>
      </c>
      <c r="F169" s="209" t="s">
        <v>4061</v>
      </c>
      <c r="G169" s="210" t="s">
        <v>184</v>
      </c>
      <c r="H169" s="211">
        <v>42</v>
      </c>
      <c r="I169" s="212">
        <v>47.5</v>
      </c>
      <c r="J169" s="212">
        <f>ROUND(I169*H169,2)</f>
        <v>1995</v>
      </c>
      <c r="K169" s="209" t="s">
        <v>247</v>
      </c>
      <c r="L169" s="40"/>
      <c r="M169" s="213" t="s">
        <v>17</v>
      </c>
      <c r="N169" s="214" t="s">
        <v>41</v>
      </c>
      <c r="O169" s="215">
        <v>0.097</v>
      </c>
      <c r="P169" s="215">
        <f>O169*H169</f>
        <v>4.074</v>
      </c>
      <c r="Q169" s="215">
        <v>1.495E-06</v>
      </c>
      <c r="R169" s="215">
        <f>Q169*H169</f>
        <v>6.279E-05</v>
      </c>
      <c r="S169" s="215">
        <v>0</v>
      </c>
      <c r="T169" s="21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7" t="s">
        <v>248</v>
      </c>
      <c r="AT169" s="217" t="s">
        <v>244</v>
      </c>
      <c r="AU169" s="217" t="s">
        <v>80</v>
      </c>
      <c r="AY169" s="19" t="s">
        <v>242</v>
      </c>
      <c r="BE169" s="218">
        <f>IF(N169="základní",J169,0)</f>
        <v>1995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78</v>
      </c>
      <c r="BK169" s="218">
        <f>ROUND(I169*H169,2)</f>
        <v>1995</v>
      </c>
      <c r="BL169" s="19" t="s">
        <v>248</v>
      </c>
      <c r="BM169" s="217" t="s">
        <v>4062</v>
      </c>
    </row>
    <row r="170" spans="1:47" s="2" customFormat="1" ht="12">
      <c r="A170" s="34"/>
      <c r="B170" s="35"/>
      <c r="C170" s="36"/>
      <c r="D170" s="219" t="s">
        <v>250</v>
      </c>
      <c r="E170" s="36"/>
      <c r="F170" s="220" t="s">
        <v>4063</v>
      </c>
      <c r="G170" s="36"/>
      <c r="H170" s="36"/>
      <c r="I170" s="36"/>
      <c r="J170" s="36"/>
      <c r="K170" s="36"/>
      <c r="L170" s="40"/>
      <c r="M170" s="221"/>
      <c r="N170" s="222"/>
      <c r="O170" s="79"/>
      <c r="P170" s="79"/>
      <c r="Q170" s="79"/>
      <c r="R170" s="79"/>
      <c r="S170" s="79"/>
      <c r="T170" s="80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9" t="s">
        <v>250</v>
      </c>
      <c r="AU170" s="19" t="s">
        <v>80</v>
      </c>
    </row>
    <row r="171" spans="1:51" s="13" customFormat="1" ht="12">
      <c r="A171" s="13"/>
      <c r="B171" s="225"/>
      <c r="C171" s="226"/>
      <c r="D171" s="223" t="s">
        <v>254</v>
      </c>
      <c r="E171" s="227" t="s">
        <v>17</v>
      </c>
      <c r="F171" s="228" t="s">
        <v>4064</v>
      </c>
      <c r="G171" s="226"/>
      <c r="H171" s="229">
        <v>42</v>
      </c>
      <c r="I171" s="226"/>
      <c r="J171" s="226"/>
      <c r="K171" s="226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254</v>
      </c>
      <c r="AU171" s="234" t="s">
        <v>80</v>
      </c>
      <c r="AV171" s="13" t="s">
        <v>80</v>
      </c>
      <c r="AW171" s="13" t="s">
        <v>32</v>
      </c>
      <c r="AX171" s="13" t="s">
        <v>78</v>
      </c>
      <c r="AY171" s="234" t="s">
        <v>242</v>
      </c>
    </row>
    <row r="172" spans="1:65" s="2" customFormat="1" ht="24.15" customHeight="1">
      <c r="A172" s="34"/>
      <c r="B172" s="35"/>
      <c r="C172" s="207" t="s">
        <v>427</v>
      </c>
      <c r="D172" s="207" t="s">
        <v>244</v>
      </c>
      <c r="E172" s="208" t="s">
        <v>4065</v>
      </c>
      <c r="F172" s="209" t="s">
        <v>4066</v>
      </c>
      <c r="G172" s="210" t="s">
        <v>184</v>
      </c>
      <c r="H172" s="211">
        <v>42</v>
      </c>
      <c r="I172" s="212">
        <v>44.47</v>
      </c>
      <c r="J172" s="212">
        <f>ROUND(I172*H172,2)</f>
        <v>1867.74</v>
      </c>
      <c r="K172" s="209" t="s">
        <v>247</v>
      </c>
      <c r="L172" s="40"/>
      <c r="M172" s="213" t="s">
        <v>17</v>
      </c>
      <c r="N172" s="214" t="s">
        <v>41</v>
      </c>
      <c r="O172" s="215">
        <v>0.068</v>
      </c>
      <c r="P172" s="215">
        <f>O172*H172</f>
        <v>2.8560000000000003</v>
      </c>
      <c r="Q172" s="215">
        <v>5.16E-05</v>
      </c>
      <c r="R172" s="215">
        <f>Q172*H172</f>
        <v>0.0021672</v>
      </c>
      <c r="S172" s="215">
        <v>0</v>
      </c>
      <c r="T172" s="21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7" t="s">
        <v>248</v>
      </c>
      <c r="AT172" s="217" t="s">
        <v>244</v>
      </c>
      <c r="AU172" s="217" t="s">
        <v>80</v>
      </c>
      <c r="AY172" s="19" t="s">
        <v>242</v>
      </c>
      <c r="BE172" s="218">
        <f>IF(N172="základní",J172,0)</f>
        <v>1867.74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78</v>
      </c>
      <c r="BK172" s="218">
        <f>ROUND(I172*H172,2)</f>
        <v>1867.74</v>
      </c>
      <c r="BL172" s="19" t="s">
        <v>248</v>
      </c>
      <c r="BM172" s="217" t="s">
        <v>4067</v>
      </c>
    </row>
    <row r="173" spans="1:47" s="2" customFormat="1" ht="12">
      <c r="A173" s="34"/>
      <c r="B173" s="35"/>
      <c r="C173" s="36"/>
      <c r="D173" s="219" t="s">
        <v>250</v>
      </c>
      <c r="E173" s="36"/>
      <c r="F173" s="220" t="s">
        <v>4068</v>
      </c>
      <c r="G173" s="36"/>
      <c r="H173" s="36"/>
      <c r="I173" s="36"/>
      <c r="J173" s="36"/>
      <c r="K173" s="36"/>
      <c r="L173" s="40"/>
      <c r="M173" s="221"/>
      <c r="N173" s="222"/>
      <c r="O173" s="79"/>
      <c r="P173" s="79"/>
      <c r="Q173" s="79"/>
      <c r="R173" s="79"/>
      <c r="S173" s="79"/>
      <c r="T173" s="80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9" t="s">
        <v>250</v>
      </c>
      <c r="AU173" s="19" t="s">
        <v>80</v>
      </c>
    </row>
    <row r="174" spans="1:51" s="13" customFormat="1" ht="12">
      <c r="A174" s="13"/>
      <c r="B174" s="225"/>
      <c r="C174" s="226"/>
      <c r="D174" s="223" t="s">
        <v>254</v>
      </c>
      <c r="E174" s="227" t="s">
        <v>17</v>
      </c>
      <c r="F174" s="228" t="s">
        <v>4069</v>
      </c>
      <c r="G174" s="226"/>
      <c r="H174" s="229">
        <v>42</v>
      </c>
      <c r="I174" s="226"/>
      <c r="J174" s="226"/>
      <c r="K174" s="226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254</v>
      </c>
      <c r="AU174" s="234" t="s">
        <v>80</v>
      </c>
      <c r="AV174" s="13" t="s">
        <v>80</v>
      </c>
      <c r="AW174" s="13" t="s">
        <v>32</v>
      </c>
      <c r="AX174" s="13" t="s">
        <v>78</v>
      </c>
      <c r="AY174" s="234" t="s">
        <v>242</v>
      </c>
    </row>
    <row r="175" spans="1:65" s="2" customFormat="1" ht="24.15" customHeight="1">
      <c r="A175" s="34"/>
      <c r="B175" s="35"/>
      <c r="C175" s="207" t="s">
        <v>433</v>
      </c>
      <c r="D175" s="207" t="s">
        <v>244</v>
      </c>
      <c r="E175" s="208" t="s">
        <v>3073</v>
      </c>
      <c r="F175" s="209" t="s">
        <v>3074</v>
      </c>
      <c r="G175" s="210" t="s">
        <v>581</v>
      </c>
      <c r="H175" s="211">
        <v>1</v>
      </c>
      <c r="I175" s="212">
        <v>1705.98</v>
      </c>
      <c r="J175" s="212">
        <f>ROUND(I175*H175,2)</f>
        <v>1705.98</v>
      </c>
      <c r="K175" s="209" t="s">
        <v>247</v>
      </c>
      <c r="L175" s="40"/>
      <c r="M175" s="213" t="s">
        <v>17</v>
      </c>
      <c r="N175" s="214" t="s">
        <v>41</v>
      </c>
      <c r="O175" s="215">
        <v>4.678</v>
      </c>
      <c r="P175" s="215">
        <f>O175*H175</f>
        <v>4.678</v>
      </c>
      <c r="Q175" s="215">
        <v>0</v>
      </c>
      <c r="R175" s="215">
        <f>Q175*H175</f>
        <v>0</v>
      </c>
      <c r="S175" s="215">
        <v>0.523</v>
      </c>
      <c r="T175" s="216">
        <f>S175*H175</f>
        <v>0.523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7" t="s">
        <v>248</v>
      </c>
      <c r="AT175" s="217" t="s">
        <v>244</v>
      </c>
      <c r="AU175" s="217" t="s">
        <v>80</v>
      </c>
      <c r="AY175" s="19" t="s">
        <v>242</v>
      </c>
      <c r="BE175" s="218">
        <f>IF(N175="základní",J175,0)</f>
        <v>1705.98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78</v>
      </c>
      <c r="BK175" s="218">
        <f>ROUND(I175*H175,2)</f>
        <v>1705.98</v>
      </c>
      <c r="BL175" s="19" t="s">
        <v>248</v>
      </c>
      <c r="BM175" s="217" t="s">
        <v>4070</v>
      </c>
    </row>
    <row r="176" spans="1:47" s="2" customFormat="1" ht="12">
      <c r="A176" s="34"/>
      <c r="B176" s="35"/>
      <c r="C176" s="36"/>
      <c r="D176" s="219" t="s">
        <v>250</v>
      </c>
      <c r="E176" s="36"/>
      <c r="F176" s="220" t="s">
        <v>3076</v>
      </c>
      <c r="G176" s="36"/>
      <c r="H176" s="36"/>
      <c r="I176" s="36"/>
      <c r="J176" s="36"/>
      <c r="K176" s="36"/>
      <c r="L176" s="40"/>
      <c r="M176" s="221"/>
      <c r="N176" s="222"/>
      <c r="O176" s="79"/>
      <c r="P176" s="79"/>
      <c r="Q176" s="79"/>
      <c r="R176" s="79"/>
      <c r="S176" s="79"/>
      <c r="T176" s="80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9" t="s">
        <v>250</v>
      </c>
      <c r="AU176" s="19" t="s">
        <v>80</v>
      </c>
    </row>
    <row r="177" spans="1:51" s="13" customFormat="1" ht="12">
      <c r="A177" s="13"/>
      <c r="B177" s="225"/>
      <c r="C177" s="226"/>
      <c r="D177" s="223" t="s">
        <v>254</v>
      </c>
      <c r="E177" s="227" t="s">
        <v>17</v>
      </c>
      <c r="F177" s="228" t="s">
        <v>78</v>
      </c>
      <c r="G177" s="226"/>
      <c r="H177" s="229">
        <v>1</v>
      </c>
      <c r="I177" s="226"/>
      <c r="J177" s="226"/>
      <c r="K177" s="226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254</v>
      </c>
      <c r="AU177" s="234" t="s">
        <v>80</v>
      </c>
      <c r="AV177" s="13" t="s">
        <v>80</v>
      </c>
      <c r="AW177" s="13" t="s">
        <v>32</v>
      </c>
      <c r="AX177" s="13" t="s">
        <v>78</v>
      </c>
      <c r="AY177" s="234" t="s">
        <v>242</v>
      </c>
    </row>
    <row r="178" spans="1:65" s="2" customFormat="1" ht="16.5" customHeight="1">
      <c r="A178" s="34"/>
      <c r="B178" s="35"/>
      <c r="C178" s="207" t="s">
        <v>442</v>
      </c>
      <c r="D178" s="207" t="s">
        <v>244</v>
      </c>
      <c r="E178" s="208" t="s">
        <v>4071</v>
      </c>
      <c r="F178" s="209" t="s">
        <v>4072</v>
      </c>
      <c r="G178" s="210" t="s">
        <v>184</v>
      </c>
      <c r="H178" s="211">
        <v>20</v>
      </c>
      <c r="I178" s="212">
        <v>292.11</v>
      </c>
      <c r="J178" s="212">
        <f>ROUND(I178*H178,2)</f>
        <v>5842.2</v>
      </c>
      <c r="K178" s="209" t="s">
        <v>247</v>
      </c>
      <c r="L178" s="40"/>
      <c r="M178" s="213" t="s">
        <v>17</v>
      </c>
      <c r="N178" s="214" t="s">
        <v>41</v>
      </c>
      <c r="O178" s="215">
        <v>0.801</v>
      </c>
      <c r="P178" s="215">
        <f>O178*H178</f>
        <v>16.02</v>
      </c>
      <c r="Q178" s="215">
        <v>0</v>
      </c>
      <c r="R178" s="215">
        <f>Q178*H178</f>
        <v>0</v>
      </c>
      <c r="S178" s="215">
        <v>0.012</v>
      </c>
      <c r="T178" s="216">
        <f>S178*H178</f>
        <v>0.24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7" t="s">
        <v>248</v>
      </c>
      <c r="AT178" s="217" t="s">
        <v>244</v>
      </c>
      <c r="AU178" s="217" t="s">
        <v>80</v>
      </c>
      <c r="AY178" s="19" t="s">
        <v>242</v>
      </c>
      <c r="BE178" s="218">
        <f>IF(N178="základní",J178,0)</f>
        <v>5842.2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78</v>
      </c>
      <c r="BK178" s="218">
        <f>ROUND(I178*H178,2)</f>
        <v>5842.2</v>
      </c>
      <c r="BL178" s="19" t="s">
        <v>248</v>
      </c>
      <c r="BM178" s="217" t="s">
        <v>4073</v>
      </c>
    </row>
    <row r="179" spans="1:47" s="2" customFormat="1" ht="12">
      <c r="A179" s="34"/>
      <c r="B179" s="35"/>
      <c r="C179" s="36"/>
      <c r="D179" s="219" t="s">
        <v>250</v>
      </c>
      <c r="E179" s="36"/>
      <c r="F179" s="220" t="s">
        <v>4074</v>
      </c>
      <c r="G179" s="36"/>
      <c r="H179" s="36"/>
      <c r="I179" s="36"/>
      <c r="J179" s="36"/>
      <c r="K179" s="36"/>
      <c r="L179" s="40"/>
      <c r="M179" s="221"/>
      <c r="N179" s="222"/>
      <c r="O179" s="79"/>
      <c r="P179" s="79"/>
      <c r="Q179" s="79"/>
      <c r="R179" s="79"/>
      <c r="S179" s="79"/>
      <c r="T179" s="80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9" t="s">
        <v>250</v>
      </c>
      <c r="AU179" s="19" t="s">
        <v>80</v>
      </c>
    </row>
    <row r="180" spans="1:51" s="13" customFormat="1" ht="12">
      <c r="A180" s="13"/>
      <c r="B180" s="225"/>
      <c r="C180" s="226"/>
      <c r="D180" s="223" t="s">
        <v>254</v>
      </c>
      <c r="E180" s="227" t="s">
        <v>3978</v>
      </c>
      <c r="F180" s="228" t="s">
        <v>4075</v>
      </c>
      <c r="G180" s="226"/>
      <c r="H180" s="229">
        <v>20</v>
      </c>
      <c r="I180" s="226"/>
      <c r="J180" s="226"/>
      <c r="K180" s="226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254</v>
      </c>
      <c r="AU180" s="234" t="s">
        <v>80</v>
      </c>
      <c r="AV180" s="13" t="s">
        <v>80</v>
      </c>
      <c r="AW180" s="13" t="s">
        <v>32</v>
      </c>
      <c r="AX180" s="13" t="s">
        <v>78</v>
      </c>
      <c r="AY180" s="234" t="s">
        <v>242</v>
      </c>
    </row>
    <row r="181" spans="1:63" s="12" customFormat="1" ht="22.8" customHeight="1">
      <c r="A181" s="12"/>
      <c r="B181" s="192"/>
      <c r="C181" s="193"/>
      <c r="D181" s="194" t="s">
        <v>69</v>
      </c>
      <c r="E181" s="205" t="s">
        <v>731</v>
      </c>
      <c r="F181" s="205" t="s">
        <v>732</v>
      </c>
      <c r="G181" s="193"/>
      <c r="H181" s="193"/>
      <c r="I181" s="193"/>
      <c r="J181" s="206">
        <f>BK181</f>
        <v>4472.18</v>
      </c>
      <c r="K181" s="193"/>
      <c r="L181" s="197"/>
      <c r="M181" s="198"/>
      <c r="N181" s="199"/>
      <c r="O181" s="199"/>
      <c r="P181" s="200">
        <f>SUM(P182:P188)</f>
        <v>0.820894</v>
      </c>
      <c r="Q181" s="199"/>
      <c r="R181" s="200">
        <f>SUM(R182:R188)</f>
        <v>0</v>
      </c>
      <c r="S181" s="199"/>
      <c r="T181" s="201">
        <f>SUM(T182:T188)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2" t="s">
        <v>78</v>
      </c>
      <c r="AT181" s="203" t="s">
        <v>69</v>
      </c>
      <c r="AU181" s="203" t="s">
        <v>78</v>
      </c>
      <c r="AY181" s="202" t="s">
        <v>242</v>
      </c>
      <c r="BK181" s="204">
        <f>SUM(BK182:BK188)</f>
        <v>4472.18</v>
      </c>
    </row>
    <row r="182" spans="1:65" s="2" customFormat="1" ht="21.75" customHeight="1">
      <c r="A182" s="34"/>
      <c r="B182" s="35"/>
      <c r="C182" s="207" t="s">
        <v>447</v>
      </c>
      <c r="D182" s="207" t="s">
        <v>244</v>
      </c>
      <c r="E182" s="208" t="s">
        <v>2049</v>
      </c>
      <c r="F182" s="209" t="s">
        <v>2050</v>
      </c>
      <c r="G182" s="210" t="s">
        <v>736</v>
      </c>
      <c r="H182" s="211">
        <v>4.586</v>
      </c>
      <c r="I182" s="212">
        <v>251.36</v>
      </c>
      <c r="J182" s="212">
        <f>ROUND(I182*H182,2)</f>
        <v>1152.74</v>
      </c>
      <c r="K182" s="209" t="s">
        <v>247</v>
      </c>
      <c r="L182" s="40"/>
      <c r="M182" s="213" t="s">
        <v>17</v>
      </c>
      <c r="N182" s="214" t="s">
        <v>41</v>
      </c>
      <c r="O182" s="215">
        <v>0.125</v>
      </c>
      <c r="P182" s="215">
        <f>O182*H182</f>
        <v>0.57325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7" t="s">
        <v>248</v>
      </c>
      <c r="AT182" s="217" t="s">
        <v>244</v>
      </c>
      <c r="AU182" s="217" t="s">
        <v>80</v>
      </c>
      <c r="AY182" s="19" t="s">
        <v>242</v>
      </c>
      <c r="BE182" s="218">
        <f>IF(N182="základní",J182,0)</f>
        <v>1152.74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78</v>
      </c>
      <c r="BK182" s="218">
        <f>ROUND(I182*H182,2)</f>
        <v>1152.74</v>
      </c>
      <c r="BL182" s="19" t="s">
        <v>248</v>
      </c>
      <c r="BM182" s="217" t="s">
        <v>4076</v>
      </c>
    </row>
    <row r="183" spans="1:47" s="2" customFormat="1" ht="12">
      <c r="A183" s="34"/>
      <c r="B183" s="35"/>
      <c r="C183" s="36"/>
      <c r="D183" s="219" t="s">
        <v>250</v>
      </c>
      <c r="E183" s="36"/>
      <c r="F183" s="220" t="s">
        <v>2052</v>
      </c>
      <c r="G183" s="36"/>
      <c r="H183" s="36"/>
      <c r="I183" s="36"/>
      <c r="J183" s="36"/>
      <c r="K183" s="36"/>
      <c r="L183" s="40"/>
      <c r="M183" s="221"/>
      <c r="N183" s="222"/>
      <c r="O183" s="79"/>
      <c r="P183" s="79"/>
      <c r="Q183" s="79"/>
      <c r="R183" s="79"/>
      <c r="S183" s="79"/>
      <c r="T183" s="80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250</v>
      </c>
      <c r="AU183" s="19" t="s">
        <v>80</v>
      </c>
    </row>
    <row r="184" spans="1:65" s="2" customFormat="1" ht="24.15" customHeight="1">
      <c r="A184" s="34"/>
      <c r="B184" s="35"/>
      <c r="C184" s="207" t="s">
        <v>452</v>
      </c>
      <c r="D184" s="207" t="s">
        <v>244</v>
      </c>
      <c r="E184" s="208" t="s">
        <v>1160</v>
      </c>
      <c r="F184" s="209" t="s">
        <v>1161</v>
      </c>
      <c r="G184" s="210" t="s">
        <v>736</v>
      </c>
      <c r="H184" s="211">
        <v>41.274</v>
      </c>
      <c r="I184" s="212">
        <v>10.98</v>
      </c>
      <c r="J184" s="212">
        <f>ROUND(I184*H184,2)</f>
        <v>453.19</v>
      </c>
      <c r="K184" s="209" t="s">
        <v>247</v>
      </c>
      <c r="L184" s="40"/>
      <c r="M184" s="213" t="s">
        <v>17</v>
      </c>
      <c r="N184" s="214" t="s">
        <v>41</v>
      </c>
      <c r="O184" s="215">
        <v>0.006</v>
      </c>
      <c r="P184" s="215">
        <f>O184*H184</f>
        <v>0.247644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7" t="s">
        <v>248</v>
      </c>
      <c r="AT184" s="217" t="s">
        <v>244</v>
      </c>
      <c r="AU184" s="217" t="s">
        <v>80</v>
      </c>
      <c r="AY184" s="19" t="s">
        <v>242</v>
      </c>
      <c r="BE184" s="218">
        <f>IF(N184="základní",J184,0)</f>
        <v>453.19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78</v>
      </c>
      <c r="BK184" s="218">
        <f>ROUND(I184*H184,2)</f>
        <v>453.19</v>
      </c>
      <c r="BL184" s="19" t="s">
        <v>248</v>
      </c>
      <c r="BM184" s="217" t="s">
        <v>4077</v>
      </c>
    </row>
    <row r="185" spans="1:47" s="2" customFormat="1" ht="12">
      <c r="A185" s="34"/>
      <c r="B185" s="35"/>
      <c r="C185" s="36"/>
      <c r="D185" s="219" t="s">
        <v>250</v>
      </c>
      <c r="E185" s="36"/>
      <c r="F185" s="220" t="s">
        <v>1163</v>
      </c>
      <c r="G185" s="36"/>
      <c r="H185" s="36"/>
      <c r="I185" s="36"/>
      <c r="J185" s="36"/>
      <c r="K185" s="36"/>
      <c r="L185" s="40"/>
      <c r="M185" s="221"/>
      <c r="N185" s="222"/>
      <c r="O185" s="79"/>
      <c r="P185" s="79"/>
      <c r="Q185" s="79"/>
      <c r="R185" s="79"/>
      <c r="S185" s="79"/>
      <c r="T185" s="80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9" t="s">
        <v>250</v>
      </c>
      <c r="AU185" s="19" t="s">
        <v>80</v>
      </c>
    </row>
    <row r="186" spans="1:51" s="13" customFormat="1" ht="12">
      <c r="A186" s="13"/>
      <c r="B186" s="225"/>
      <c r="C186" s="226"/>
      <c r="D186" s="223" t="s">
        <v>254</v>
      </c>
      <c r="E186" s="227" t="s">
        <v>17</v>
      </c>
      <c r="F186" s="228" t="s">
        <v>4078</v>
      </c>
      <c r="G186" s="226"/>
      <c r="H186" s="229">
        <v>41.274</v>
      </c>
      <c r="I186" s="226"/>
      <c r="J186" s="226"/>
      <c r="K186" s="226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254</v>
      </c>
      <c r="AU186" s="234" t="s">
        <v>80</v>
      </c>
      <c r="AV186" s="13" t="s">
        <v>80</v>
      </c>
      <c r="AW186" s="13" t="s">
        <v>32</v>
      </c>
      <c r="AX186" s="13" t="s">
        <v>78</v>
      </c>
      <c r="AY186" s="234" t="s">
        <v>242</v>
      </c>
    </row>
    <row r="187" spans="1:65" s="2" customFormat="1" ht="24.15" customHeight="1">
      <c r="A187" s="34"/>
      <c r="B187" s="35"/>
      <c r="C187" s="207" t="s">
        <v>465</v>
      </c>
      <c r="D187" s="207" t="s">
        <v>244</v>
      </c>
      <c r="E187" s="208" t="s">
        <v>1165</v>
      </c>
      <c r="F187" s="209" t="s">
        <v>1166</v>
      </c>
      <c r="G187" s="210" t="s">
        <v>736</v>
      </c>
      <c r="H187" s="211">
        <v>4.586</v>
      </c>
      <c r="I187" s="212">
        <v>625</v>
      </c>
      <c r="J187" s="212">
        <f>ROUND(I187*H187,2)</f>
        <v>2866.25</v>
      </c>
      <c r="K187" s="209" t="s">
        <v>247</v>
      </c>
      <c r="L187" s="40"/>
      <c r="M187" s="213" t="s">
        <v>17</v>
      </c>
      <c r="N187" s="214" t="s">
        <v>41</v>
      </c>
      <c r="O187" s="215">
        <v>0</v>
      </c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7" t="s">
        <v>248</v>
      </c>
      <c r="AT187" s="217" t="s">
        <v>244</v>
      </c>
      <c r="AU187" s="217" t="s">
        <v>80</v>
      </c>
      <c r="AY187" s="19" t="s">
        <v>242</v>
      </c>
      <c r="BE187" s="218">
        <f>IF(N187="základní",J187,0)</f>
        <v>2866.25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78</v>
      </c>
      <c r="BK187" s="218">
        <f>ROUND(I187*H187,2)</f>
        <v>2866.25</v>
      </c>
      <c r="BL187" s="19" t="s">
        <v>248</v>
      </c>
      <c r="BM187" s="217" t="s">
        <v>4079</v>
      </c>
    </row>
    <row r="188" spans="1:47" s="2" customFormat="1" ht="12">
      <c r="A188" s="34"/>
      <c r="B188" s="35"/>
      <c r="C188" s="36"/>
      <c r="D188" s="219" t="s">
        <v>250</v>
      </c>
      <c r="E188" s="36"/>
      <c r="F188" s="220" t="s">
        <v>1168</v>
      </c>
      <c r="G188" s="36"/>
      <c r="H188" s="36"/>
      <c r="I188" s="36"/>
      <c r="J188" s="36"/>
      <c r="K188" s="36"/>
      <c r="L188" s="40"/>
      <c r="M188" s="221"/>
      <c r="N188" s="222"/>
      <c r="O188" s="79"/>
      <c r="P188" s="79"/>
      <c r="Q188" s="79"/>
      <c r="R188" s="79"/>
      <c r="S188" s="79"/>
      <c r="T188" s="80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9" t="s">
        <v>250</v>
      </c>
      <c r="AU188" s="19" t="s">
        <v>80</v>
      </c>
    </row>
    <row r="189" spans="1:63" s="12" customFormat="1" ht="22.8" customHeight="1">
      <c r="A189" s="12"/>
      <c r="B189" s="192"/>
      <c r="C189" s="193"/>
      <c r="D189" s="194" t="s">
        <v>69</v>
      </c>
      <c r="E189" s="205" t="s">
        <v>771</v>
      </c>
      <c r="F189" s="205" t="s">
        <v>772</v>
      </c>
      <c r="G189" s="193"/>
      <c r="H189" s="193"/>
      <c r="I189" s="193"/>
      <c r="J189" s="206">
        <f>BK189</f>
        <v>7715.3</v>
      </c>
      <c r="K189" s="193"/>
      <c r="L189" s="197"/>
      <c r="M189" s="198"/>
      <c r="N189" s="199"/>
      <c r="O189" s="199"/>
      <c r="P189" s="200">
        <f>SUM(P190:P191)</f>
        <v>7.199346</v>
      </c>
      <c r="Q189" s="199"/>
      <c r="R189" s="200">
        <f>SUM(R190:R191)</f>
        <v>0</v>
      </c>
      <c r="S189" s="199"/>
      <c r="T189" s="201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2" t="s">
        <v>78</v>
      </c>
      <c r="AT189" s="203" t="s">
        <v>69</v>
      </c>
      <c r="AU189" s="203" t="s">
        <v>78</v>
      </c>
      <c r="AY189" s="202" t="s">
        <v>242</v>
      </c>
      <c r="BK189" s="204">
        <f>SUM(BK190:BK191)</f>
        <v>7715.3</v>
      </c>
    </row>
    <row r="190" spans="1:65" s="2" customFormat="1" ht="24.15" customHeight="1">
      <c r="A190" s="34"/>
      <c r="B190" s="35"/>
      <c r="C190" s="207" t="s">
        <v>473</v>
      </c>
      <c r="D190" s="207" t="s">
        <v>244</v>
      </c>
      <c r="E190" s="208" t="s">
        <v>3952</v>
      </c>
      <c r="F190" s="209" t="s">
        <v>3953</v>
      </c>
      <c r="G190" s="210" t="s">
        <v>736</v>
      </c>
      <c r="H190" s="211">
        <v>109.081</v>
      </c>
      <c r="I190" s="212">
        <v>70.73</v>
      </c>
      <c r="J190" s="212">
        <f>ROUND(I190*H190,2)</f>
        <v>7715.3</v>
      </c>
      <c r="K190" s="209" t="s">
        <v>247</v>
      </c>
      <c r="L190" s="40"/>
      <c r="M190" s="213" t="s">
        <v>17</v>
      </c>
      <c r="N190" s="214" t="s">
        <v>41</v>
      </c>
      <c r="O190" s="215">
        <v>0.066</v>
      </c>
      <c r="P190" s="215">
        <f>O190*H190</f>
        <v>7.199346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7" t="s">
        <v>248</v>
      </c>
      <c r="AT190" s="217" t="s">
        <v>244</v>
      </c>
      <c r="AU190" s="217" t="s">
        <v>80</v>
      </c>
      <c r="AY190" s="19" t="s">
        <v>242</v>
      </c>
      <c r="BE190" s="218">
        <f>IF(N190="základní",J190,0)</f>
        <v>7715.3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78</v>
      </c>
      <c r="BK190" s="218">
        <f>ROUND(I190*H190,2)</f>
        <v>7715.3</v>
      </c>
      <c r="BL190" s="19" t="s">
        <v>248</v>
      </c>
      <c r="BM190" s="217" t="s">
        <v>4080</v>
      </c>
    </row>
    <row r="191" spans="1:47" s="2" customFormat="1" ht="12">
      <c r="A191" s="34"/>
      <c r="B191" s="35"/>
      <c r="C191" s="36"/>
      <c r="D191" s="219" t="s">
        <v>250</v>
      </c>
      <c r="E191" s="36"/>
      <c r="F191" s="220" t="s">
        <v>3955</v>
      </c>
      <c r="G191" s="36"/>
      <c r="H191" s="36"/>
      <c r="I191" s="36"/>
      <c r="J191" s="36"/>
      <c r="K191" s="36"/>
      <c r="L191" s="40"/>
      <c r="M191" s="273"/>
      <c r="N191" s="274"/>
      <c r="O191" s="275"/>
      <c r="P191" s="275"/>
      <c r="Q191" s="275"/>
      <c r="R191" s="275"/>
      <c r="S191" s="275"/>
      <c r="T191" s="276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9" t="s">
        <v>250</v>
      </c>
      <c r="AU191" s="19" t="s">
        <v>80</v>
      </c>
    </row>
    <row r="192" spans="1:31" s="2" customFormat="1" ht="6.95" customHeight="1">
      <c r="A192" s="34"/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40"/>
      <c r="M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</sheetData>
  <sheetProtection password="CC35" sheet="1" objects="1" scenarios="1" formatColumns="0" formatRows="0" autoFilter="0"/>
  <autoFilter ref="C86:K19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1_02/113106021"/>
    <hyperlink ref="F94" r:id="rId2" display="https://podminky.urs.cz/item/CS_URS_2021_02/113106022"/>
    <hyperlink ref="F97" r:id="rId3" display="https://podminky.urs.cz/item/CS_URS_2021_02/113106023"/>
    <hyperlink ref="F102" r:id="rId4" display="https://podminky.urs.cz/item/CS_URS_2021_02/113107041"/>
    <hyperlink ref="F105" r:id="rId5" display="https://podminky.urs.cz/item/CS_URS_2021_02/121151103"/>
    <hyperlink ref="F112" r:id="rId6" display="https://podminky.urs.cz/item/CS_URS_2021_02/132151104"/>
    <hyperlink ref="F115" r:id="rId7" display="https://podminky.urs.cz/item/CS_URS_2021_02/162351104"/>
    <hyperlink ref="F118" r:id="rId8" display="https://podminky.urs.cz/item/CS_URS_2021_02/174151101"/>
    <hyperlink ref="F121" r:id="rId9" display="https://podminky.urs.cz/item/CS_URS_2021_02/175151101"/>
    <hyperlink ref="F128" r:id="rId10" display="https://podminky.urs.cz/item/CS_URS_2021_02/181351003"/>
    <hyperlink ref="F137" r:id="rId11" display="https://podminky.urs.cz/item/CS_URS_2021_02/451572111"/>
    <hyperlink ref="F141" r:id="rId12" display="https://podminky.urs.cz/item/CS_URS_2021_02/564861111"/>
    <hyperlink ref="F144" r:id="rId13" display="https://podminky.urs.cz/item/CS_URS_2021_02/564911511"/>
    <hyperlink ref="F147" r:id="rId14" display="https://podminky.urs.cz/item/CS_URS_2021_02/577144031"/>
    <hyperlink ref="F150" r:id="rId15" display="https://podminky.urs.cz/item/CS_URS_2021_02/591111111"/>
    <hyperlink ref="F153" r:id="rId16" display="https://podminky.urs.cz/item/CS_URS_2021_02/596211110"/>
    <hyperlink ref="F156" r:id="rId17" display="https://podminky.urs.cz/item/CS_URS_2021_02/596811120"/>
    <hyperlink ref="F160" r:id="rId18" display="https://podminky.urs.cz/item/CS_URS_2021_02/612135101"/>
    <hyperlink ref="F163" r:id="rId19" display="https://podminky.urs.cz/item/CS_URS_2021_02/612315123"/>
    <hyperlink ref="F166" r:id="rId20" display="https://podminky.urs.cz/item/CS_URS_2021_02/622325109"/>
    <hyperlink ref="F170" r:id="rId21" display="https://podminky.urs.cz/item/CS_URS_2021_02/919112212"/>
    <hyperlink ref="F173" r:id="rId22" display="https://podminky.urs.cz/item/CS_URS_2021_02/919122111"/>
    <hyperlink ref="F176" r:id="rId23" display="https://podminky.urs.cz/item/CS_URS_2021_02/971026481"/>
    <hyperlink ref="F179" r:id="rId24" display="https://podminky.urs.cz/item/CS_URS_2021_02/974029133"/>
    <hyperlink ref="F183" r:id="rId25" display="https://podminky.urs.cz/item/CS_URS_2021_02/997013501"/>
    <hyperlink ref="F185" r:id="rId26" display="https://podminky.urs.cz/item/CS_URS_2021_02/997013509"/>
    <hyperlink ref="F188" r:id="rId27" display="https://podminky.urs.cz/item/CS_URS_2021_02/997013871"/>
    <hyperlink ref="F191" r:id="rId28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79</v>
      </c>
      <c r="AZ2" s="133" t="s">
        <v>138</v>
      </c>
      <c r="BA2" s="133" t="s">
        <v>139</v>
      </c>
      <c r="BB2" s="133" t="s">
        <v>140</v>
      </c>
      <c r="BC2" s="133" t="s">
        <v>141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142</v>
      </c>
      <c r="BA3" s="133" t="s">
        <v>143</v>
      </c>
      <c r="BB3" s="133" t="s">
        <v>144</v>
      </c>
      <c r="BC3" s="133" t="s">
        <v>145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147</v>
      </c>
      <c r="BA4" s="133" t="s">
        <v>148</v>
      </c>
      <c r="BB4" s="133" t="s">
        <v>144</v>
      </c>
      <c r="BC4" s="133" t="s">
        <v>149</v>
      </c>
      <c r="BD4" s="133" t="s">
        <v>80</v>
      </c>
    </row>
    <row r="5" spans="2:56" s="1" customFormat="1" ht="6.95" customHeight="1">
      <c r="B5" s="22"/>
      <c r="L5" s="22"/>
      <c r="AZ5" s="133" t="s">
        <v>150</v>
      </c>
      <c r="BA5" s="133" t="s">
        <v>151</v>
      </c>
      <c r="BB5" s="133" t="s">
        <v>144</v>
      </c>
      <c r="BC5" s="133" t="s">
        <v>152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153</v>
      </c>
      <c r="BA6" s="133" t="s">
        <v>154</v>
      </c>
      <c r="BB6" s="133" t="s">
        <v>144</v>
      </c>
      <c r="BC6" s="133" t="s">
        <v>155</v>
      </c>
      <c r="BD6" s="133" t="s">
        <v>80</v>
      </c>
    </row>
    <row r="7" spans="2:56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  <c r="AZ7" s="133" t="s">
        <v>156</v>
      </c>
      <c r="BA7" s="133" t="s">
        <v>157</v>
      </c>
      <c r="BB7" s="133" t="s">
        <v>140</v>
      </c>
      <c r="BC7" s="133" t="s">
        <v>158</v>
      </c>
      <c r="BD7" s="133" t="s">
        <v>80</v>
      </c>
    </row>
    <row r="8" spans="1:56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33" t="s">
        <v>160</v>
      </c>
      <c r="BA8" s="133" t="s">
        <v>161</v>
      </c>
      <c r="BB8" s="133" t="s">
        <v>140</v>
      </c>
      <c r="BC8" s="133" t="s">
        <v>162</v>
      </c>
      <c r="BD8" s="133" t="s">
        <v>80</v>
      </c>
    </row>
    <row r="9" spans="1:56" s="2" customFormat="1" ht="16.5" customHeight="1">
      <c r="A9" s="34"/>
      <c r="B9" s="40"/>
      <c r="C9" s="34"/>
      <c r="D9" s="34"/>
      <c r="E9" s="141" t="s">
        <v>163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33" t="s">
        <v>164</v>
      </c>
      <c r="BA9" s="133" t="s">
        <v>165</v>
      </c>
      <c r="BB9" s="133" t="s">
        <v>140</v>
      </c>
      <c r="BC9" s="133" t="s">
        <v>166</v>
      </c>
      <c r="BD9" s="133" t="s">
        <v>80</v>
      </c>
    </row>
    <row r="10" spans="1:56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33" t="s">
        <v>167</v>
      </c>
      <c r="BA10" s="133" t="s">
        <v>168</v>
      </c>
      <c r="BB10" s="133" t="s">
        <v>140</v>
      </c>
      <c r="BC10" s="133" t="s">
        <v>169</v>
      </c>
      <c r="BD10" s="133" t="s">
        <v>80</v>
      </c>
    </row>
    <row r="11" spans="1:56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33" t="s">
        <v>170</v>
      </c>
      <c r="BA11" s="133" t="s">
        <v>171</v>
      </c>
      <c r="BB11" s="133" t="s">
        <v>140</v>
      </c>
      <c r="BC11" s="133" t="s">
        <v>172</v>
      </c>
      <c r="BD11" s="133" t="s">
        <v>80</v>
      </c>
    </row>
    <row r="12" spans="1:56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33" t="s">
        <v>173</v>
      </c>
      <c r="BA12" s="133" t="s">
        <v>174</v>
      </c>
      <c r="BB12" s="133" t="s">
        <v>140</v>
      </c>
      <c r="BC12" s="133" t="s">
        <v>175</v>
      </c>
      <c r="BD12" s="133" t="s">
        <v>80</v>
      </c>
    </row>
    <row r="13" spans="1:56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133" t="s">
        <v>176</v>
      </c>
      <c r="BA13" s="133" t="s">
        <v>177</v>
      </c>
      <c r="BB13" s="133" t="s">
        <v>140</v>
      </c>
      <c r="BC13" s="133" t="s">
        <v>178</v>
      </c>
      <c r="BD13" s="133" t="s">
        <v>80</v>
      </c>
    </row>
    <row r="14" spans="1:56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133" t="s">
        <v>179</v>
      </c>
      <c r="BA14" s="133" t="s">
        <v>180</v>
      </c>
      <c r="BB14" s="133" t="s">
        <v>140</v>
      </c>
      <c r="BC14" s="133" t="s">
        <v>181</v>
      </c>
      <c r="BD14" s="133" t="s">
        <v>80</v>
      </c>
    </row>
    <row r="15" spans="1:56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Z15" s="133" t="s">
        <v>182</v>
      </c>
      <c r="BA15" s="133" t="s">
        <v>183</v>
      </c>
      <c r="BB15" s="133" t="s">
        <v>184</v>
      </c>
      <c r="BC15" s="133" t="s">
        <v>185</v>
      </c>
      <c r="BD15" s="133" t="s">
        <v>80</v>
      </c>
    </row>
    <row r="16" spans="1:56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Z16" s="133" t="s">
        <v>186</v>
      </c>
      <c r="BA16" s="133" t="s">
        <v>187</v>
      </c>
      <c r="BB16" s="133" t="s">
        <v>140</v>
      </c>
      <c r="BC16" s="133" t="s">
        <v>188</v>
      </c>
      <c r="BD16" s="133" t="s">
        <v>80</v>
      </c>
    </row>
    <row r="17" spans="1:56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Z17" s="133" t="s">
        <v>189</v>
      </c>
      <c r="BA17" s="133" t="s">
        <v>190</v>
      </c>
      <c r="BB17" s="133" t="s">
        <v>140</v>
      </c>
      <c r="BC17" s="133" t="s">
        <v>191</v>
      </c>
      <c r="BD17" s="133" t="s">
        <v>80</v>
      </c>
    </row>
    <row r="18" spans="1:56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Z18" s="133" t="s">
        <v>192</v>
      </c>
      <c r="BA18" s="133" t="s">
        <v>193</v>
      </c>
      <c r="BB18" s="133" t="s">
        <v>184</v>
      </c>
      <c r="BC18" s="133" t="s">
        <v>194</v>
      </c>
      <c r="BD18" s="133" t="s">
        <v>80</v>
      </c>
    </row>
    <row r="19" spans="1:56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Z19" s="133" t="s">
        <v>195</v>
      </c>
      <c r="BA19" s="133" t="s">
        <v>196</v>
      </c>
      <c r="BB19" s="133" t="s">
        <v>184</v>
      </c>
      <c r="BC19" s="133" t="s">
        <v>197</v>
      </c>
      <c r="BD19" s="133" t="s">
        <v>80</v>
      </c>
    </row>
    <row r="20" spans="1:56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Z20" s="133" t="s">
        <v>198</v>
      </c>
      <c r="BA20" s="133" t="s">
        <v>199</v>
      </c>
      <c r="BB20" s="133" t="s">
        <v>184</v>
      </c>
      <c r="BC20" s="133" t="s">
        <v>200</v>
      </c>
      <c r="BD20" s="133" t="s">
        <v>80</v>
      </c>
    </row>
    <row r="21" spans="1:56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Z21" s="133" t="s">
        <v>201</v>
      </c>
      <c r="BA21" s="133" t="s">
        <v>202</v>
      </c>
      <c r="BB21" s="133" t="s">
        <v>184</v>
      </c>
      <c r="BC21" s="133" t="s">
        <v>203</v>
      </c>
      <c r="BD21" s="133" t="s">
        <v>80</v>
      </c>
    </row>
    <row r="22" spans="1:56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Z22" s="133" t="s">
        <v>204</v>
      </c>
      <c r="BA22" s="133" t="s">
        <v>205</v>
      </c>
      <c r="BB22" s="133" t="s">
        <v>184</v>
      </c>
      <c r="BC22" s="133" t="s">
        <v>206</v>
      </c>
      <c r="BD22" s="133" t="s">
        <v>80</v>
      </c>
    </row>
    <row r="23" spans="1:56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Z23" s="133" t="s">
        <v>207</v>
      </c>
      <c r="BA23" s="133" t="s">
        <v>208</v>
      </c>
      <c r="BB23" s="133" t="s">
        <v>140</v>
      </c>
      <c r="BC23" s="133" t="s">
        <v>209</v>
      </c>
      <c r="BD23" s="133" t="s">
        <v>80</v>
      </c>
    </row>
    <row r="24" spans="1:56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Z24" s="133" t="s">
        <v>210</v>
      </c>
      <c r="BA24" s="133" t="s">
        <v>211</v>
      </c>
      <c r="BB24" s="133" t="s">
        <v>140</v>
      </c>
      <c r="BC24" s="133" t="s">
        <v>212</v>
      </c>
      <c r="BD24" s="133" t="s">
        <v>80</v>
      </c>
    </row>
    <row r="25" spans="1:56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Z25" s="133" t="s">
        <v>213</v>
      </c>
      <c r="BA25" s="133" t="s">
        <v>214</v>
      </c>
      <c r="BB25" s="133" t="s">
        <v>140</v>
      </c>
      <c r="BC25" s="133" t="s">
        <v>215</v>
      </c>
      <c r="BD25" s="133" t="s">
        <v>80</v>
      </c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ROUND(J86,2)</f>
        <v>2104405.22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ROUND((SUM(BE86:BE417)),2)</f>
        <v>2104405.22</v>
      </c>
      <c r="G33" s="34"/>
      <c r="H33" s="34"/>
      <c r="I33" s="153">
        <v>0.21</v>
      </c>
      <c r="J33" s="152">
        <f>ROUND(((SUM(BE86:BE417))*I33),2)</f>
        <v>441925.1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ROUND((SUM(BF86:BF417)),2)</f>
        <v>0</v>
      </c>
      <c r="G34" s="34"/>
      <c r="H34" s="34"/>
      <c r="I34" s="153">
        <v>0.15</v>
      </c>
      <c r="J34" s="152">
        <f>ROUND(((SUM(BF86:BF417))*I34),2)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ROUND((SUM(BG86:BG417)),2)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ROUND((SUM(BH86:BH417)),2)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ROUND((SUM(BI86:BI417)),2)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2546330.3200000003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SO-01 - Náves Holohlavy - Zpevněné plochy při E1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J86</f>
        <v>2104405.22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J87</f>
        <v>2104405.22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J88</f>
        <v>172137.16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222</v>
      </c>
      <c r="E62" s="178"/>
      <c r="F62" s="178"/>
      <c r="G62" s="178"/>
      <c r="H62" s="178"/>
      <c r="I62" s="178"/>
      <c r="J62" s="179">
        <f>J211</f>
        <v>1543461.3200000003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6"/>
      <c r="C63" s="120"/>
      <c r="D63" s="177" t="s">
        <v>223</v>
      </c>
      <c r="E63" s="178"/>
      <c r="F63" s="178"/>
      <c r="G63" s="178"/>
      <c r="H63" s="178"/>
      <c r="I63" s="178"/>
      <c r="J63" s="179">
        <f>J319</f>
        <v>6463.68</v>
      </c>
      <c r="K63" s="120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6"/>
      <c r="C64" s="120"/>
      <c r="D64" s="177" t="s">
        <v>224</v>
      </c>
      <c r="E64" s="178"/>
      <c r="F64" s="178"/>
      <c r="G64" s="178"/>
      <c r="H64" s="178"/>
      <c r="I64" s="178"/>
      <c r="J64" s="179">
        <f>J323</f>
        <v>172314.83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6"/>
      <c r="C65" s="120"/>
      <c r="D65" s="177" t="s">
        <v>225</v>
      </c>
      <c r="E65" s="178"/>
      <c r="F65" s="178"/>
      <c r="G65" s="178"/>
      <c r="H65" s="178"/>
      <c r="I65" s="178"/>
      <c r="J65" s="179">
        <f>J396</f>
        <v>139387.01</v>
      </c>
      <c r="K65" s="120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6"/>
      <c r="C66" s="120"/>
      <c r="D66" s="177" t="s">
        <v>226</v>
      </c>
      <c r="E66" s="178"/>
      <c r="F66" s="178"/>
      <c r="G66" s="178"/>
      <c r="H66" s="178"/>
      <c r="I66" s="178"/>
      <c r="J66" s="179">
        <f>J415</f>
        <v>70641.22</v>
      </c>
      <c r="K66" s="120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40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140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14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5" t="s">
        <v>227</v>
      </c>
      <c r="D73" s="36"/>
      <c r="E73" s="36"/>
      <c r="F73" s="36"/>
      <c r="G73" s="36"/>
      <c r="H73" s="36"/>
      <c r="I73" s="36"/>
      <c r="J73" s="36"/>
      <c r="K73" s="36"/>
      <c r="L73" s="14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4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31" t="s">
        <v>14</v>
      </c>
      <c r="D75" s="36"/>
      <c r="E75" s="36"/>
      <c r="F75" s="36"/>
      <c r="G75" s="36"/>
      <c r="H75" s="36"/>
      <c r="I75" s="36"/>
      <c r="J75" s="36"/>
      <c r="K75" s="36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165" t="str">
        <f>E7</f>
        <v>Náves Holohlavy</v>
      </c>
      <c r="F76" s="31"/>
      <c r="G76" s="31"/>
      <c r="H76" s="31"/>
      <c r="I76" s="36"/>
      <c r="J76" s="36"/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31" t="s">
        <v>159</v>
      </c>
      <c r="D77" s="36"/>
      <c r="E77" s="36"/>
      <c r="F77" s="36"/>
      <c r="G77" s="36"/>
      <c r="H77" s="36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64" t="str">
        <f>E9</f>
        <v>SO-01 - Náves Holohlavy - Zpevněné plochy při E1</v>
      </c>
      <c r="F78" s="36"/>
      <c r="G78" s="36"/>
      <c r="H78" s="36"/>
      <c r="I78" s="36"/>
      <c r="J78" s="36"/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31" t="s">
        <v>19</v>
      </c>
      <c r="D80" s="36"/>
      <c r="E80" s="36"/>
      <c r="F80" s="28" t="str">
        <f>F12</f>
        <v>Holohlavy</v>
      </c>
      <c r="G80" s="36"/>
      <c r="H80" s="36"/>
      <c r="I80" s="31" t="s">
        <v>21</v>
      </c>
      <c r="J80" s="67" t="str">
        <f>IF(J12="","",J12)</f>
        <v>18. 1. 2022</v>
      </c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31" t="s">
        <v>23</v>
      </c>
      <c r="D82" s="36"/>
      <c r="E82" s="36"/>
      <c r="F82" s="28" t="str">
        <f>E15</f>
        <v>Obec Holohlavy</v>
      </c>
      <c r="G82" s="36"/>
      <c r="H82" s="36"/>
      <c r="I82" s="31" t="s">
        <v>30</v>
      </c>
      <c r="J82" s="32" t="str">
        <f>E21</f>
        <v>Zalubem s.r.o.</v>
      </c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31" t="s">
        <v>27</v>
      </c>
      <c r="D83" s="36"/>
      <c r="E83" s="36"/>
      <c r="F83" s="28" t="str">
        <f>IF(E18="","",E18)</f>
        <v>BAGRUNC s.r.o.</v>
      </c>
      <c r="G83" s="36"/>
      <c r="H83" s="36"/>
      <c r="I83" s="31" t="s">
        <v>33</v>
      </c>
      <c r="J83" s="32" t="str">
        <f>E24</f>
        <v>Zalubem s.r.o.</v>
      </c>
      <c r="K83" s="36"/>
      <c r="L83" s="14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4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81"/>
      <c r="B85" s="182"/>
      <c r="C85" s="183" t="s">
        <v>228</v>
      </c>
      <c r="D85" s="184" t="s">
        <v>55</v>
      </c>
      <c r="E85" s="184" t="s">
        <v>51</v>
      </c>
      <c r="F85" s="184" t="s">
        <v>52</v>
      </c>
      <c r="G85" s="184" t="s">
        <v>229</v>
      </c>
      <c r="H85" s="184" t="s">
        <v>230</v>
      </c>
      <c r="I85" s="184" t="s">
        <v>231</v>
      </c>
      <c r="J85" s="184" t="s">
        <v>218</v>
      </c>
      <c r="K85" s="185" t="s">
        <v>232</v>
      </c>
      <c r="L85" s="186"/>
      <c r="M85" s="87" t="s">
        <v>17</v>
      </c>
      <c r="N85" s="88" t="s">
        <v>40</v>
      </c>
      <c r="O85" s="88" t="s">
        <v>233</v>
      </c>
      <c r="P85" s="88" t="s">
        <v>234</v>
      </c>
      <c r="Q85" s="88" t="s">
        <v>235</v>
      </c>
      <c r="R85" s="88" t="s">
        <v>236</v>
      </c>
      <c r="S85" s="88" t="s">
        <v>237</v>
      </c>
      <c r="T85" s="89" t="s">
        <v>238</v>
      </c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</row>
    <row r="86" spans="1:63" s="2" customFormat="1" ht="22.8" customHeight="1">
      <c r="A86" s="34"/>
      <c r="B86" s="35"/>
      <c r="C86" s="94" t="s">
        <v>239</v>
      </c>
      <c r="D86" s="36"/>
      <c r="E86" s="36"/>
      <c r="F86" s="36"/>
      <c r="G86" s="36"/>
      <c r="H86" s="36"/>
      <c r="I86" s="36"/>
      <c r="J86" s="187">
        <f>BK86</f>
        <v>2104405.22</v>
      </c>
      <c r="K86" s="36"/>
      <c r="L86" s="40"/>
      <c r="M86" s="90"/>
      <c r="N86" s="188"/>
      <c r="O86" s="91"/>
      <c r="P86" s="189">
        <f>P87</f>
        <v>1390.0663200000004</v>
      </c>
      <c r="Q86" s="91"/>
      <c r="R86" s="189">
        <f>R87</f>
        <v>899.5282683578998</v>
      </c>
      <c r="S86" s="91"/>
      <c r="T86" s="190">
        <f>T87</f>
        <v>380.28325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69</v>
      </c>
      <c r="AU86" s="19" t="s">
        <v>219</v>
      </c>
      <c r="BK86" s="191">
        <f>BK87</f>
        <v>2104405.22</v>
      </c>
    </row>
    <row r="87" spans="1:63" s="12" customFormat="1" ht="25.9" customHeight="1">
      <c r="A87" s="12"/>
      <c r="B87" s="192"/>
      <c r="C87" s="193"/>
      <c r="D87" s="194" t="s">
        <v>69</v>
      </c>
      <c r="E87" s="195" t="s">
        <v>240</v>
      </c>
      <c r="F87" s="195" t="s">
        <v>241</v>
      </c>
      <c r="G87" s="193"/>
      <c r="H87" s="193"/>
      <c r="I87" s="193"/>
      <c r="J87" s="196">
        <f>BK87</f>
        <v>2104405.22</v>
      </c>
      <c r="K87" s="193"/>
      <c r="L87" s="197"/>
      <c r="M87" s="198"/>
      <c r="N87" s="199"/>
      <c r="O87" s="199"/>
      <c r="P87" s="200">
        <f>P88+P211+P319+P323+P396+P415</f>
        <v>1390.0663200000004</v>
      </c>
      <c r="Q87" s="199"/>
      <c r="R87" s="200">
        <f>R88+R211+R319+R323+R396+R415</f>
        <v>899.5282683578998</v>
      </c>
      <c r="S87" s="199"/>
      <c r="T87" s="201">
        <f>T88+T211+T319+T323+T396+T415</f>
        <v>380.28325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78</v>
      </c>
      <c r="AT87" s="203" t="s">
        <v>69</v>
      </c>
      <c r="AU87" s="203" t="s">
        <v>70</v>
      </c>
      <c r="AY87" s="202" t="s">
        <v>242</v>
      </c>
      <c r="BK87" s="204">
        <f>BK88+BK211+BK319+BK323+BK396+BK415</f>
        <v>2104405.22</v>
      </c>
    </row>
    <row r="88" spans="1:63" s="12" customFormat="1" ht="22.8" customHeight="1">
      <c r="A88" s="12"/>
      <c r="B88" s="192"/>
      <c r="C88" s="193"/>
      <c r="D88" s="194" t="s">
        <v>69</v>
      </c>
      <c r="E88" s="205" t="s">
        <v>78</v>
      </c>
      <c r="F88" s="205" t="s">
        <v>243</v>
      </c>
      <c r="G88" s="193"/>
      <c r="H88" s="193"/>
      <c r="I88" s="193"/>
      <c r="J88" s="206">
        <f>BK88</f>
        <v>172137.16</v>
      </c>
      <c r="K88" s="193"/>
      <c r="L88" s="197"/>
      <c r="M88" s="198"/>
      <c r="N88" s="199"/>
      <c r="O88" s="199"/>
      <c r="P88" s="200">
        <f>SUM(P89:P210)</f>
        <v>270.30752399999994</v>
      </c>
      <c r="Q88" s="199"/>
      <c r="R88" s="200">
        <f>SUM(R89:R210)</f>
        <v>0.03642724</v>
      </c>
      <c r="S88" s="199"/>
      <c r="T88" s="201">
        <f>SUM(T89:T210)</f>
        <v>380.06725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78</v>
      </c>
      <c r="AT88" s="203" t="s">
        <v>69</v>
      </c>
      <c r="AU88" s="203" t="s">
        <v>78</v>
      </c>
      <c r="AY88" s="202" t="s">
        <v>242</v>
      </c>
      <c r="BK88" s="204">
        <f>SUM(BK89:BK210)</f>
        <v>172137.16</v>
      </c>
    </row>
    <row r="89" spans="1:65" s="2" customFormat="1" ht="37.8" customHeight="1">
      <c r="A89" s="34"/>
      <c r="B89" s="35"/>
      <c r="C89" s="207" t="s">
        <v>78</v>
      </c>
      <c r="D89" s="207" t="s">
        <v>244</v>
      </c>
      <c r="E89" s="208" t="s">
        <v>245</v>
      </c>
      <c r="F89" s="209" t="s">
        <v>246</v>
      </c>
      <c r="G89" s="210" t="s">
        <v>140</v>
      </c>
      <c r="H89" s="211">
        <v>27.8</v>
      </c>
      <c r="I89" s="212">
        <v>70.67</v>
      </c>
      <c r="J89" s="212">
        <f>ROUND(I89*H89,2)</f>
        <v>1964.63</v>
      </c>
      <c r="K89" s="209" t="s">
        <v>247</v>
      </c>
      <c r="L89" s="40"/>
      <c r="M89" s="213" t="s">
        <v>17</v>
      </c>
      <c r="N89" s="214" t="s">
        <v>41</v>
      </c>
      <c r="O89" s="215">
        <v>0.208</v>
      </c>
      <c r="P89" s="215">
        <f>O89*H89</f>
        <v>5.7824</v>
      </c>
      <c r="Q89" s="215">
        <v>0</v>
      </c>
      <c r="R89" s="215">
        <f>Q89*H89</f>
        <v>0</v>
      </c>
      <c r="S89" s="215">
        <v>0.255</v>
      </c>
      <c r="T89" s="216">
        <f>S89*H89</f>
        <v>7.089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217" t="s">
        <v>248</v>
      </c>
      <c r="AT89" s="217" t="s">
        <v>244</v>
      </c>
      <c r="AU89" s="217" t="s">
        <v>80</v>
      </c>
      <c r="AY89" s="19" t="s">
        <v>242</v>
      </c>
      <c r="BE89" s="218">
        <f>IF(N89="základní",J89,0)</f>
        <v>1964.63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78</v>
      </c>
      <c r="BK89" s="218">
        <f>ROUND(I89*H89,2)</f>
        <v>1964.63</v>
      </c>
      <c r="BL89" s="19" t="s">
        <v>248</v>
      </c>
      <c r="BM89" s="217" t="s">
        <v>249</v>
      </c>
    </row>
    <row r="90" spans="1:47" s="2" customFormat="1" ht="12">
      <c r="A90" s="34"/>
      <c r="B90" s="35"/>
      <c r="C90" s="36"/>
      <c r="D90" s="219" t="s">
        <v>250</v>
      </c>
      <c r="E90" s="36"/>
      <c r="F90" s="220" t="s">
        <v>251</v>
      </c>
      <c r="G90" s="36"/>
      <c r="H90" s="36"/>
      <c r="I90" s="36"/>
      <c r="J90" s="36"/>
      <c r="K90" s="36"/>
      <c r="L90" s="40"/>
      <c r="M90" s="221"/>
      <c r="N90" s="222"/>
      <c r="O90" s="79"/>
      <c r="P90" s="79"/>
      <c r="Q90" s="79"/>
      <c r="R90" s="79"/>
      <c r="S90" s="79"/>
      <c r="T90" s="80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250</v>
      </c>
      <c r="AU90" s="19" t="s">
        <v>80</v>
      </c>
    </row>
    <row r="91" spans="1:47" s="2" customFormat="1" ht="12">
      <c r="A91" s="34"/>
      <c r="B91" s="35"/>
      <c r="C91" s="36"/>
      <c r="D91" s="223" t="s">
        <v>252</v>
      </c>
      <c r="E91" s="36"/>
      <c r="F91" s="224" t="s">
        <v>253</v>
      </c>
      <c r="G91" s="36"/>
      <c r="H91" s="36"/>
      <c r="I91" s="36"/>
      <c r="J91" s="36"/>
      <c r="K91" s="36"/>
      <c r="L91" s="40"/>
      <c r="M91" s="221"/>
      <c r="N91" s="222"/>
      <c r="O91" s="79"/>
      <c r="P91" s="79"/>
      <c r="Q91" s="79"/>
      <c r="R91" s="79"/>
      <c r="S91" s="79"/>
      <c r="T91" s="80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252</v>
      </c>
      <c r="AU91" s="19" t="s">
        <v>80</v>
      </c>
    </row>
    <row r="92" spans="1:51" s="13" customFormat="1" ht="12">
      <c r="A92" s="13"/>
      <c r="B92" s="225"/>
      <c r="C92" s="226"/>
      <c r="D92" s="223" t="s">
        <v>254</v>
      </c>
      <c r="E92" s="227" t="s">
        <v>17</v>
      </c>
      <c r="F92" s="228" t="s">
        <v>255</v>
      </c>
      <c r="G92" s="226"/>
      <c r="H92" s="229">
        <v>27.8</v>
      </c>
      <c r="I92" s="226"/>
      <c r="J92" s="226"/>
      <c r="K92" s="226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254</v>
      </c>
      <c r="AU92" s="234" t="s">
        <v>80</v>
      </c>
      <c r="AV92" s="13" t="s">
        <v>80</v>
      </c>
      <c r="AW92" s="13" t="s">
        <v>32</v>
      </c>
      <c r="AX92" s="13" t="s">
        <v>78</v>
      </c>
      <c r="AY92" s="234" t="s">
        <v>242</v>
      </c>
    </row>
    <row r="93" spans="1:65" s="2" customFormat="1" ht="37.8" customHeight="1">
      <c r="A93" s="34"/>
      <c r="B93" s="35"/>
      <c r="C93" s="207" t="s">
        <v>80</v>
      </c>
      <c r="D93" s="207" t="s">
        <v>244</v>
      </c>
      <c r="E93" s="208" t="s">
        <v>256</v>
      </c>
      <c r="F93" s="209" t="s">
        <v>257</v>
      </c>
      <c r="G93" s="210" t="s">
        <v>140</v>
      </c>
      <c r="H93" s="211">
        <v>192.26</v>
      </c>
      <c r="I93" s="212">
        <v>92.42</v>
      </c>
      <c r="J93" s="212">
        <f>ROUND(I93*H93,2)</f>
        <v>17768.67</v>
      </c>
      <c r="K93" s="209" t="s">
        <v>247</v>
      </c>
      <c r="L93" s="40"/>
      <c r="M93" s="213" t="s">
        <v>17</v>
      </c>
      <c r="N93" s="214" t="s">
        <v>41</v>
      </c>
      <c r="O93" s="215">
        <v>0.272</v>
      </c>
      <c r="P93" s="215">
        <f>O93*H93</f>
        <v>52.29472</v>
      </c>
      <c r="Q93" s="215">
        <v>0</v>
      </c>
      <c r="R93" s="215">
        <f>Q93*H93</f>
        <v>0</v>
      </c>
      <c r="S93" s="215">
        <v>0.26</v>
      </c>
      <c r="T93" s="216">
        <f>S93*H93</f>
        <v>49.9876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217" t="s">
        <v>248</v>
      </c>
      <c r="AT93" s="217" t="s">
        <v>244</v>
      </c>
      <c r="AU93" s="217" t="s">
        <v>80</v>
      </c>
      <c r="AY93" s="19" t="s">
        <v>242</v>
      </c>
      <c r="BE93" s="218">
        <f>IF(N93="základní",J93,0)</f>
        <v>17768.67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78</v>
      </c>
      <c r="BK93" s="218">
        <f>ROUND(I93*H93,2)</f>
        <v>17768.67</v>
      </c>
      <c r="BL93" s="19" t="s">
        <v>248</v>
      </c>
      <c r="BM93" s="217" t="s">
        <v>258</v>
      </c>
    </row>
    <row r="94" spans="1:47" s="2" customFormat="1" ht="12">
      <c r="A94" s="34"/>
      <c r="B94" s="35"/>
      <c r="C94" s="36"/>
      <c r="D94" s="219" t="s">
        <v>250</v>
      </c>
      <c r="E94" s="36"/>
      <c r="F94" s="220" t="s">
        <v>259</v>
      </c>
      <c r="G94" s="36"/>
      <c r="H94" s="36"/>
      <c r="I94" s="36"/>
      <c r="J94" s="36"/>
      <c r="K94" s="36"/>
      <c r="L94" s="40"/>
      <c r="M94" s="221"/>
      <c r="N94" s="222"/>
      <c r="O94" s="79"/>
      <c r="P94" s="79"/>
      <c r="Q94" s="79"/>
      <c r="R94" s="79"/>
      <c r="S94" s="79"/>
      <c r="T94" s="80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250</v>
      </c>
      <c r="AU94" s="19" t="s">
        <v>80</v>
      </c>
    </row>
    <row r="95" spans="1:47" s="2" customFormat="1" ht="12">
      <c r="A95" s="34"/>
      <c r="B95" s="35"/>
      <c r="C95" s="36"/>
      <c r="D95" s="223" t="s">
        <v>252</v>
      </c>
      <c r="E95" s="36"/>
      <c r="F95" s="224" t="s">
        <v>253</v>
      </c>
      <c r="G95" s="36"/>
      <c r="H95" s="36"/>
      <c r="I95" s="36"/>
      <c r="J95" s="36"/>
      <c r="K95" s="36"/>
      <c r="L95" s="40"/>
      <c r="M95" s="221"/>
      <c r="N95" s="222"/>
      <c r="O95" s="79"/>
      <c r="P95" s="79"/>
      <c r="Q95" s="79"/>
      <c r="R95" s="79"/>
      <c r="S95" s="79"/>
      <c r="T95" s="80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252</v>
      </c>
      <c r="AU95" s="19" t="s">
        <v>80</v>
      </c>
    </row>
    <row r="96" spans="1:51" s="13" customFormat="1" ht="12">
      <c r="A96" s="13"/>
      <c r="B96" s="225"/>
      <c r="C96" s="226"/>
      <c r="D96" s="223" t="s">
        <v>254</v>
      </c>
      <c r="E96" s="227" t="s">
        <v>17</v>
      </c>
      <c r="F96" s="228" t="s">
        <v>260</v>
      </c>
      <c r="G96" s="226"/>
      <c r="H96" s="229">
        <v>192.26</v>
      </c>
      <c r="I96" s="226"/>
      <c r="J96" s="226"/>
      <c r="K96" s="226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254</v>
      </c>
      <c r="AU96" s="234" t="s">
        <v>80</v>
      </c>
      <c r="AV96" s="13" t="s">
        <v>80</v>
      </c>
      <c r="AW96" s="13" t="s">
        <v>32</v>
      </c>
      <c r="AX96" s="13" t="s">
        <v>70</v>
      </c>
      <c r="AY96" s="234" t="s">
        <v>242</v>
      </c>
    </row>
    <row r="97" spans="1:51" s="14" customFormat="1" ht="12">
      <c r="A97" s="14"/>
      <c r="B97" s="235"/>
      <c r="C97" s="236"/>
      <c r="D97" s="223" t="s">
        <v>254</v>
      </c>
      <c r="E97" s="237" t="s">
        <v>160</v>
      </c>
      <c r="F97" s="238" t="s">
        <v>261</v>
      </c>
      <c r="G97" s="236"/>
      <c r="H97" s="239">
        <v>192.26</v>
      </c>
      <c r="I97" s="236"/>
      <c r="J97" s="236"/>
      <c r="K97" s="236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254</v>
      </c>
      <c r="AU97" s="244" t="s">
        <v>80</v>
      </c>
      <c r="AV97" s="14" t="s">
        <v>248</v>
      </c>
      <c r="AW97" s="14" t="s">
        <v>32</v>
      </c>
      <c r="AX97" s="14" t="s">
        <v>78</v>
      </c>
      <c r="AY97" s="244" t="s">
        <v>242</v>
      </c>
    </row>
    <row r="98" spans="1:65" s="2" customFormat="1" ht="44.25" customHeight="1">
      <c r="A98" s="34"/>
      <c r="B98" s="35"/>
      <c r="C98" s="207" t="s">
        <v>262</v>
      </c>
      <c r="D98" s="207" t="s">
        <v>244</v>
      </c>
      <c r="E98" s="208" t="s">
        <v>263</v>
      </c>
      <c r="F98" s="209" t="s">
        <v>264</v>
      </c>
      <c r="G98" s="210" t="s">
        <v>140</v>
      </c>
      <c r="H98" s="211">
        <v>67.9</v>
      </c>
      <c r="I98" s="212">
        <v>19.49</v>
      </c>
      <c r="J98" s="212">
        <f>ROUND(I98*H98,2)</f>
        <v>1323.37</v>
      </c>
      <c r="K98" s="209" t="s">
        <v>247</v>
      </c>
      <c r="L98" s="40"/>
      <c r="M98" s="213" t="s">
        <v>17</v>
      </c>
      <c r="N98" s="214" t="s">
        <v>41</v>
      </c>
      <c r="O98" s="215">
        <v>0.02</v>
      </c>
      <c r="P98" s="215">
        <f>O98*H98</f>
        <v>1.358</v>
      </c>
      <c r="Q98" s="215">
        <v>0</v>
      </c>
      <c r="R98" s="215">
        <f>Q98*H98</f>
        <v>0</v>
      </c>
      <c r="S98" s="215">
        <v>0.255</v>
      </c>
      <c r="T98" s="216">
        <f>S98*H98</f>
        <v>17.314500000000002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217" t="s">
        <v>248</v>
      </c>
      <c r="AT98" s="217" t="s">
        <v>244</v>
      </c>
      <c r="AU98" s="217" t="s">
        <v>80</v>
      </c>
      <c r="AY98" s="19" t="s">
        <v>242</v>
      </c>
      <c r="BE98" s="218">
        <f>IF(N98="základní",J98,0)</f>
        <v>1323.37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78</v>
      </c>
      <c r="BK98" s="218">
        <f>ROUND(I98*H98,2)</f>
        <v>1323.37</v>
      </c>
      <c r="BL98" s="19" t="s">
        <v>248</v>
      </c>
      <c r="BM98" s="217" t="s">
        <v>265</v>
      </c>
    </row>
    <row r="99" spans="1:47" s="2" customFormat="1" ht="12">
      <c r="A99" s="34"/>
      <c r="B99" s="35"/>
      <c r="C99" s="36"/>
      <c r="D99" s="219" t="s">
        <v>250</v>
      </c>
      <c r="E99" s="36"/>
      <c r="F99" s="220" t="s">
        <v>266</v>
      </c>
      <c r="G99" s="36"/>
      <c r="H99" s="36"/>
      <c r="I99" s="36"/>
      <c r="J99" s="36"/>
      <c r="K99" s="36"/>
      <c r="L99" s="40"/>
      <c r="M99" s="221"/>
      <c r="N99" s="222"/>
      <c r="O99" s="79"/>
      <c r="P99" s="79"/>
      <c r="Q99" s="79"/>
      <c r="R99" s="79"/>
      <c r="S99" s="79"/>
      <c r="T99" s="80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250</v>
      </c>
      <c r="AU99" s="19" t="s">
        <v>80</v>
      </c>
    </row>
    <row r="100" spans="1:51" s="13" customFormat="1" ht="12">
      <c r="A100" s="13"/>
      <c r="B100" s="225"/>
      <c r="C100" s="226"/>
      <c r="D100" s="223" t="s">
        <v>254</v>
      </c>
      <c r="E100" s="227" t="s">
        <v>17</v>
      </c>
      <c r="F100" s="228" t="s">
        <v>267</v>
      </c>
      <c r="G100" s="226"/>
      <c r="H100" s="229">
        <v>67.9</v>
      </c>
      <c r="I100" s="226"/>
      <c r="J100" s="226"/>
      <c r="K100" s="226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254</v>
      </c>
      <c r="AU100" s="234" t="s">
        <v>80</v>
      </c>
      <c r="AV100" s="13" t="s">
        <v>80</v>
      </c>
      <c r="AW100" s="13" t="s">
        <v>32</v>
      </c>
      <c r="AX100" s="13" t="s">
        <v>78</v>
      </c>
      <c r="AY100" s="234" t="s">
        <v>242</v>
      </c>
    </row>
    <row r="101" spans="1:65" s="2" customFormat="1" ht="37.8" customHeight="1">
      <c r="A101" s="34"/>
      <c r="B101" s="35"/>
      <c r="C101" s="207" t="s">
        <v>248</v>
      </c>
      <c r="D101" s="207" t="s">
        <v>244</v>
      </c>
      <c r="E101" s="208" t="s">
        <v>268</v>
      </c>
      <c r="F101" s="209" t="s">
        <v>269</v>
      </c>
      <c r="G101" s="210" t="s">
        <v>140</v>
      </c>
      <c r="H101" s="211">
        <v>71.7</v>
      </c>
      <c r="I101" s="212">
        <v>38.21</v>
      </c>
      <c r="J101" s="212">
        <f>ROUND(I101*H101,2)</f>
        <v>2739.66</v>
      </c>
      <c r="K101" s="209" t="s">
        <v>247</v>
      </c>
      <c r="L101" s="40"/>
      <c r="M101" s="213" t="s">
        <v>17</v>
      </c>
      <c r="N101" s="214" t="s">
        <v>41</v>
      </c>
      <c r="O101" s="215">
        <v>0.035</v>
      </c>
      <c r="P101" s="215">
        <f>O101*H101</f>
        <v>2.5095000000000005</v>
      </c>
      <c r="Q101" s="215">
        <v>0</v>
      </c>
      <c r="R101" s="215">
        <f>Q101*H101</f>
        <v>0</v>
      </c>
      <c r="S101" s="215">
        <v>0.417</v>
      </c>
      <c r="T101" s="216">
        <f>S101*H101</f>
        <v>29.8989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217" t="s">
        <v>248</v>
      </c>
      <c r="AT101" s="217" t="s">
        <v>244</v>
      </c>
      <c r="AU101" s="217" t="s">
        <v>80</v>
      </c>
      <c r="AY101" s="19" t="s">
        <v>242</v>
      </c>
      <c r="BE101" s="218">
        <f>IF(N101="základní",J101,0)</f>
        <v>2739.66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2739.66</v>
      </c>
      <c r="BL101" s="19" t="s">
        <v>248</v>
      </c>
      <c r="BM101" s="217" t="s">
        <v>270</v>
      </c>
    </row>
    <row r="102" spans="1:47" s="2" customFormat="1" ht="12">
      <c r="A102" s="34"/>
      <c r="B102" s="35"/>
      <c r="C102" s="36"/>
      <c r="D102" s="219" t="s">
        <v>250</v>
      </c>
      <c r="E102" s="36"/>
      <c r="F102" s="220" t="s">
        <v>271</v>
      </c>
      <c r="G102" s="36"/>
      <c r="H102" s="36"/>
      <c r="I102" s="36"/>
      <c r="J102" s="36"/>
      <c r="K102" s="36"/>
      <c r="L102" s="40"/>
      <c r="M102" s="221"/>
      <c r="N102" s="222"/>
      <c r="O102" s="79"/>
      <c r="P102" s="79"/>
      <c r="Q102" s="79"/>
      <c r="R102" s="79"/>
      <c r="S102" s="79"/>
      <c r="T102" s="80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250</v>
      </c>
      <c r="AU102" s="19" t="s">
        <v>80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179</v>
      </c>
      <c r="F103" s="228" t="s">
        <v>272</v>
      </c>
      <c r="G103" s="226"/>
      <c r="H103" s="229">
        <v>71.7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78</v>
      </c>
      <c r="AY103" s="234" t="s">
        <v>242</v>
      </c>
    </row>
    <row r="104" spans="1:65" s="2" customFormat="1" ht="37.8" customHeight="1">
      <c r="A104" s="34"/>
      <c r="B104" s="35"/>
      <c r="C104" s="207" t="s">
        <v>273</v>
      </c>
      <c r="D104" s="207" t="s">
        <v>244</v>
      </c>
      <c r="E104" s="208" t="s">
        <v>274</v>
      </c>
      <c r="F104" s="209" t="s">
        <v>275</v>
      </c>
      <c r="G104" s="210" t="s">
        <v>140</v>
      </c>
      <c r="H104" s="211">
        <v>200.435</v>
      </c>
      <c r="I104" s="212">
        <v>23.38</v>
      </c>
      <c r="J104" s="212">
        <f>ROUND(I104*H104,2)</f>
        <v>4686.17</v>
      </c>
      <c r="K104" s="209" t="s">
        <v>247</v>
      </c>
      <c r="L104" s="40"/>
      <c r="M104" s="213" t="s">
        <v>17</v>
      </c>
      <c r="N104" s="214" t="s">
        <v>41</v>
      </c>
      <c r="O104" s="215">
        <v>0.046</v>
      </c>
      <c r="P104" s="215">
        <f>O104*H104</f>
        <v>9.22001</v>
      </c>
      <c r="Q104" s="215">
        <v>0</v>
      </c>
      <c r="R104" s="215">
        <f>Q104*H104</f>
        <v>0</v>
      </c>
      <c r="S104" s="215">
        <v>0.18</v>
      </c>
      <c r="T104" s="216">
        <f>S104*H104</f>
        <v>36.0783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248</v>
      </c>
      <c r="AT104" s="217" t="s">
        <v>244</v>
      </c>
      <c r="AU104" s="217" t="s">
        <v>80</v>
      </c>
      <c r="AY104" s="19" t="s">
        <v>242</v>
      </c>
      <c r="BE104" s="218">
        <f>IF(N104="základní",J104,0)</f>
        <v>4686.17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4686.17</v>
      </c>
      <c r="BL104" s="19" t="s">
        <v>248</v>
      </c>
      <c r="BM104" s="217" t="s">
        <v>276</v>
      </c>
    </row>
    <row r="105" spans="1:47" s="2" customFormat="1" ht="12">
      <c r="A105" s="34"/>
      <c r="B105" s="35"/>
      <c r="C105" s="36"/>
      <c r="D105" s="219" t="s">
        <v>250</v>
      </c>
      <c r="E105" s="36"/>
      <c r="F105" s="220" t="s">
        <v>277</v>
      </c>
      <c r="G105" s="36"/>
      <c r="H105" s="36"/>
      <c r="I105" s="36"/>
      <c r="J105" s="36"/>
      <c r="K105" s="36"/>
      <c r="L105" s="40"/>
      <c r="M105" s="221"/>
      <c r="N105" s="222"/>
      <c r="O105" s="79"/>
      <c r="P105" s="79"/>
      <c r="Q105" s="79"/>
      <c r="R105" s="79"/>
      <c r="S105" s="79"/>
      <c r="T105" s="8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250</v>
      </c>
      <c r="AU105" s="19" t="s">
        <v>80</v>
      </c>
    </row>
    <row r="106" spans="1:51" s="13" customFormat="1" ht="12">
      <c r="A106" s="13"/>
      <c r="B106" s="225"/>
      <c r="C106" s="226"/>
      <c r="D106" s="223" t="s">
        <v>254</v>
      </c>
      <c r="E106" s="227" t="s">
        <v>17</v>
      </c>
      <c r="F106" s="228" t="s">
        <v>278</v>
      </c>
      <c r="G106" s="226"/>
      <c r="H106" s="229">
        <v>28.84</v>
      </c>
      <c r="I106" s="226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254</v>
      </c>
      <c r="AU106" s="234" t="s">
        <v>80</v>
      </c>
      <c r="AV106" s="13" t="s">
        <v>80</v>
      </c>
      <c r="AW106" s="13" t="s">
        <v>32</v>
      </c>
      <c r="AX106" s="13" t="s">
        <v>70</v>
      </c>
      <c r="AY106" s="234" t="s">
        <v>242</v>
      </c>
    </row>
    <row r="107" spans="1:51" s="13" customFormat="1" ht="12">
      <c r="A107" s="13"/>
      <c r="B107" s="225"/>
      <c r="C107" s="226"/>
      <c r="D107" s="223" t="s">
        <v>254</v>
      </c>
      <c r="E107" s="227" t="s">
        <v>17</v>
      </c>
      <c r="F107" s="228" t="s">
        <v>279</v>
      </c>
      <c r="G107" s="226"/>
      <c r="H107" s="229">
        <v>64.295</v>
      </c>
      <c r="I107" s="226"/>
      <c r="J107" s="226"/>
      <c r="K107" s="226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254</v>
      </c>
      <c r="AU107" s="234" t="s">
        <v>80</v>
      </c>
      <c r="AV107" s="13" t="s">
        <v>80</v>
      </c>
      <c r="AW107" s="13" t="s">
        <v>32</v>
      </c>
      <c r="AX107" s="13" t="s">
        <v>70</v>
      </c>
      <c r="AY107" s="234" t="s">
        <v>242</v>
      </c>
    </row>
    <row r="108" spans="1:51" s="13" customFormat="1" ht="12">
      <c r="A108" s="13"/>
      <c r="B108" s="225"/>
      <c r="C108" s="226"/>
      <c r="D108" s="223" t="s">
        <v>254</v>
      </c>
      <c r="E108" s="227" t="s">
        <v>17</v>
      </c>
      <c r="F108" s="228" t="s">
        <v>280</v>
      </c>
      <c r="G108" s="226"/>
      <c r="H108" s="229">
        <v>7.6</v>
      </c>
      <c r="I108" s="226"/>
      <c r="J108" s="226"/>
      <c r="K108" s="226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254</v>
      </c>
      <c r="AU108" s="234" t="s">
        <v>80</v>
      </c>
      <c r="AV108" s="13" t="s">
        <v>80</v>
      </c>
      <c r="AW108" s="13" t="s">
        <v>32</v>
      </c>
      <c r="AX108" s="13" t="s">
        <v>70</v>
      </c>
      <c r="AY108" s="234" t="s">
        <v>242</v>
      </c>
    </row>
    <row r="109" spans="1:51" s="13" customFormat="1" ht="12">
      <c r="A109" s="13"/>
      <c r="B109" s="225"/>
      <c r="C109" s="226"/>
      <c r="D109" s="223" t="s">
        <v>254</v>
      </c>
      <c r="E109" s="227" t="s">
        <v>17</v>
      </c>
      <c r="F109" s="228" t="s">
        <v>281</v>
      </c>
      <c r="G109" s="226"/>
      <c r="H109" s="229">
        <v>9.1</v>
      </c>
      <c r="I109" s="226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254</v>
      </c>
      <c r="AU109" s="234" t="s">
        <v>80</v>
      </c>
      <c r="AV109" s="13" t="s">
        <v>80</v>
      </c>
      <c r="AW109" s="13" t="s">
        <v>32</v>
      </c>
      <c r="AX109" s="13" t="s">
        <v>70</v>
      </c>
      <c r="AY109" s="234" t="s">
        <v>242</v>
      </c>
    </row>
    <row r="110" spans="1:51" s="13" customFormat="1" ht="12">
      <c r="A110" s="13"/>
      <c r="B110" s="225"/>
      <c r="C110" s="226"/>
      <c r="D110" s="223" t="s">
        <v>254</v>
      </c>
      <c r="E110" s="227" t="s">
        <v>17</v>
      </c>
      <c r="F110" s="228" t="s">
        <v>282</v>
      </c>
      <c r="G110" s="226"/>
      <c r="H110" s="229">
        <v>18.9</v>
      </c>
      <c r="I110" s="226"/>
      <c r="J110" s="226"/>
      <c r="K110" s="226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254</v>
      </c>
      <c r="AU110" s="234" t="s">
        <v>80</v>
      </c>
      <c r="AV110" s="13" t="s">
        <v>80</v>
      </c>
      <c r="AW110" s="13" t="s">
        <v>32</v>
      </c>
      <c r="AX110" s="13" t="s">
        <v>70</v>
      </c>
      <c r="AY110" s="234" t="s">
        <v>242</v>
      </c>
    </row>
    <row r="111" spans="1:51" s="13" customFormat="1" ht="12">
      <c r="A111" s="13"/>
      <c r="B111" s="225"/>
      <c r="C111" s="226"/>
      <c r="D111" s="223" t="s">
        <v>254</v>
      </c>
      <c r="E111" s="227" t="s">
        <v>17</v>
      </c>
      <c r="F111" s="228" t="s">
        <v>283</v>
      </c>
      <c r="G111" s="226"/>
      <c r="H111" s="229">
        <v>71.7</v>
      </c>
      <c r="I111" s="226"/>
      <c r="J111" s="226"/>
      <c r="K111" s="226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254</v>
      </c>
      <c r="AU111" s="234" t="s">
        <v>80</v>
      </c>
      <c r="AV111" s="13" t="s">
        <v>80</v>
      </c>
      <c r="AW111" s="13" t="s">
        <v>32</v>
      </c>
      <c r="AX111" s="13" t="s">
        <v>70</v>
      </c>
      <c r="AY111" s="234" t="s">
        <v>242</v>
      </c>
    </row>
    <row r="112" spans="1:51" s="14" customFormat="1" ht="12">
      <c r="A112" s="14"/>
      <c r="B112" s="235"/>
      <c r="C112" s="236"/>
      <c r="D112" s="223" t="s">
        <v>254</v>
      </c>
      <c r="E112" s="237" t="s">
        <v>17</v>
      </c>
      <c r="F112" s="238" t="s">
        <v>261</v>
      </c>
      <c r="G112" s="236"/>
      <c r="H112" s="239">
        <v>200.435</v>
      </c>
      <c r="I112" s="236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254</v>
      </c>
      <c r="AU112" s="244" t="s">
        <v>80</v>
      </c>
      <c r="AV112" s="14" t="s">
        <v>248</v>
      </c>
      <c r="AW112" s="14" t="s">
        <v>32</v>
      </c>
      <c r="AX112" s="14" t="s">
        <v>78</v>
      </c>
      <c r="AY112" s="244" t="s">
        <v>242</v>
      </c>
    </row>
    <row r="113" spans="1:65" s="2" customFormat="1" ht="37.8" customHeight="1">
      <c r="A113" s="34"/>
      <c r="B113" s="35"/>
      <c r="C113" s="207" t="s">
        <v>284</v>
      </c>
      <c r="D113" s="207" t="s">
        <v>244</v>
      </c>
      <c r="E113" s="208" t="s">
        <v>285</v>
      </c>
      <c r="F113" s="209" t="s">
        <v>286</v>
      </c>
      <c r="G113" s="210" t="s">
        <v>140</v>
      </c>
      <c r="H113" s="211">
        <v>72.31</v>
      </c>
      <c r="I113" s="212">
        <v>67.28</v>
      </c>
      <c r="J113" s="212">
        <f>ROUND(I113*H113,2)</f>
        <v>4865.02</v>
      </c>
      <c r="K113" s="209" t="s">
        <v>247</v>
      </c>
      <c r="L113" s="40"/>
      <c r="M113" s="213" t="s">
        <v>17</v>
      </c>
      <c r="N113" s="214" t="s">
        <v>41</v>
      </c>
      <c r="O113" s="215">
        <v>0.116</v>
      </c>
      <c r="P113" s="215">
        <f>O113*H113</f>
        <v>8.387960000000001</v>
      </c>
      <c r="Q113" s="215">
        <v>0</v>
      </c>
      <c r="R113" s="215">
        <f>Q113*H113</f>
        <v>0</v>
      </c>
      <c r="S113" s="215">
        <v>0.29</v>
      </c>
      <c r="T113" s="216">
        <f>S113*H113</f>
        <v>20.9699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217" t="s">
        <v>248</v>
      </c>
      <c r="AT113" s="217" t="s">
        <v>244</v>
      </c>
      <c r="AU113" s="217" t="s">
        <v>80</v>
      </c>
      <c r="AY113" s="19" t="s">
        <v>242</v>
      </c>
      <c r="BE113" s="218">
        <f>IF(N113="základní",J113,0)</f>
        <v>4865.02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78</v>
      </c>
      <c r="BK113" s="218">
        <f>ROUND(I113*H113,2)</f>
        <v>4865.02</v>
      </c>
      <c r="BL113" s="19" t="s">
        <v>248</v>
      </c>
      <c r="BM113" s="217" t="s">
        <v>287</v>
      </c>
    </row>
    <row r="114" spans="1:47" s="2" customFormat="1" ht="12">
      <c r="A114" s="34"/>
      <c r="B114" s="35"/>
      <c r="C114" s="36"/>
      <c r="D114" s="219" t="s">
        <v>250</v>
      </c>
      <c r="E114" s="36"/>
      <c r="F114" s="220" t="s">
        <v>288</v>
      </c>
      <c r="G114" s="36"/>
      <c r="H114" s="36"/>
      <c r="I114" s="36"/>
      <c r="J114" s="36"/>
      <c r="K114" s="36"/>
      <c r="L114" s="40"/>
      <c r="M114" s="221"/>
      <c r="N114" s="222"/>
      <c r="O114" s="79"/>
      <c r="P114" s="79"/>
      <c r="Q114" s="79"/>
      <c r="R114" s="79"/>
      <c r="S114" s="79"/>
      <c r="T114" s="80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250</v>
      </c>
      <c r="AU114" s="19" t="s">
        <v>80</v>
      </c>
    </row>
    <row r="115" spans="1:51" s="13" customFormat="1" ht="12">
      <c r="A115" s="13"/>
      <c r="B115" s="225"/>
      <c r="C115" s="226"/>
      <c r="D115" s="223" t="s">
        <v>254</v>
      </c>
      <c r="E115" s="227" t="s">
        <v>17</v>
      </c>
      <c r="F115" s="228" t="s">
        <v>289</v>
      </c>
      <c r="G115" s="226"/>
      <c r="H115" s="229">
        <v>61.2</v>
      </c>
      <c r="I115" s="226"/>
      <c r="J115" s="226"/>
      <c r="K115" s="226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254</v>
      </c>
      <c r="AU115" s="234" t="s">
        <v>80</v>
      </c>
      <c r="AV115" s="13" t="s">
        <v>80</v>
      </c>
      <c r="AW115" s="13" t="s">
        <v>32</v>
      </c>
      <c r="AX115" s="13" t="s">
        <v>70</v>
      </c>
      <c r="AY115" s="234" t="s">
        <v>242</v>
      </c>
    </row>
    <row r="116" spans="1:51" s="13" customFormat="1" ht="12">
      <c r="A116" s="13"/>
      <c r="B116" s="225"/>
      <c r="C116" s="226"/>
      <c r="D116" s="223" t="s">
        <v>254</v>
      </c>
      <c r="E116" s="227" t="s">
        <v>17</v>
      </c>
      <c r="F116" s="228" t="s">
        <v>290</v>
      </c>
      <c r="G116" s="226"/>
      <c r="H116" s="229">
        <v>5.9</v>
      </c>
      <c r="I116" s="226"/>
      <c r="J116" s="226"/>
      <c r="K116" s="226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254</v>
      </c>
      <c r="AU116" s="234" t="s">
        <v>80</v>
      </c>
      <c r="AV116" s="13" t="s">
        <v>80</v>
      </c>
      <c r="AW116" s="13" t="s">
        <v>32</v>
      </c>
      <c r="AX116" s="13" t="s">
        <v>70</v>
      </c>
      <c r="AY116" s="234" t="s">
        <v>242</v>
      </c>
    </row>
    <row r="117" spans="1:51" s="15" customFormat="1" ht="12">
      <c r="A117" s="15"/>
      <c r="B117" s="245"/>
      <c r="C117" s="246"/>
      <c r="D117" s="223" t="s">
        <v>254</v>
      </c>
      <c r="E117" s="247" t="s">
        <v>207</v>
      </c>
      <c r="F117" s="248" t="s">
        <v>291</v>
      </c>
      <c r="G117" s="246"/>
      <c r="H117" s="249">
        <v>67.10000000000001</v>
      </c>
      <c r="I117" s="246"/>
      <c r="J117" s="246"/>
      <c r="K117" s="246"/>
      <c r="L117" s="250"/>
      <c r="M117" s="251"/>
      <c r="N117" s="252"/>
      <c r="O117" s="252"/>
      <c r="P117" s="252"/>
      <c r="Q117" s="252"/>
      <c r="R117" s="252"/>
      <c r="S117" s="252"/>
      <c r="T117" s="253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4" t="s">
        <v>254</v>
      </c>
      <c r="AU117" s="254" t="s">
        <v>80</v>
      </c>
      <c r="AV117" s="15" t="s">
        <v>262</v>
      </c>
      <c r="AW117" s="15" t="s">
        <v>32</v>
      </c>
      <c r="AX117" s="15" t="s">
        <v>70</v>
      </c>
      <c r="AY117" s="254" t="s">
        <v>242</v>
      </c>
    </row>
    <row r="118" spans="1:51" s="13" customFormat="1" ht="12">
      <c r="A118" s="13"/>
      <c r="B118" s="225"/>
      <c r="C118" s="226"/>
      <c r="D118" s="223" t="s">
        <v>254</v>
      </c>
      <c r="E118" s="227" t="s">
        <v>17</v>
      </c>
      <c r="F118" s="228" t="s">
        <v>292</v>
      </c>
      <c r="G118" s="226"/>
      <c r="H118" s="229">
        <v>5.21</v>
      </c>
      <c r="I118" s="226"/>
      <c r="J118" s="226"/>
      <c r="K118" s="226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254</v>
      </c>
      <c r="AU118" s="234" t="s">
        <v>80</v>
      </c>
      <c r="AV118" s="13" t="s">
        <v>80</v>
      </c>
      <c r="AW118" s="13" t="s">
        <v>32</v>
      </c>
      <c r="AX118" s="13" t="s">
        <v>70</v>
      </c>
      <c r="AY118" s="234" t="s">
        <v>242</v>
      </c>
    </row>
    <row r="119" spans="1:51" s="14" customFormat="1" ht="12">
      <c r="A119" s="14"/>
      <c r="B119" s="235"/>
      <c r="C119" s="236"/>
      <c r="D119" s="223" t="s">
        <v>254</v>
      </c>
      <c r="E119" s="237" t="s">
        <v>17</v>
      </c>
      <c r="F119" s="238" t="s">
        <v>261</v>
      </c>
      <c r="G119" s="236"/>
      <c r="H119" s="239">
        <v>72.31</v>
      </c>
      <c r="I119" s="236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254</v>
      </c>
      <c r="AU119" s="244" t="s">
        <v>80</v>
      </c>
      <c r="AV119" s="14" t="s">
        <v>248</v>
      </c>
      <c r="AW119" s="14" t="s">
        <v>32</v>
      </c>
      <c r="AX119" s="14" t="s">
        <v>78</v>
      </c>
      <c r="AY119" s="244" t="s">
        <v>242</v>
      </c>
    </row>
    <row r="120" spans="1:65" s="2" customFormat="1" ht="37.8" customHeight="1">
      <c r="A120" s="34"/>
      <c r="B120" s="35"/>
      <c r="C120" s="207" t="s">
        <v>293</v>
      </c>
      <c r="D120" s="207" t="s">
        <v>244</v>
      </c>
      <c r="E120" s="208" t="s">
        <v>294</v>
      </c>
      <c r="F120" s="209" t="s">
        <v>295</v>
      </c>
      <c r="G120" s="210" t="s">
        <v>140</v>
      </c>
      <c r="H120" s="211">
        <v>135.7</v>
      </c>
      <c r="I120" s="212">
        <v>54.68</v>
      </c>
      <c r="J120" s="212">
        <f>ROUND(I120*H120,2)</f>
        <v>7420.08</v>
      </c>
      <c r="K120" s="209" t="s">
        <v>247</v>
      </c>
      <c r="L120" s="40"/>
      <c r="M120" s="213" t="s">
        <v>17</v>
      </c>
      <c r="N120" s="214" t="s">
        <v>41</v>
      </c>
      <c r="O120" s="215">
        <v>0.102</v>
      </c>
      <c r="P120" s="215">
        <f>O120*H120</f>
        <v>13.841399999999998</v>
      </c>
      <c r="Q120" s="215">
        <v>0</v>
      </c>
      <c r="R120" s="215">
        <f>Q120*H120</f>
        <v>0</v>
      </c>
      <c r="S120" s="215">
        <v>0.29</v>
      </c>
      <c r="T120" s="216">
        <f>S120*H120</f>
        <v>39.352999999999994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7" t="s">
        <v>248</v>
      </c>
      <c r="AT120" s="217" t="s">
        <v>244</v>
      </c>
      <c r="AU120" s="217" t="s">
        <v>80</v>
      </c>
      <c r="AY120" s="19" t="s">
        <v>242</v>
      </c>
      <c r="BE120" s="218">
        <f>IF(N120="základní",J120,0)</f>
        <v>7420.08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78</v>
      </c>
      <c r="BK120" s="218">
        <f>ROUND(I120*H120,2)</f>
        <v>7420.08</v>
      </c>
      <c r="BL120" s="19" t="s">
        <v>248</v>
      </c>
      <c r="BM120" s="217" t="s">
        <v>296</v>
      </c>
    </row>
    <row r="121" spans="1:47" s="2" customFormat="1" ht="12">
      <c r="A121" s="34"/>
      <c r="B121" s="35"/>
      <c r="C121" s="36"/>
      <c r="D121" s="219" t="s">
        <v>250</v>
      </c>
      <c r="E121" s="36"/>
      <c r="F121" s="220" t="s">
        <v>297</v>
      </c>
      <c r="G121" s="36"/>
      <c r="H121" s="36"/>
      <c r="I121" s="36"/>
      <c r="J121" s="36"/>
      <c r="K121" s="36"/>
      <c r="L121" s="40"/>
      <c r="M121" s="221"/>
      <c r="N121" s="222"/>
      <c r="O121" s="79"/>
      <c r="P121" s="79"/>
      <c r="Q121" s="79"/>
      <c r="R121" s="79"/>
      <c r="S121" s="79"/>
      <c r="T121" s="80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250</v>
      </c>
      <c r="AU121" s="19" t="s">
        <v>80</v>
      </c>
    </row>
    <row r="122" spans="1:51" s="13" customFormat="1" ht="12">
      <c r="A122" s="13"/>
      <c r="B122" s="225"/>
      <c r="C122" s="226"/>
      <c r="D122" s="223" t="s">
        <v>254</v>
      </c>
      <c r="E122" s="227" t="s">
        <v>17</v>
      </c>
      <c r="F122" s="228" t="s">
        <v>298</v>
      </c>
      <c r="G122" s="226"/>
      <c r="H122" s="229">
        <v>64</v>
      </c>
      <c r="I122" s="226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254</v>
      </c>
      <c r="AU122" s="234" t="s">
        <v>80</v>
      </c>
      <c r="AV122" s="13" t="s">
        <v>80</v>
      </c>
      <c r="AW122" s="13" t="s">
        <v>32</v>
      </c>
      <c r="AX122" s="13" t="s">
        <v>70</v>
      </c>
      <c r="AY122" s="234" t="s">
        <v>242</v>
      </c>
    </row>
    <row r="123" spans="1:51" s="13" customFormat="1" ht="12">
      <c r="A123" s="13"/>
      <c r="B123" s="225"/>
      <c r="C123" s="226"/>
      <c r="D123" s="223" t="s">
        <v>254</v>
      </c>
      <c r="E123" s="227" t="s">
        <v>17</v>
      </c>
      <c r="F123" s="228" t="s">
        <v>299</v>
      </c>
      <c r="G123" s="226"/>
      <c r="H123" s="229">
        <v>71.7</v>
      </c>
      <c r="I123" s="226"/>
      <c r="J123" s="226"/>
      <c r="K123" s="226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254</v>
      </c>
      <c r="AU123" s="234" t="s">
        <v>80</v>
      </c>
      <c r="AV123" s="13" t="s">
        <v>80</v>
      </c>
      <c r="AW123" s="13" t="s">
        <v>32</v>
      </c>
      <c r="AX123" s="13" t="s">
        <v>70</v>
      </c>
      <c r="AY123" s="234" t="s">
        <v>242</v>
      </c>
    </row>
    <row r="124" spans="1:51" s="14" customFormat="1" ht="12">
      <c r="A124" s="14"/>
      <c r="B124" s="235"/>
      <c r="C124" s="236"/>
      <c r="D124" s="223" t="s">
        <v>254</v>
      </c>
      <c r="E124" s="237" t="s">
        <v>17</v>
      </c>
      <c r="F124" s="238" t="s">
        <v>261</v>
      </c>
      <c r="G124" s="236"/>
      <c r="H124" s="239">
        <v>135.7</v>
      </c>
      <c r="I124" s="236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254</v>
      </c>
      <c r="AU124" s="244" t="s">
        <v>80</v>
      </c>
      <c r="AV124" s="14" t="s">
        <v>248</v>
      </c>
      <c r="AW124" s="14" t="s">
        <v>32</v>
      </c>
      <c r="AX124" s="14" t="s">
        <v>78</v>
      </c>
      <c r="AY124" s="244" t="s">
        <v>242</v>
      </c>
    </row>
    <row r="125" spans="1:65" s="2" customFormat="1" ht="37.8" customHeight="1">
      <c r="A125" s="34"/>
      <c r="B125" s="35"/>
      <c r="C125" s="207" t="s">
        <v>300</v>
      </c>
      <c r="D125" s="207" t="s">
        <v>244</v>
      </c>
      <c r="E125" s="208" t="s">
        <v>301</v>
      </c>
      <c r="F125" s="209" t="s">
        <v>302</v>
      </c>
      <c r="G125" s="210" t="s">
        <v>140</v>
      </c>
      <c r="H125" s="211">
        <v>26.1</v>
      </c>
      <c r="I125" s="212">
        <v>137.24</v>
      </c>
      <c r="J125" s="212">
        <f>ROUND(I125*H125,2)</f>
        <v>3581.96</v>
      </c>
      <c r="K125" s="209" t="s">
        <v>247</v>
      </c>
      <c r="L125" s="40"/>
      <c r="M125" s="213" t="s">
        <v>17</v>
      </c>
      <c r="N125" s="214" t="s">
        <v>41</v>
      </c>
      <c r="O125" s="215">
        <v>0.232</v>
      </c>
      <c r="P125" s="215">
        <f>O125*H125</f>
        <v>6.055200000000001</v>
      </c>
      <c r="Q125" s="215">
        <v>0</v>
      </c>
      <c r="R125" s="215">
        <f>Q125*H125</f>
        <v>0</v>
      </c>
      <c r="S125" s="215">
        <v>0.58</v>
      </c>
      <c r="T125" s="216">
        <f>S125*H125</f>
        <v>15.138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7" t="s">
        <v>248</v>
      </c>
      <c r="AT125" s="217" t="s">
        <v>244</v>
      </c>
      <c r="AU125" s="217" t="s">
        <v>80</v>
      </c>
      <c r="AY125" s="19" t="s">
        <v>242</v>
      </c>
      <c r="BE125" s="218">
        <f>IF(N125="základní",J125,0)</f>
        <v>3581.96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78</v>
      </c>
      <c r="BK125" s="218">
        <f>ROUND(I125*H125,2)</f>
        <v>3581.96</v>
      </c>
      <c r="BL125" s="19" t="s">
        <v>248</v>
      </c>
      <c r="BM125" s="217" t="s">
        <v>303</v>
      </c>
    </row>
    <row r="126" spans="1:47" s="2" customFormat="1" ht="12">
      <c r="A126" s="34"/>
      <c r="B126" s="35"/>
      <c r="C126" s="36"/>
      <c r="D126" s="219" t="s">
        <v>250</v>
      </c>
      <c r="E126" s="36"/>
      <c r="F126" s="220" t="s">
        <v>304</v>
      </c>
      <c r="G126" s="36"/>
      <c r="H126" s="36"/>
      <c r="I126" s="36"/>
      <c r="J126" s="36"/>
      <c r="K126" s="36"/>
      <c r="L126" s="40"/>
      <c r="M126" s="221"/>
      <c r="N126" s="222"/>
      <c r="O126" s="79"/>
      <c r="P126" s="79"/>
      <c r="Q126" s="79"/>
      <c r="R126" s="79"/>
      <c r="S126" s="79"/>
      <c r="T126" s="80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250</v>
      </c>
      <c r="AU126" s="19" t="s">
        <v>80</v>
      </c>
    </row>
    <row r="127" spans="1:47" s="2" customFormat="1" ht="12">
      <c r="A127" s="34"/>
      <c r="B127" s="35"/>
      <c r="C127" s="36"/>
      <c r="D127" s="223" t="s">
        <v>252</v>
      </c>
      <c r="E127" s="36"/>
      <c r="F127" s="224" t="s">
        <v>305</v>
      </c>
      <c r="G127" s="36"/>
      <c r="H127" s="36"/>
      <c r="I127" s="36"/>
      <c r="J127" s="36"/>
      <c r="K127" s="36"/>
      <c r="L127" s="40"/>
      <c r="M127" s="221"/>
      <c r="N127" s="222"/>
      <c r="O127" s="79"/>
      <c r="P127" s="79"/>
      <c r="Q127" s="79"/>
      <c r="R127" s="79"/>
      <c r="S127" s="79"/>
      <c r="T127" s="80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252</v>
      </c>
      <c r="AU127" s="19" t="s">
        <v>80</v>
      </c>
    </row>
    <row r="128" spans="1:51" s="13" customFormat="1" ht="12">
      <c r="A128" s="13"/>
      <c r="B128" s="225"/>
      <c r="C128" s="226"/>
      <c r="D128" s="223" t="s">
        <v>254</v>
      </c>
      <c r="E128" s="227" t="s">
        <v>17</v>
      </c>
      <c r="F128" s="228" t="s">
        <v>306</v>
      </c>
      <c r="G128" s="226"/>
      <c r="H128" s="229">
        <v>13.68</v>
      </c>
      <c r="I128" s="226"/>
      <c r="J128" s="226"/>
      <c r="K128" s="226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254</v>
      </c>
      <c r="AU128" s="234" t="s">
        <v>80</v>
      </c>
      <c r="AV128" s="13" t="s">
        <v>80</v>
      </c>
      <c r="AW128" s="13" t="s">
        <v>32</v>
      </c>
      <c r="AX128" s="13" t="s">
        <v>70</v>
      </c>
      <c r="AY128" s="234" t="s">
        <v>242</v>
      </c>
    </row>
    <row r="129" spans="1:51" s="13" customFormat="1" ht="12">
      <c r="A129" s="13"/>
      <c r="B129" s="225"/>
      <c r="C129" s="226"/>
      <c r="D129" s="223" t="s">
        <v>254</v>
      </c>
      <c r="E129" s="227" t="s">
        <v>17</v>
      </c>
      <c r="F129" s="228" t="s">
        <v>307</v>
      </c>
      <c r="G129" s="226"/>
      <c r="H129" s="229">
        <v>12.42</v>
      </c>
      <c r="I129" s="226"/>
      <c r="J129" s="226"/>
      <c r="K129" s="226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254</v>
      </c>
      <c r="AU129" s="234" t="s">
        <v>80</v>
      </c>
      <c r="AV129" s="13" t="s">
        <v>80</v>
      </c>
      <c r="AW129" s="13" t="s">
        <v>32</v>
      </c>
      <c r="AX129" s="13" t="s">
        <v>70</v>
      </c>
      <c r="AY129" s="234" t="s">
        <v>242</v>
      </c>
    </row>
    <row r="130" spans="1:51" s="14" customFormat="1" ht="12">
      <c r="A130" s="14"/>
      <c r="B130" s="235"/>
      <c r="C130" s="236"/>
      <c r="D130" s="223" t="s">
        <v>254</v>
      </c>
      <c r="E130" s="237" t="s">
        <v>17</v>
      </c>
      <c r="F130" s="238" t="s">
        <v>261</v>
      </c>
      <c r="G130" s="236"/>
      <c r="H130" s="239">
        <v>26.1</v>
      </c>
      <c r="I130" s="236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254</v>
      </c>
      <c r="AU130" s="244" t="s">
        <v>80</v>
      </c>
      <c r="AV130" s="14" t="s">
        <v>248</v>
      </c>
      <c r="AW130" s="14" t="s">
        <v>32</v>
      </c>
      <c r="AX130" s="14" t="s">
        <v>78</v>
      </c>
      <c r="AY130" s="244" t="s">
        <v>242</v>
      </c>
    </row>
    <row r="131" spans="1:65" s="2" customFormat="1" ht="37.8" customHeight="1">
      <c r="A131" s="34"/>
      <c r="B131" s="35"/>
      <c r="C131" s="207" t="s">
        <v>308</v>
      </c>
      <c r="D131" s="207" t="s">
        <v>244</v>
      </c>
      <c r="E131" s="208" t="s">
        <v>309</v>
      </c>
      <c r="F131" s="209" t="s">
        <v>310</v>
      </c>
      <c r="G131" s="210" t="s">
        <v>140</v>
      </c>
      <c r="H131" s="211">
        <v>99.6</v>
      </c>
      <c r="I131" s="212">
        <v>183</v>
      </c>
      <c r="J131" s="212">
        <f>ROUND(I131*H131,2)</f>
        <v>18226.8</v>
      </c>
      <c r="K131" s="209" t="s">
        <v>247</v>
      </c>
      <c r="L131" s="40"/>
      <c r="M131" s="213" t="s">
        <v>17</v>
      </c>
      <c r="N131" s="214" t="s">
        <v>41</v>
      </c>
      <c r="O131" s="215">
        <v>0.27</v>
      </c>
      <c r="P131" s="215">
        <f>O131*H131</f>
        <v>26.892</v>
      </c>
      <c r="Q131" s="215">
        <v>0</v>
      </c>
      <c r="R131" s="215">
        <f>Q131*H131</f>
        <v>0</v>
      </c>
      <c r="S131" s="215">
        <v>0.325</v>
      </c>
      <c r="T131" s="216">
        <f>S131*H131</f>
        <v>32.37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7" t="s">
        <v>248</v>
      </c>
      <c r="AT131" s="217" t="s">
        <v>244</v>
      </c>
      <c r="AU131" s="217" t="s">
        <v>80</v>
      </c>
      <c r="AY131" s="19" t="s">
        <v>242</v>
      </c>
      <c r="BE131" s="218">
        <f>IF(N131="základní",J131,0)</f>
        <v>18226.8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78</v>
      </c>
      <c r="BK131" s="218">
        <f>ROUND(I131*H131,2)</f>
        <v>18226.8</v>
      </c>
      <c r="BL131" s="19" t="s">
        <v>248</v>
      </c>
      <c r="BM131" s="217" t="s">
        <v>311</v>
      </c>
    </row>
    <row r="132" spans="1:47" s="2" customFormat="1" ht="12">
      <c r="A132" s="34"/>
      <c r="B132" s="35"/>
      <c r="C132" s="36"/>
      <c r="D132" s="219" t="s">
        <v>250</v>
      </c>
      <c r="E132" s="36"/>
      <c r="F132" s="220" t="s">
        <v>312</v>
      </c>
      <c r="G132" s="36"/>
      <c r="H132" s="36"/>
      <c r="I132" s="36"/>
      <c r="J132" s="36"/>
      <c r="K132" s="36"/>
      <c r="L132" s="40"/>
      <c r="M132" s="221"/>
      <c r="N132" s="222"/>
      <c r="O132" s="79"/>
      <c r="P132" s="79"/>
      <c r="Q132" s="79"/>
      <c r="R132" s="79"/>
      <c r="S132" s="79"/>
      <c r="T132" s="80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250</v>
      </c>
      <c r="AU132" s="19" t="s">
        <v>80</v>
      </c>
    </row>
    <row r="133" spans="1:51" s="13" customFormat="1" ht="12">
      <c r="A133" s="13"/>
      <c r="B133" s="225"/>
      <c r="C133" s="226"/>
      <c r="D133" s="223" t="s">
        <v>254</v>
      </c>
      <c r="E133" s="227" t="s">
        <v>17</v>
      </c>
      <c r="F133" s="228" t="s">
        <v>280</v>
      </c>
      <c r="G133" s="226"/>
      <c r="H133" s="229">
        <v>7.6</v>
      </c>
      <c r="I133" s="226"/>
      <c r="J133" s="226"/>
      <c r="K133" s="226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254</v>
      </c>
      <c r="AU133" s="234" t="s">
        <v>80</v>
      </c>
      <c r="AV133" s="13" t="s">
        <v>80</v>
      </c>
      <c r="AW133" s="13" t="s">
        <v>32</v>
      </c>
      <c r="AX133" s="13" t="s">
        <v>70</v>
      </c>
      <c r="AY133" s="234" t="s">
        <v>242</v>
      </c>
    </row>
    <row r="134" spans="1:51" s="13" customFormat="1" ht="12">
      <c r="A134" s="13"/>
      <c r="B134" s="225"/>
      <c r="C134" s="226"/>
      <c r="D134" s="223" t="s">
        <v>254</v>
      </c>
      <c r="E134" s="227" t="s">
        <v>17</v>
      </c>
      <c r="F134" s="228" t="s">
        <v>313</v>
      </c>
      <c r="G134" s="226"/>
      <c r="H134" s="229">
        <v>92</v>
      </c>
      <c r="I134" s="226"/>
      <c r="J134" s="226"/>
      <c r="K134" s="226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254</v>
      </c>
      <c r="AU134" s="234" t="s">
        <v>80</v>
      </c>
      <c r="AV134" s="13" t="s">
        <v>80</v>
      </c>
      <c r="AW134" s="13" t="s">
        <v>32</v>
      </c>
      <c r="AX134" s="13" t="s">
        <v>70</v>
      </c>
      <c r="AY134" s="234" t="s">
        <v>242</v>
      </c>
    </row>
    <row r="135" spans="1:51" s="14" customFormat="1" ht="12">
      <c r="A135" s="14"/>
      <c r="B135" s="235"/>
      <c r="C135" s="236"/>
      <c r="D135" s="223" t="s">
        <v>254</v>
      </c>
      <c r="E135" s="237" t="s">
        <v>17</v>
      </c>
      <c r="F135" s="238" t="s">
        <v>261</v>
      </c>
      <c r="G135" s="236"/>
      <c r="H135" s="239">
        <v>99.6</v>
      </c>
      <c r="I135" s="236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254</v>
      </c>
      <c r="AU135" s="244" t="s">
        <v>80</v>
      </c>
      <c r="AV135" s="14" t="s">
        <v>248</v>
      </c>
      <c r="AW135" s="14" t="s">
        <v>32</v>
      </c>
      <c r="AX135" s="14" t="s">
        <v>78</v>
      </c>
      <c r="AY135" s="244" t="s">
        <v>242</v>
      </c>
    </row>
    <row r="136" spans="1:65" s="2" customFormat="1" ht="33" customHeight="1">
      <c r="A136" s="34"/>
      <c r="B136" s="35"/>
      <c r="C136" s="207" t="s">
        <v>314</v>
      </c>
      <c r="D136" s="207" t="s">
        <v>244</v>
      </c>
      <c r="E136" s="208" t="s">
        <v>315</v>
      </c>
      <c r="F136" s="209" t="s">
        <v>316</v>
      </c>
      <c r="G136" s="210" t="s">
        <v>140</v>
      </c>
      <c r="H136" s="211">
        <v>72.31</v>
      </c>
      <c r="I136" s="212">
        <v>78.65</v>
      </c>
      <c r="J136" s="212">
        <f>ROUND(I136*H136,2)</f>
        <v>5687.18</v>
      </c>
      <c r="K136" s="209" t="s">
        <v>247</v>
      </c>
      <c r="L136" s="40"/>
      <c r="M136" s="213" t="s">
        <v>17</v>
      </c>
      <c r="N136" s="214" t="s">
        <v>41</v>
      </c>
      <c r="O136" s="215">
        <v>0.13</v>
      </c>
      <c r="P136" s="215">
        <f>O136*H136</f>
        <v>9.400300000000001</v>
      </c>
      <c r="Q136" s="215">
        <v>0</v>
      </c>
      <c r="R136" s="215">
        <f>Q136*H136</f>
        <v>0</v>
      </c>
      <c r="S136" s="215">
        <v>0.22</v>
      </c>
      <c r="T136" s="216">
        <f>S136*H136</f>
        <v>15.9082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7" t="s">
        <v>248</v>
      </c>
      <c r="AT136" s="217" t="s">
        <v>244</v>
      </c>
      <c r="AU136" s="217" t="s">
        <v>80</v>
      </c>
      <c r="AY136" s="19" t="s">
        <v>242</v>
      </c>
      <c r="BE136" s="218">
        <f>IF(N136="základní",J136,0)</f>
        <v>5687.18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78</v>
      </c>
      <c r="BK136" s="218">
        <f>ROUND(I136*H136,2)</f>
        <v>5687.18</v>
      </c>
      <c r="BL136" s="19" t="s">
        <v>248</v>
      </c>
      <c r="BM136" s="217" t="s">
        <v>317</v>
      </c>
    </row>
    <row r="137" spans="1:47" s="2" customFormat="1" ht="12">
      <c r="A137" s="34"/>
      <c r="B137" s="35"/>
      <c r="C137" s="36"/>
      <c r="D137" s="219" t="s">
        <v>250</v>
      </c>
      <c r="E137" s="36"/>
      <c r="F137" s="220" t="s">
        <v>318</v>
      </c>
      <c r="G137" s="36"/>
      <c r="H137" s="36"/>
      <c r="I137" s="36"/>
      <c r="J137" s="36"/>
      <c r="K137" s="36"/>
      <c r="L137" s="40"/>
      <c r="M137" s="221"/>
      <c r="N137" s="222"/>
      <c r="O137" s="79"/>
      <c r="P137" s="79"/>
      <c r="Q137" s="79"/>
      <c r="R137" s="79"/>
      <c r="S137" s="79"/>
      <c r="T137" s="80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250</v>
      </c>
      <c r="AU137" s="19" t="s">
        <v>80</v>
      </c>
    </row>
    <row r="138" spans="1:51" s="13" customFormat="1" ht="12">
      <c r="A138" s="13"/>
      <c r="B138" s="225"/>
      <c r="C138" s="226"/>
      <c r="D138" s="223" t="s">
        <v>254</v>
      </c>
      <c r="E138" s="227" t="s">
        <v>17</v>
      </c>
      <c r="F138" s="228" t="s">
        <v>207</v>
      </c>
      <c r="G138" s="226"/>
      <c r="H138" s="229">
        <v>67.1</v>
      </c>
      <c r="I138" s="226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254</v>
      </c>
      <c r="AU138" s="234" t="s">
        <v>80</v>
      </c>
      <c r="AV138" s="13" t="s">
        <v>80</v>
      </c>
      <c r="AW138" s="13" t="s">
        <v>32</v>
      </c>
      <c r="AX138" s="13" t="s">
        <v>70</v>
      </c>
      <c r="AY138" s="234" t="s">
        <v>242</v>
      </c>
    </row>
    <row r="139" spans="1:51" s="13" customFormat="1" ht="12">
      <c r="A139" s="13"/>
      <c r="B139" s="225"/>
      <c r="C139" s="226"/>
      <c r="D139" s="223" t="s">
        <v>254</v>
      </c>
      <c r="E139" s="227" t="s">
        <v>17</v>
      </c>
      <c r="F139" s="228" t="s">
        <v>319</v>
      </c>
      <c r="G139" s="226"/>
      <c r="H139" s="229">
        <v>5.21</v>
      </c>
      <c r="I139" s="226"/>
      <c r="J139" s="226"/>
      <c r="K139" s="226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254</v>
      </c>
      <c r="AU139" s="234" t="s">
        <v>80</v>
      </c>
      <c r="AV139" s="13" t="s">
        <v>80</v>
      </c>
      <c r="AW139" s="13" t="s">
        <v>32</v>
      </c>
      <c r="AX139" s="13" t="s">
        <v>70</v>
      </c>
      <c r="AY139" s="234" t="s">
        <v>242</v>
      </c>
    </row>
    <row r="140" spans="1:51" s="14" customFormat="1" ht="12">
      <c r="A140" s="14"/>
      <c r="B140" s="235"/>
      <c r="C140" s="236"/>
      <c r="D140" s="223" t="s">
        <v>254</v>
      </c>
      <c r="E140" s="237" t="s">
        <v>17</v>
      </c>
      <c r="F140" s="238" t="s">
        <v>261</v>
      </c>
      <c r="G140" s="236"/>
      <c r="H140" s="239">
        <v>72.30999999999999</v>
      </c>
      <c r="I140" s="236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254</v>
      </c>
      <c r="AU140" s="244" t="s">
        <v>80</v>
      </c>
      <c r="AV140" s="14" t="s">
        <v>248</v>
      </c>
      <c r="AW140" s="14" t="s">
        <v>32</v>
      </c>
      <c r="AX140" s="14" t="s">
        <v>78</v>
      </c>
      <c r="AY140" s="244" t="s">
        <v>242</v>
      </c>
    </row>
    <row r="141" spans="1:65" s="2" customFormat="1" ht="33" customHeight="1">
      <c r="A141" s="34"/>
      <c r="B141" s="35"/>
      <c r="C141" s="207" t="s">
        <v>320</v>
      </c>
      <c r="D141" s="207" t="s">
        <v>244</v>
      </c>
      <c r="E141" s="208" t="s">
        <v>321</v>
      </c>
      <c r="F141" s="209" t="s">
        <v>322</v>
      </c>
      <c r="G141" s="210" t="s">
        <v>140</v>
      </c>
      <c r="H141" s="211">
        <v>69.21</v>
      </c>
      <c r="I141" s="212">
        <v>45.84</v>
      </c>
      <c r="J141" s="212">
        <f>ROUND(I141*H141,2)</f>
        <v>3172.59</v>
      </c>
      <c r="K141" s="209" t="s">
        <v>247</v>
      </c>
      <c r="L141" s="40"/>
      <c r="M141" s="213" t="s">
        <v>17</v>
      </c>
      <c r="N141" s="214" t="s">
        <v>41</v>
      </c>
      <c r="O141" s="215">
        <v>0.078</v>
      </c>
      <c r="P141" s="215">
        <f>O141*H141</f>
        <v>5.3983799999999995</v>
      </c>
      <c r="Q141" s="215">
        <v>0</v>
      </c>
      <c r="R141" s="215">
        <f>Q141*H141</f>
        <v>0</v>
      </c>
      <c r="S141" s="215">
        <v>0.22</v>
      </c>
      <c r="T141" s="216">
        <f>S141*H141</f>
        <v>15.226199999999999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7" t="s">
        <v>248</v>
      </c>
      <c r="AT141" s="217" t="s">
        <v>244</v>
      </c>
      <c r="AU141" s="217" t="s">
        <v>80</v>
      </c>
      <c r="AY141" s="19" t="s">
        <v>242</v>
      </c>
      <c r="BE141" s="218">
        <f>IF(N141="základní",J141,0)</f>
        <v>3172.59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78</v>
      </c>
      <c r="BK141" s="218">
        <f>ROUND(I141*H141,2)</f>
        <v>3172.59</v>
      </c>
      <c r="BL141" s="19" t="s">
        <v>248</v>
      </c>
      <c r="BM141" s="217" t="s">
        <v>323</v>
      </c>
    </row>
    <row r="142" spans="1:47" s="2" customFormat="1" ht="12">
      <c r="A142" s="34"/>
      <c r="B142" s="35"/>
      <c r="C142" s="36"/>
      <c r="D142" s="219" t="s">
        <v>250</v>
      </c>
      <c r="E142" s="36"/>
      <c r="F142" s="220" t="s">
        <v>324</v>
      </c>
      <c r="G142" s="36"/>
      <c r="H142" s="36"/>
      <c r="I142" s="36"/>
      <c r="J142" s="36"/>
      <c r="K142" s="36"/>
      <c r="L142" s="40"/>
      <c r="M142" s="221"/>
      <c r="N142" s="222"/>
      <c r="O142" s="79"/>
      <c r="P142" s="79"/>
      <c r="Q142" s="79"/>
      <c r="R142" s="79"/>
      <c r="S142" s="79"/>
      <c r="T142" s="80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250</v>
      </c>
      <c r="AU142" s="19" t="s">
        <v>80</v>
      </c>
    </row>
    <row r="143" spans="1:51" s="13" customFormat="1" ht="12">
      <c r="A143" s="13"/>
      <c r="B143" s="225"/>
      <c r="C143" s="226"/>
      <c r="D143" s="223" t="s">
        <v>254</v>
      </c>
      <c r="E143" s="227" t="s">
        <v>17</v>
      </c>
      <c r="F143" s="228" t="s">
        <v>325</v>
      </c>
      <c r="G143" s="226"/>
      <c r="H143" s="229">
        <v>69.21</v>
      </c>
      <c r="I143" s="226"/>
      <c r="J143" s="226"/>
      <c r="K143" s="226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254</v>
      </c>
      <c r="AU143" s="234" t="s">
        <v>80</v>
      </c>
      <c r="AV143" s="13" t="s">
        <v>80</v>
      </c>
      <c r="AW143" s="13" t="s">
        <v>32</v>
      </c>
      <c r="AX143" s="13" t="s">
        <v>78</v>
      </c>
      <c r="AY143" s="234" t="s">
        <v>242</v>
      </c>
    </row>
    <row r="144" spans="1:65" s="2" customFormat="1" ht="24.15" customHeight="1">
      <c r="A144" s="34"/>
      <c r="B144" s="35"/>
      <c r="C144" s="207" t="s">
        <v>326</v>
      </c>
      <c r="D144" s="207" t="s">
        <v>244</v>
      </c>
      <c r="E144" s="208" t="s">
        <v>327</v>
      </c>
      <c r="F144" s="209" t="s">
        <v>328</v>
      </c>
      <c r="G144" s="210" t="s">
        <v>140</v>
      </c>
      <c r="H144" s="211">
        <v>309</v>
      </c>
      <c r="I144" s="212">
        <v>93.57</v>
      </c>
      <c r="J144" s="212">
        <f>ROUND(I144*H144,2)</f>
        <v>28913.13</v>
      </c>
      <c r="K144" s="209" t="s">
        <v>247</v>
      </c>
      <c r="L144" s="40"/>
      <c r="M144" s="213" t="s">
        <v>17</v>
      </c>
      <c r="N144" s="214" t="s">
        <v>41</v>
      </c>
      <c r="O144" s="215">
        <v>0.026</v>
      </c>
      <c r="P144" s="215">
        <f>O144*H144</f>
        <v>8.033999999999999</v>
      </c>
      <c r="Q144" s="215">
        <v>3.836E-05</v>
      </c>
      <c r="R144" s="215">
        <f>Q144*H144</f>
        <v>0.01185324</v>
      </c>
      <c r="S144" s="215">
        <v>0.092</v>
      </c>
      <c r="T144" s="216">
        <f>S144*H144</f>
        <v>28.428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7" t="s">
        <v>248</v>
      </c>
      <c r="AT144" s="217" t="s">
        <v>244</v>
      </c>
      <c r="AU144" s="217" t="s">
        <v>80</v>
      </c>
      <c r="AY144" s="19" t="s">
        <v>242</v>
      </c>
      <c r="BE144" s="218">
        <f>IF(N144="základní",J144,0)</f>
        <v>28913.13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78</v>
      </c>
      <c r="BK144" s="218">
        <f>ROUND(I144*H144,2)</f>
        <v>28913.13</v>
      </c>
      <c r="BL144" s="19" t="s">
        <v>248</v>
      </c>
      <c r="BM144" s="217" t="s">
        <v>329</v>
      </c>
    </row>
    <row r="145" spans="1:47" s="2" customFormat="1" ht="12">
      <c r="A145" s="34"/>
      <c r="B145" s="35"/>
      <c r="C145" s="36"/>
      <c r="D145" s="219" t="s">
        <v>250</v>
      </c>
      <c r="E145" s="36"/>
      <c r="F145" s="220" t="s">
        <v>330</v>
      </c>
      <c r="G145" s="36"/>
      <c r="H145" s="36"/>
      <c r="I145" s="36"/>
      <c r="J145" s="36"/>
      <c r="K145" s="36"/>
      <c r="L145" s="40"/>
      <c r="M145" s="221"/>
      <c r="N145" s="222"/>
      <c r="O145" s="79"/>
      <c r="P145" s="79"/>
      <c r="Q145" s="79"/>
      <c r="R145" s="79"/>
      <c r="S145" s="79"/>
      <c r="T145" s="80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250</v>
      </c>
      <c r="AU145" s="19" t="s">
        <v>80</v>
      </c>
    </row>
    <row r="146" spans="1:51" s="13" customFormat="1" ht="12">
      <c r="A146" s="13"/>
      <c r="B146" s="225"/>
      <c r="C146" s="226"/>
      <c r="D146" s="223" t="s">
        <v>254</v>
      </c>
      <c r="E146" s="227" t="s">
        <v>17</v>
      </c>
      <c r="F146" s="228" t="s">
        <v>331</v>
      </c>
      <c r="G146" s="226"/>
      <c r="H146" s="229">
        <v>309</v>
      </c>
      <c r="I146" s="226"/>
      <c r="J146" s="226"/>
      <c r="K146" s="226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254</v>
      </c>
      <c r="AU146" s="234" t="s">
        <v>80</v>
      </c>
      <c r="AV146" s="13" t="s">
        <v>80</v>
      </c>
      <c r="AW146" s="13" t="s">
        <v>32</v>
      </c>
      <c r="AX146" s="13" t="s">
        <v>78</v>
      </c>
      <c r="AY146" s="234" t="s">
        <v>242</v>
      </c>
    </row>
    <row r="147" spans="1:65" s="2" customFormat="1" ht="24.15" customHeight="1">
      <c r="A147" s="34"/>
      <c r="B147" s="35"/>
      <c r="C147" s="207" t="s">
        <v>332</v>
      </c>
      <c r="D147" s="207" t="s">
        <v>244</v>
      </c>
      <c r="E147" s="208" t="s">
        <v>333</v>
      </c>
      <c r="F147" s="209" t="s">
        <v>334</v>
      </c>
      <c r="G147" s="210" t="s">
        <v>184</v>
      </c>
      <c r="H147" s="211">
        <v>142.72</v>
      </c>
      <c r="I147" s="212">
        <v>111.27</v>
      </c>
      <c r="J147" s="212">
        <f>ROUND(I147*H147,2)</f>
        <v>15880.45</v>
      </c>
      <c r="K147" s="209" t="s">
        <v>247</v>
      </c>
      <c r="L147" s="40"/>
      <c r="M147" s="213" t="s">
        <v>17</v>
      </c>
      <c r="N147" s="214" t="s">
        <v>41</v>
      </c>
      <c r="O147" s="215">
        <v>0.227</v>
      </c>
      <c r="P147" s="215">
        <f>O147*H147</f>
        <v>32.39744</v>
      </c>
      <c r="Q147" s="215">
        <v>0</v>
      </c>
      <c r="R147" s="215">
        <f>Q147*H147</f>
        <v>0</v>
      </c>
      <c r="S147" s="215">
        <v>0.23</v>
      </c>
      <c r="T147" s="216">
        <f>S147*H147</f>
        <v>32.8256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7" t="s">
        <v>248</v>
      </c>
      <c r="AT147" s="217" t="s">
        <v>244</v>
      </c>
      <c r="AU147" s="217" t="s">
        <v>80</v>
      </c>
      <c r="AY147" s="19" t="s">
        <v>242</v>
      </c>
      <c r="BE147" s="218">
        <f>IF(N147="základní",J147,0)</f>
        <v>15880.45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78</v>
      </c>
      <c r="BK147" s="218">
        <f>ROUND(I147*H147,2)</f>
        <v>15880.45</v>
      </c>
      <c r="BL147" s="19" t="s">
        <v>248</v>
      </c>
      <c r="BM147" s="217" t="s">
        <v>335</v>
      </c>
    </row>
    <row r="148" spans="1:47" s="2" customFormat="1" ht="12">
      <c r="A148" s="34"/>
      <c r="B148" s="35"/>
      <c r="C148" s="36"/>
      <c r="D148" s="219" t="s">
        <v>250</v>
      </c>
      <c r="E148" s="36"/>
      <c r="F148" s="220" t="s">
        <v>336</v>
      </c>
      <c r="G148" s="36"/>
      <c r="H148" s="36"/>
      <c r="I148" s="36"/>
      <c r="J148" s="36"/>
      <c r="K148" s="36"/>
      <c r="L148" s="40"/>
      <c r="M148" s="221"/>
      <c r="N148" s="222"/>
      <c r="O148" s="79"/>
      <c r="P148" s="79"/>
      <c r="Q148" s="79"/>
      <c r="R148" s="79"/>
      <c r="S148" s="79"/>
      <c r="T148" s="80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250</v>
      </c>
      <c r="AU148" s="19" t="s">
        <v>80</v>
      </c>
    </row>
    <row r="149" spans="1:51" s="16" customFormat="1" ht="12">
      <c r="A149" s="16"/>
      <c r="B149" s="255"/>
      <c r="C149" s="256"/>
      <c r="D149" s="223" t="s">
        <v>254</v>
      </c>
      <c r="E149" s="257" t="s">
        <v>17</v>
      </c>
      <c r="F149" s="258" t="s">
        <v>337</v>
      </c>
      <c r="G149" s="256"/>
      <c r="H149" s="257" t="s">
        <v>17</v>
      </c>
      <c r="I149" s="256"/>
      <c r="J149" s="256"/>
      <c r="K149" s="256"/>
      <c r="L149" s="259"/>
      <c r="M149" s="260"/>
      <c r="N149" s="261"/>
      <c r="O149" s="261"/>
      <c r="P149" s="261"/>
      <c r="Q149" s="261"/>
      <c r="R149" s="261"/>
      <c r="S149" s="261"/>
      <c r="T149" s="262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63" t="s">
        <v>254</v>
      </c>
      <c r="AU149" s="263" t="s">
        <v>80</v>
      </c>
      <c r="AV149" s="16" t="s">
        <v>78</v>
      </c>
      <c r="AW149" s="16" t="s">
        <v>32</v>
      </c>
      <c r="AX149" s="16" t="s">
        <v>70</v>
      </c>
      <c r="AY149" s="263" t="s">
        <v>242</v>
      </c>
    </row>
    <row r="150" spans="1:51" s="13" customFormat="1" ht="12">
      <c r="A150" s="13"/>
      <c r="B150" s="225"/>
      <c r="C150" s="226"/>
      <c r="D150" s="223" t="s">
        <v>254</v>
      </c>
      <c r="E150" s="227" t="s">
        <v>17</v>
      </c>
      <c r="F150" s="228" t="s">
        <v>338</v>
      </c>
      <c r="G150" s="226"/>
      <c r="H150" s="229">
        <v>20.55</v>
      </c>
      <c r="I150" s="226"/>
      <c r="J150" s="226"/>
      <c r="K150" s="226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254</v>
      </c>
      <c r="AU150" s="234" t="s">
        <v>80</v>
      </c>
      <c r="AV150" s="13" t="s">
        <v>80</v>
      </c>
      <c r="AW150" s="13" t="s">
        <v>32</v>
      </c>
      <c r="AX150" s="13" t="s">
        <v>70</v>
      </c>
      <c r="AY150" s="234" t="s">
        <v>242</v>
      </c>
    </row>
    <row r="151" spans="1:51" s="13" customFormat="1" ht="12">
      <c r="A151" s="13"/>
      <c r="B151" s="225"/>
      <c r="C151" s="226"/>
      <c r="D151" s="223" t="s">
        <v>254</v>
      </c>
      <c r="E151" s="227" t="s">
        <v>17</v>
      </c>
      <c r="F151" s="228" t="s">
        <v>339</v>
      </c>
      <c r="G151" s="226"/>
      <c r="H151" s="229">
        <v>5</v>
      </c>
      <c r="I151" s="226"/>
      <c r="J151" s="226"/>
      <c r="K151" s="226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254</v>
      </c>
      <c r="AU151" s="234" t="s">
        <v>80</v>
      </c>
      <c r="AV151" s="13" t="s">
        <v>80</v>
      </c>
      <c r="AW151" s="13" t="s">
        <v>32</v>
      </c>
      <c r="AX151" s="13" t="s">
        <v>70</v>
      </c>
      <c r="AY151" s="234" t="s">
        <v>242</v>
      </c>
    </row>
    <row r="152" spans="1:51" s="13" customFormat="1" ht="12">
      <c r="A152" s="13"/>
      <c r="B152" s="225"/>
      <c r="C152" s="226"/>
      <c r="D152" s="223" t="s">
        <v>254</v>
      </c>
      <c r="E152" s="227" t="s">
        <v>17</v>
      </c>
      <c r="F152" s="228" t="s">
        <v>340</v>
      </c>
      <c r="G152" s="226"/>
      <c r="H152" s="229">
        <v>38</v>
      </c>
      <c r="I152" s="226"/>
      <c r="J152" s="226"/>
      <c r="K152" s="226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254</v>
      </c>
      <c r="AU152" s="234" t="s">
        <v>80</v>
      </c>
      <c r="AV152" s="13" t="s">
        <v>80</v>
      </c>
      <c r="AW152" s="13" t="s">
        <v>32</v>
      </c>
      <c r="AX152" s="13" t="s">
        <v>70</v>
      </c>
      <c r="AY152" s="234" t="s">
        <v>242</v>
      </c>
    </row>
    <row r="153" spans="1:51" s="13" customFormat="1" ht="12">
      <c r="A153" s="13"/>
      <c r="B153" s="225"/>
      <c r="C153" s="226"/>
      <c r="D153" s="223" t="s">
        <v>254</v>
      </c>
      <c r="E153" s="227" t="s">
        <v>17</v>
      </c>
      <c r="F153" s="228" t="s">
        <v>341</v>
      </c>
      <c r="G153" s="226"/>
      <c r="H153" s="229">
        <v>10.2</v>
      </c>
      <c r="I153" s="226"/>
      <c r="J153" s="226"/>
      <c r="K153" s="226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254</v>
      </c>
      <c r="AU153" s="234" t="s">
        <v>80</v>
      </c>
      <c r="AV153" s="13" t="s">
        <v>80</v>
      </c>
      <c r="AW153" s="13" t="s">
        <v>32</v>
      </c>
      <c r="AX153" s="13" t="s">
        <v>70</v>
      </c>
      <c r="AY153" s="234" t="s">
        <v>242</v>
      </c>
    </row>
    <row r="154" spans="1:51" s="13" customFormat="1" ht="12">
      <c r="A154" s="13"/>
      <c r="B154" s="225"/>
      <c r="C154" s="226"/>
      <c r="D154" s="223" t="s">
        <v>254</v>
      </c>
      <c r="E154" s="227" t="s">
        <v>17</v>
      </c>
      <c r="F154" s="228" t="s">
        <v>342</v>
      </c>
      <c r="G154" s="226"/>
      <c r="H154" s="229">
        <v>51.77</v>
      </c>
      <c r="I154" s="226"/>
      <c r="J154" s="226"/>
      <c r="K154" s="226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254</v>
      </c>
      <c r="AU154" s="234" t="s">
        <v>80</v>
      </c>
      <c r="AV154" s="13" t="s">
        <v>80</v>
      </c>
      <c r="AW154" s="13" t="s">
        <v>32</v>
      </c>
      <c r="AX154" s="13" t="s">
        <v>70</v>
      </c>
      <c r="AY154" s="234" t="s">
        <v>242</v>
      </c>
    </row>
    <row r="155" spans="1:51" s="13" customFormat="1" ht="12">
      <c r="A155" s="13"/>
      <c r="B155" s="225"/>
      <c r="C155" s="226"/>
      <c r="D155" s="223" t="s">
        <v>254</v>
      </c>
      <c r="E155" s="227" t="s">
        <v>17</v>
      </c>
      <c r="F155" s="228" t="s">
        <v>343</v>
      </c>
      <c r="G155" s="226"/>
      <c r="H155" s="229">
        <v>17.2</v>
      </c>
      <c r="I155" s="226"/>
      <c r="J155" s="226"/>
      <c r="K155" s="226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254</v>
      </c>
      <c r="AU155" s="234" t="s">
        <v>80</v>
      </c>
      <c r="AV155" s="13" t="s">
        <v>80</v>
      </c>
      <c r="AW155" s="13" t="s">
        <v>32</v>
      </c>
      <c r="AX155" s="13" t="s">
        <v>70</v>
      </c>
      <c r="AY155" s="234" t="s">
        <v>242</v>
      </c>
    </row>
    <row r="156" spans="1:51" s="14" customFormat="1" ht="12">
      <c r="A156" s="14"/>
      <c r="B156" s="235"/>
      <c r="C156" s="236"/>
      <c r="D156" s="223" t="s">
        <v>254</v>
      </c>
      <c r="E156" s="237" t="s">
        <v>17</v>
      </c>
      <c r="F156" s="238" t="s">
        <v>261</v>
      </c>
      <c r="G156" s="236"/>
      <c r="H156" s="239">
        <v>142.72</v>
      </c>
      <c r="I156" s="236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254</v>
      </c>
      <c r="AU156" s="244" t="s">
        <v>80</v>
      </c>
      <c r="AV156" s="14" t="s">
        <v>248</v>
      </c>
      <c r="AW156" s="14" t="s">
        <v>32</v>
      </c>
      <c r="AX156" s="14" t="s">
        <v>78</v>
      </c>
      <c r="AY156" s="244" t="s">
        <v>242</v>
      </c>
    </row>
    <row r="157" spans="1:65" s="2" customFormat="1" ht="24.15" customHeight="1">
      <c r="A157" s="34"/>
      <c r="B157" s="35"/>
      <c r="C157" s="207" t="s">
        <v>344</v>
      </c>
      <c r="D157" s="207" t="s">
        <v>244</v>
      </c>
      <c r="E157" s="208" t="s">
        <v>345</v>
      </c>
      <c r="F157" s="209" t="s">
        <v>346</v>
      </c>
      <c r="G157" s="210" t="s">
        <v>184</v>
      </c>
      <c r="H157" s="211">
        <v>117.6</v>
      </c>
      <c r="I157" s="212">
        <v>65.27</v>
      </c>
      <c r="J157" s="212">
        <f>ROUND(I157*H157,2)</f>
        <v>7675.75</v>
      </c>
      <c r="K157" s="209" t="s">
        <v>247</v>
      </c>
      <c r="L157" s="40"/>
      <c r="M157" s="213" t="s">
        <v>17</v>
      </c>
      <c r="N157" s="214" t="s">
        <v>41</v>
      </c>
      <c r="O157" s="215">
        <v>0.133</v>
      </c>
      <c r="P157" s="215">
        <f>O157*H157</f>
        <v>15.6408</v>
      </c>
      <c r="Q157" s="215">
        <v>0</v>
      </c>
      <c r="R157" s="215">
        <f>Q157*H157</f>
        <v>0</v>
      </c>
      <c r="S157" s="215">
        <v>0.205</v>
      </c>
      <c r="T157" s="216">
        <f>S157*H157</f>
        <v>24.107999999999997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7" t="s">
        <v>248</v>
      </c>
      <c r="AT157" s="217" t="s">
        <v>244</v>
      </c>
      <c r="AU157" s="217" t="s">
        <v>80</v>
      </c>
      <c r="AY157" s="19" t="s">
        <v>242</v>
      </c>
      <c r="BE157" s="218">
        <f>IF(N157="základní",J157,0)</f>
        <v>7675.75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78</v>
      </c>
      <c r="BK157" s="218">
        <f>ROUND(I157*H157,2)</f>
        <v>7675.75</v>
      </c>
      <c r="BL157" s="19" t="s">
        <v>248</v>
      </c>
      <c r="BM157" s="217" t="s">
        <v>347</v>
      </c>
    </row>
    <row r="158" spans="1:47" s="2" customFormat="1" ht="12">
      <c r="A158" s="34"/>
      <c r="B158" s="35"/>
      <c r="C158" s="36"/>
      <c r="D158" s="219" t="s">
        <v>250</v>
      </c>
      <c r="E158" s="36"/>
      <c r="F158" s="220" t="s">
        <v>348</v>
      </c>
      <c r="G158" s="36"/>
      <c r="H158" s="36"/>
      <c r="I158" s="36"/>
      <c r="J158" s="36"/>
      <c r="K158" s="36"/>
      <c r="L158" s="40"/>
      <c r="M158" s="221"/>
      <c r="N158" s="222"/>
      <c r="O158" s="79"/>
      <c r="P158" s="79"/>
      <c r="Q158" s="79"/>
      <c r="R158" s="79"/>
      <c r="S158" s="79"/>
      <c r="T158" s="80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9" t="s">
        <v>250</v>
      </c>
      <c r="AU158" s="19" t="s">
        <v>80</v>
      </c>
    </row>
    <row r="159" spans="1:51" s="16" customFormat="1" ht="12">
      <c r="A159" s="16"/>
      <c r="B159" s="255"/>
      <c r="C159" s="256"/>
      <c r="D159" s="223" t="s">
        <v>254</v>
      </c>
      <c r="E159" s="257" t="s">
        <v>17</v>
      </c>
      <c r="F159" s="258" t="s">
        <v>349</v>
      </c>
      <c r="G159" s="256"/>
      <c r="H159" s="257" t="s">
        <v>17</v>
      </c>
      <c r="I159" s="256"/>
      <c r="J159" s="256"/>
      <c r="K159" s="256"/>
      <c r="L159" s="259"/>
      <c r="M159" s="260"/>
      <c r="N159" s="261"/>
      <c r="O159" s="261"/>
      <c r="P159" s="261"/>
      <c r="Q159" s="261"/>
      <c r="R159" s="261"/>
      <c r="S159" s="261"/>
      <c r="T159" s="262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63" t="s">
        <v>254</v>
      </c>
      <c r="AU159" s="263" t="s">
        <v>80</v>
      </c>
      <c r="AV159" s="16" t="s">
        <v>78</v>
      </c>
      <c r="AW159" s="16" t="s">
        <v>32</v>
      </c>
      <c r="AX159" s="16" t="s">
        <v>70</v>
      </c>
      <c r="AY159" s="263" t="s">
        <v>242</v>
      </c>
    </row>
    <row r="160" spans="1:51" s="13" customFormat="1" ht="12">
      <c r="A160" s="13"/>
      <c r="B160" s="225"/>
      <c r="C160" s="226"/>
      <c r="D160" s="223" t="s">
        <v>254</v>
      </c>
      <c r="E160" s="227" t="s">
        <v>17</v>
      </c>
      <c r="F160" s="228" t="s">
        <v>350</v>
      </c>
      <c r="G160" s="226"/>
      <c r="H160" s="229">
        <v>46.6</v>
      </c>
      <c r="I160" s="226"/>
      <c r="J160" s="226"/>
      <c r="K160" s="226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254</v>
      </c>
      <c r="AU160" s="234" t="s">
        <v>80</v>
      </c>
      <c r="AV160" s="13" t="s">
        <v>80</v>
      </c>
      <c r="AW160" s="13" t="s">
        <v>32</v>
      </c>
      <c r="AX160" s="13" t="s">
        <v>70</v>
      </c>
      <c r="AY160" s="234" t="s">
        <v>242</v>
      </c>
    </row>
    <row r="161" spans="1:51" s="13" customFormat="1" ht="12">
      <c r="A161" s="13"/>
      <c r="B161" s="225"/>
      <c r="C161" s="226"/>
      <c r="D161" s="223" t="s">
        <v>254</v>
      </c>
      <c r="E161" s="227" t="s">
        <v>17</v>
      </c>
      <c r="F161" s="228" t="s">
        <v>351</v>
      </c>
      <c r="G161" s="226"/>
      <c r="H161" s="229">
        <v>22.4</v>
      </c>
      <c r="I161" s="226"/>
      <c r="J161" s="226"/>
      <c r="K161" s="226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254</v>
      </c>
      <c r="AU161" s="234" t="s">
        <v>80</v>
      </c>
      <c r="AV161" s="13" t="s">
        <v>80</v>
      </c>
      <c r="AW161" s="13" t="s">
        <v>32</v>
      </c>
      <c r="AX161" s="13" t="s">
        <v>70</v>
      </c>
      <c r="AY161" s="234" t="s">
        <v>242</v>
      </c>
    </row>
    <row r="162" spans="1:51" s="13" customFormat="1" ht="12">
      <c r="A162" s="13"/>
      <c r="B162" s="225"/>
      <c r="C162" s="226"/>
      <c r="D162" s="223" t="s">
        <v>254</v>
      </c>
      <c r="E162" s="227" t="s">
        <v>17</v>
      </c>
      <c r="F162" s="228" t="s">
        <v>352</v>
      </c>
      <c r="G162" s="226"/>
      <c r="H162" s="229">
        <v>19.95</v>
      </c>
      <c r="I162" s="226"/>
      <c r="J162" s="226"/>
      <c r="K162" s="226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254</v>
      </c>
      <c r="AU162" s="234" t="s">
        <v>80</v>
      </c>
      <c r="AV162" s="13" t="s">
        <v>80</v>
      </c>
      <c r="AW162" s="13" t="s">
        <v>32</v>
      </c>
      <c r="AX162" s="13" t="s">
        <v>70</v>
      </c>
      <c r="AY162" s="234" t="s">
        <v>242</v>
      </c>
    </row>
    <row r="163" spans="1:51" s="13" customFormat="1" ht="12">
      <c r="A163" s="13"/>
      <c r="B163" s="225"/>
      <c r="C163" s="226"/>
      <c r="D163" s="223" t="s">
        <v>254</v>
      </c>
      <c r="E163" s="227" t="s">
        <v>17</v>
      </c>
      <c r="F163" s="228" t="s">
        <v>353</v>
      </c>
      <c r="G163" s="226"/>
      <c r="H163" s="229">
        <v>5.6</v>
      </c>
      <c r="I163" s="226"/>
      <c r="J163" s="226"/>
      <c r="K163" s="226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254</v>
      </c>
      <c r="AU163" s="234" t="s">
        <v>80</v>
      </c>
      <c r="AV163" s="13" t="s">
        <v>80</v>
      </c>
      <c r="AW163" s="13" t="s">
        <v>32</v>
      </c>
      <c r="AX163" s="13" t="s">
        <v>70</v>
      </c>
      <c r="AY163" s="234" t="s">
        <v>242</v>
      </c>
    </row>
    <row r="164" spans="1:51" s="13" customFormat="1" ht="12">
      <c r="A164" s="13"/>
      <c r="B164" s="225"/>
      <c r="C164" s="226"/>
      <c r="D164" s="223" t="s">
        <v>254</v>
      </c>
      <c r="E164" s="227" t="s">
        <v>17</v>
      </c>
      <c r="F164" s="228" t="s">
        <v>354</v>
      </c>
      <c r="G164" s="226"/>
      <c r="H164" s="229">
        <v>23.05</v>
      </c>
      <c r="I164" s="226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254</v>
      </c>
      <c r="AU164" s="234" t="s">
        <v>80</v>
      </c>
      <c r="AV164" s="13" t="s">
        <v>80</v>
      </c>
      <c r="AW164" s="13" t="s">
        <v>32</v>
      </c>
      <c r="AX164" s="13" t="s">
        <v>70</v>
      </c>
      <c r="AY164" s="234" t="s">
        <v>242</v>
      </c>
    </row>
    <row r="165" spans="1:51" s="14" customFormat="1" ht="12">
      <c r="A165" s="14"/>
      <c r="B165" s="235"/>
      <c r="C165" s="236"/>
      <c r="D165" s="223" t="s">
        <v>254</v>
      </c>
      <c r="E165" s="237" t="s">
        <v>17</v>
      </c>
      <c r="F165" s="238" t="s">
        <v>261</v>
      </c>
      <c r="G165" s="236"/>
      <c r="H165" s="239">
        <v>117.6</v>
      </c>
      <c r="I165" s="236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254</v>
      </c>
      <c r="AU165" s="244" t="s">
        <v>80</v>
      </c>
      <c r="AV165" s="14" t="s">
        <v>248</v>
      </c>
      <c r="AW165" s="14" t="s">
        <v>32</v>
      </c>
      <c r="AX165" s="14" t="s">
        <v>78</v>
      </c>
      <c r="AY165" s="244" t="s">
        <v>242</v>
      </c>
    </row>
    <row r="166" spans="1:65" s="2" customFormat="1" ht="24.15" customHeight="1">
      <c r="A166" s="34"/>
      <c r="B166" s="35"/>
      <c r="C166" s="207" t="s">
        <v>8</v>
      </c>
      <c r="D166" s="207" t="s">
        <v>244</v>
      </c>
      <c r="E166" s="208" t="s">
        <v>355</v>
      </c>
      <c r="F166" s="209" t="s">
        <v>356</v>
      </c>
      <c r="G166" s="210" t="s">
        <v>184</v>
      </c>
      <c r="H166" s="211">
        <v>133.67</v>
      </c>
      <c r="I166" s="212">
        <v>72.04</v>
      </c>
      <c r="J166" s="212">
        <f>ROUND(I166*H166,2)</f>
        <v>9629.59</v>
      </c>
      <c r="K166" s="209" t="s">
        <v>247</v>
      </c>
      <c r="L166" s="40"/>
      <c r="M166" s="213" t="s">
        <v>17</v>
      </c>
      <c r="N166" s="214" t="s">
        <v>41</v>
      </c>
      <c r="O166" s="215">
        <v>0.147</v>
      </c>
      <c r="P166" s="215">
        <f>O166*H166</f>
        <v>19.649489999999997</v>
      </c>
      <c r="Q166" s="215">
        <v>0</v>
      </c>
      <c r="R166" s="215">
        <f>Q166*H166</f>
        <v>0</v>
      </c>
      <c r="S166" s="215">
        <v>0.115</v>
      </c>
      <c r="T166" s="216">
        <f>S166*H166</f>
        <v>15.37205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7" t="s">
        <v>248</v>
      </c>
      <c r="AT166" s="217" t="s">
        <v>244</v>
      </c>
      <c r="AU166" s="217" t="s">
        <v>80</v>
      </c>
      <c r="AY166" s="19" t="s">
        <v>242</v>
      </c>
      <c r="BE166" s="218">
        <f>IF(N166="základní",J166,0)</f>
        <v>9629.59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78</v>
      </c>
      <c r="BK166" s="218">
        <f>ROUND(I166*H166,2)</f>
        <v>9629.59</v>
      </c>
      <c r="BL166" s="19" t="s">
        <v>248</v>
      </c>
      <c r="BM166" s="217" t="s">
        <v>357</v>
      </c>
    </row>
    <row r="167" spans="1:47" s="2" customFormat="1" ht="12">
      <c r="A167" s="34"/>
      <c r="B167" s="35"/>
      <c r="C167" s="36"/>
      <c r="D167" s="219" t="s">
        <v>250</v>
      </c>
      <c r="E167" s="36"/>
      <c r="F167" s="220" t="s">
        <v>358</v>
      </c>
      <c r="G167" s="36"/>
      <c r="H167" s="36"/>
      <c r="I167" s="36"/>
      <c r="J167" s="36"/>
      <c r="K167" s="36"/>
      <c r="L167" s="40"/>
      <c r="M167" s="221"/>
      <c r="N167" s="222"/>
      <c r="O167" s="79"/>
      <c r="P167" s="79"/>
      <c r="Q167" s="79"/>
      <c r="R167" s="79"/>
      <c r="S167" s="79"/>
      <c r="T167" s="80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250</v>
      </c>
      <c r="AU167" s="19" t="s">
        <v>80</v>
      </c>
    </row>
    <row r="168" spans="1:51" s="16" customFormat="1" ht="12">
      <c r="A168" s="16"/>
      <c r="B168" s="255"/>
      <c r="C168" s="256"/>
      <c r="D168" s="223" t="s">
        <v>254</v>
      </c>
      <c r="E168" s="257" t="s">
        <v>17</v>
      </c>
      <c r="F168" s="258" t="s">
        <v>359</v>
      </c>
      <c r="G168" s="256"/>
      <c r="H168" s="257" t="s">
        <v>17</v>
      </c>
      <c r="I168" s="256"/>
      <c r="J168" s="256"/>
      <c r="K168" s="256"/>
      <c r="L168" s="259"/>
      <c r="M168" s="260"/>
      <c r="N168" s="261"/>
      <c r="O168" s="261"/>
      <c r="P168" s="261"/>
      <c r="Q168" s="261"/>
      <c r="R168" s="261"/>
      <c r="S168" s="261"/>
      <c r="T168" s="262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63" t="s">
        <v>254</v>
      </c>
      <c r="AU168" s="263" t="s">
        <v>80</v>
      </c>
      <c r="AV168" s="16" t="s">
        <v>78</v>
      </c>
      <c r="AW168" s="16" t="s">
        <v>32</v>
      </c>
      <c r="AX168" s="16" t="s">
        <v>70</v>
      </c>
      <c r="AY168" s="263" t="s">
        <v>242</v>
      </c>
    </row>
    <row r="169" spans="1:51" s="13" customFormat="1" ht="12">
      <c r="A169" s="13"/>
      <c r="B169" s="225"/>
      <c r="C169" s="226"/>
      <c r="D169" s="223" t="s">
        <v>254</v>
      </c>
      <c r="E169" s="227" t="s">
        <v>17</v>
      </c>
      <c r="F169" s="228" t="s">
        <v>360</v>
      </c>
      <c r="G169" s="226"/>
      <c r="H169" s="229">
        <v>17.5</v>
      </c>
      <c r="I169" s="226"/>
      <c r="J169" s="226"/>
      <c r="K169" s="226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254</v>
      </c>
      <c r="AU169" s="234" t="s">
        <v>80</v>
      </c>
      <c r="AV169" s="13" t="s">
        <v>80</v>
      </c>
      <c r="AW169" s="13" t="s">
        <v>32</v>
      </c>
      <c r="AX169" s="13" t="s">
        <v>70</v>
      </c>
      <c r="AY169" s="234" t="s">
        <v>242</v>
      </c>
    </row>
    <row r="170" spans="1:51" s="13" customFormat="1" ht="12">
      <c r="A170" s="13"/>
      <c r="B170" s="225"/>
      <c r="C170" s="226"/>
      <c r="D170" s="223" t="s">
        <v>254</v>
      </c>
      <c r="E170" s="227" t="s">
        <v>17</v>
      </c>
      <c r="F170" s="228" t="s">
        <v>361</v>
      </c>
      <c r="G170" s="226"/>
      <c r="H170" s="229">
        <v>50.9</v>
      </c>
      <c r="I170" s="226"/>
      <c r="J170" s="226"/>
      <c r="K170" s="226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254</v>
      </c>
      <c r="AU170" s="234" t="s">
        <v>80</v>
      </c>
      <c r="AV170" s="13" t="s">
        <v>80</v>
      </c>
      <c r="AW170" s="13" t="s">
        <v>32</v>
      </c>
      <c r="AX170" s="13" t="s">
        <v>70</v>
      </c>
      <c r="AY170" s="234" t="s">
        <v>242</v>
      </c>
    </row>
    <row r="171" spans="1:51" s="13" customFormat="1" ht="12">
      <c r="A171" s="13"/>
      <c r="B171" s="225"/>
      <c r="C171" s="226"/>
      <c r="D171" s="223" t="s">
        <v>254</v>
      </c>
      <c r="E171" s="227" t="s">
        <v>17</v>
      </c>
      <c r="F171" s="228" t="s">
        <v>362</v>
      </c>
      <c r="G171" s="226"/>
      <c r="H171" s="229">
        <v>65.27</v>
      </c>
      <c r="I171" s="226"/>
      <c r="J171" s="226"/>
      <c r="K171" s="226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254</v>
      </c>
      <c r="AU171" s="234" t="s">
        <v>80</v>
      </c>
      <c r="AV171" s="13" t="s">
        <v>80</v>
      </c>
      <c r="AW171" s="13" t="s">
        <v>32</v>
      </c>
      <c r="AX171" s="13" t="s">
        <v>70</v>
      </c>
      <c r="AY171" s="234" t="s">
        <v>242</v>
      </c>
    </row>
    <row r="172" spans="1:51" s="14" customFormat="1" ht="12">
      <c r="A172" s="14"/>
      <c r="B172" s="235"/>
      <c r="C172" s="236"/>
      <c r="D172" s="223" t="s">
        <v>254</v>
      </c>
      <c r="E172" s="237" t="s">
        <v>195</v>
      </c>
      <c r="F172" s="238" t="s">
        <v>261</v>
      </c>
      <c r="G172" s="236"/>
      <c r="H172" s="239">
        <v>133.67000000000002</v>
      </c>
      <c r="I172" s="236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254</v>
      </c>
      <c r="AU172" s="244" t="s">
        <v>80</v>
      </c>
      <c r="AV172" s="14" t="s">
        <v>248</v>
      </c>
      <c r="AW172" s="14" t="s">
        <v>32</v>
      </c>
      <c r="AX172" s="14" t="s">
        <v>78</v>
      </c>
      <c r="AY172" s="244" t="s">
        <v>242</v>
      </c>
    </row>
    <row r="173" spans="1:65" s="2" customFormat="1" ht="16.5" customHeight="1">
      <c r="A173" s="34"/>
      <c r="B173" s="35"/>
      <c r="C173" s="207" t="s">
        <v>363</v>
      </c>
      <c r="D173" s="207" t="s">
        <v>244</v>
      </c>
      <c r="E173" s="208" t="s">
        <v>364</v>
      </c>
      <c r="F173" s="209" t="s">
        <v>365</v>
      </c>
      <c r="G173" s="210" t="s">
        <v>140</v>
      </c>
      <c r="H173" s="211">
        <v>120</v>
      </c>
      <c r="I173" s="212">
        <v>15.8</v>
      </c>
      <c r="J173" s="212">
        <f>ROUND(I173*H173,2)</f>
        <v>1896</v>
      </c>
      <c r="K173" s="209" t="s">
        <v>247</v>
      </c>
      <c r="L173" s="40"/>
      <c r="M173" s="213" t="s">
        <v>17</v>
      </c>
      <c r="N173" s="214" t="s">
        <v>41</v>
      </c>
      <c r="O173" s="215">
        <v>0.017</v>
      </c>
      <c r="P173" s="215">
        <f>O173*H173</f>
        <v>2.04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7" t="s">
        <v>248</v>
      </c>
      <c r="AT173" s="217" t="s">
        <v>244</v>
      </c>
      <c r="AU173" s="217" t="s">
        <v>80</v>
      </c>
      <c r="AY173" s="19" t="s">
        <v>242</v>
      </c>
      <c r="BE173" s="218">
        <f>IF(N173="základní",J173,0)</f>
        <v>1896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78</v>
      </c>
      <c r="BK173" s="218">
        <f>ROUND(I173*H173,2)</f>
        <v>1896</v>
      </c>
      <c r="BL173" s="19" t="s">
        <v>248</v>
      </c>
      <c r="BM173" s="217" t="s">
        <v>366</v>
      </c>
    </row>
    <row r="174" spans="1:47" s="2" customFormat="1" ht="12">
      <c r="A174" s="34"/>
      <c r="B174" s="35"/>
      <c r="C174" s="36"/>
      <c r="D174" s="219" t="s">
        <v>250</v>
      </c>
      <c r="E174" s="36"/>
      <c r="F174" s="220" t="s">
        <v>367</v>
      </c>
      <c r="G174" s="36"/>
      <c r="H174" s="36"/>
      <c r="I174" s="36"/>
      <c r="J174" s="36"/>
      <c r="K174" s="36"/>
      <c r="L174" s="40"/>
      <c r="M174" s="221"/>
      <c r="N174" s="222"/>
      <c r="O174" s="79"/>
      <c r="P174" s="79"/>
      <c r="Q174" s="79"/>
      <c r="R174" s="79"/>
      <c r="S174" s="79"/>
      <c r="T174" s="80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250</v>
      </c>
      <c r="AU174" s="19" t="s">
        <v>80</v>
      </c>
    </row>
    <row r="175" spans="1:51" s="13" customFormat="1" ht="12">
      <c r="A175" s="13"/>
      <c r="B175" s="225"/>
      <c r="C175" s="226"/>
      <c r="D175" s="223" t="s">
        <v>254</v>
      </c>
      <c r="E175" s="227" t="s">
        <v>17</v>
      </c>
      <c r="F175" s="228" t="s">
        <v>368</v>
      </c>
      <c r="G175" s="226"/>
      <c r="H175" s="229">
        <v>61</v>
      </c>
      <c r="I175" s="226"/>
      <c r="J175" s="226"/>
      <c r="K175" s="226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254</v>
      </c>
      <c r="AU175" s="234" t="s">
        <v>80</v>
      </c>
      <c r="AV175" s="13" t="s">
        <v>80</v>
      </c>
      <c r="AW175" s="13" t="s">
        <v>32</v>
      </c>
      <c r="AX175" s="13" t="s">
        <v>70</v>
      </c>
      <c r="AY175" s="234" t="s">
        <v>242</v>
      </c>
    </row>
    <row r="176" spans="1:51" s="13" customFormat="1" ht="12">
      <c r="A176" s="13"/>
      <c r="B176" s="225"/>
      <c r="C176" s="226"/>
      <c r="D176" s="223" t="s">
        <v>254</v>
      </c>
      <c r="E176" s="227" t="s">
        <v>17</v>
      </c>
      <c r="F176" s="228" t="s">
        <v>369</v>
      </c>
      <c r="G176" s="226"/>
      <c r="H176" s="229">
        <v>59</v>
      </c>
      <c r="I176" s="226"/>
      <c r="J176" s="226"/>
      <c r="K176" s="226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254</v>
      </c>
      <c r="AU176" s="234" t="s">
        <v>80</v>
      </c>
      <c r="AV176" s="13" t="s">
        <v>80</v>
      </c>
      <c r="AW176" s="13" t="s">
        <v>32</v>
      </c>
      <c r="AX176" s="13" t="s">
        <v>70</v>
      </c>
      <c r="AY176" s="234" t="s">
        <v>242</v>
      </c>
    </row>
    <row r="177" spans="1:51" s="14" customFormat="1" ht="12">
      <c r="A177" s="14"/>
      <c r="B177" s="235"/>
      <c r="C177" s="236"/>
      <c r="D177" s="223" t="s">
        <v>254</v>
      </c>
      <c r="E177" s="237" t="s">
        <v>138</v>
      </c>
      <c r="F177" s="238" t="s">
        <v>261</v>
      </c>
      <c r="G177" s="236"/>
      <c r="H177" s="239">
        <v>120</v>
      </c>
      <c r="I177" s="236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254</v>
      </c>
      <c r="AU177" s="244" t="s">
        <v>80</v>
      </c>
      <c r="AV177" s="14" t="s">
        <v>248</v>
      </c>
      <c r="AW177" s="14" t="s">
        <v>32</v>
      </c>
      <c r="AX177" s="14" t="s">
        <v>78</v>
      </c>
      <c r="AY177" s="244" t="s">
        <v>242</v>
      </c>
    </row>
    <row r="178" spans="1:65" s="2" customFormat="1" ht="21.75" customHeight="1">
      <c r="A178" s="34"/>
      <c r="B178" s="35"/>
      <c r="C178" s="207" t="s">
        <v>370</v>
      </c>
      <c r="D178" s="207" t="s">
        <v>244</v>
      </c>
      <c r="E178" s="208" t="s">
        <v>371</v>
      </c>
      <c r="F178" s="209" t="s">
        <v>372</v>
      </c>
      <c r="G178" s="210" t="s">
        <v>144</v>
      </c>
      <c r="H178" s="211">
        <v>32.11</v>
      </c>
      <c r="I178" s="212">
        <v>78.7</v>
      </c>
      <c r="J178" s="212">
        <f>ROUND(I178*H178,2)</f>
        <v>2527.06</v>
      </c>
      <c r="K178" s="209" t="s">
        <v>247</v>
      </c>
      <c r="L178" s="40"/>
      <c r="M178" s="213" t="s">
        <v>17</v>
      </c>
      <c r="N178" s="214" t="s">
        <v>41</v>
      </c>
      <c r="O178" s="215">
        <v>0.101</v>
      </c>
      <c r="P178" s="215">
        <f>O178*H178</f>
        <v>3.24311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7" t="s">
        <v>248</v>
      </c>
      <c r="AT178" s="217" t="s">
        <v>244</v>
      </c>
      <c r="AU178" s="217" t="s">
        <v>80</v>
      </c>
      <c r="AY178" s="19" t="s">
        <v>242</v>
      </c>
      <c r="BE178" s="218">
        <f>IF(N178="základní",J178,0)</f>
        <v>2527.06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78</v>
      </c>
      <c r="BK178" s="218">
        <f>ROUND(I178*H178,2)</f>
        <v>2527.06</v>
      </c>
      <c r="BL178" s="19" t="s">
        <v>248</v>
      </c>
      <c r="BM178" s="217" t="s">
        <v>373</v>
      </c>
    </row>
    <row r="179" spans="1:47" s="2" customFormat="1" ht="12">
      <c r="A179" s="34"/>
      <c r="B179" s="35"/>
      <c r="C179" s="36"/>
      <c r="D179" s="219" t="s">
        <v>250</v>
      </c>
      <c r="E179" s="36"/>
      <c r="F179" s="220" t="s">
        <v>374</v>
      </c>
      <c r="G179" s="36"/>
      <c r="H179" s="36"/>
      <c r="I179" s="36"/>
      <c r="J179" s="36"/>
      <c r="K179" s="36"/>
      <c r="L179" s="40"/>
      <c r="M179" s="221"/>
      <c r="N179" s="222"/>
      <c r="O179" s="79"/>
      <c r="P179" s="79"/>
      <c r="Q179" s="79"/>
      <c r="R179" s="79"/>
      <c r="S179" s="79"/>
      <c r="T179" s="80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9" t="s">
        <v>250</v>
      </c>
      <c r="AU179" s="19" t="s">
        <v>80</v>
      </c>
    </row>
    <row r="180" spans="1:51" s="13" customFormat="1" ht="12">
      <c r="A180" s="13"/>
      <c r="B180" s="225"/>
      <c r="C180" s="226"/>
      <c r="D180" s="223" t="s">
        <v>254</v>
      </c>
      <c r="E180" s="227" t="s">
        <v>17</v>
      </c>
      <c r="F180" s="228" t="s">
        <v>375</v>
      </c>
      <c r="G180" s="226"/>
      <c r="H180" s="229">
        <v>9.88</v>
      </c>
      <c r="I180" s="226"/>
      <c r="J180" s="226"/>
      <c r="K180" s="226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254</v>
      </c>
      <c r="AU180" s="234" t="s">
        <v>80</v>
      </c>
      <c r="AV180" s="13" t="s">
        <v>80</v>
      </c>
      <c r="AW180" s="13" t="s">
        <v>32</v>
      </c>
      <c r="AX180" s="13" t="s">
        <v>70</v>
      </c>
      <c r="AY180" s="234" t="s">
        <v>242</v>
      </c>
    </row>
    <row r="181" spans="1:51" s="13" customFormat="1" ht="12">
      <c r="A181" s="13"/>
      <c r="B181" s="225"/>
      <c r="C181" s="226"/>
      <c r="D181" s="223" t="s">
        <v>254</v>
      </c>
      <c r="E181" s="227" t="s">
        <v>17</v>
      </c>
      <c r="F181" s="228" t="s">
        <v>376</v>
      </c>
      <c r="G181" s="226"/>
      <c r="H181" s="229">
        <v>22.23</v>
      </c>
      <c r="I181" s="226"/>
      <c r="J181" s="226"/>
      <c r="K181" s="226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254</v>
      </c>
      <c r="AU181" s="234" t="s">
        <v>80</v>
      </c>
      <c r="AV181" s="13" t="s">
        <v>80</v>
      </c>
      <c r="AW181" s="13" t="s">
        <v>32</v>
      </c>
      <c r="AX181" s="13" t="s">
        <v>70</v>
      </c>
      <c r="AY181" s="234" t="s">
        <v>242</v>
      </c>
    </row>
    <row r="182" spans="1:51" s="14" customFormat="1" ht="12">
      <c r="A182" s="14"/>
      <c r="B182" s="235"/>
      <c r="C182" s="236"/>
      <c r="D182" s="223" t="s">
        <v>254</v>
      </c>
      <c r="E182" s="237" t="s">
        <v>142</v>
      </c>
      <c r="F182" s="238" t="s">
        <v>261</v>
      </c>
      <c r="G182" s="236"/>
      <c r="H182" s="239">
        <v>32.11</v>
      </c>
      <c r="I182" s="236"/>
      <c r="J182" s="236"/>
      <c r="K182" s="236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254</v>
      </c>
      <c r="AU182" s="244" t="s">
        <v>80</v>
      </c>
      <c r="AV182" s="14" t="s">
        <v>248</v>
      </c>
      <c r="AW182" s="14" t="s">
        <v>32</v>
      </c>
      <c r="AX182" s="14" t="s">
        <v>78</v>
      </c>
      <c r="AY182" s="244" t="s">
        <v>242</v>
      </c>
    </row>
    <row r="183" spans="1:65" s="2" customFormat="1" ht="24.15" customHeight="1">
      <c r="A183" s="34"/>
      <c r="B183" s="35"/>
      <c r="C183" s="207" t="s">
        <v>377</v>
      </c>
      <c r="D183" s="207" t="s">
        <v>244</v>
      </c>
      <c r="E183" s="208" t="s">
        <v>378</v>
      </c>
      <c r="F183" s="209" t="s">
        <v>379</v>
      </c>
      <c r="G183" s="210" t="s">
        <v>144</v>
      </c>
      <c r="H183" s="211">
        <v>40.32</v>
      </c>
      <c r="I183" s="212">
        <v>96.45</v>
      </c>
      <c r="J183" s="212">
        <f>ROUND(I183*H183,2)</f>
        <v>3888.86</v>
      </c>
      <c r="K183" s="209" t="s">
        <v>247</v>
      </c>
      <c r="L183" s="40"/>
      <c r="M183" s="213" t="s">
        <v>17</v>
      </c>
      <c r="N183" s="214" t="s">
        <v>41</v>
      </c>
      <c r="O183" s="215">
        <v>0.124</v>
      </c>
      <c r="P183" s="215">
        <f>O183*H183</f>
        <v>4.99968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7" t="s">
        <v>248</v>
      </c>
      <c r="AT183" s="217" t="s">
        <v>244</v>
      </c>
      <c r="AU183" s="217" t="s">
        <v>80</v>
      </c>
      <c r="AY183" s="19" t="s">
        <v>242</v>
      </c>
      <c r="BE183" s="218">
        <f>IF(N183="základní",J183,0)</f>
        <v>3888.86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78</v>
      </c>
      <c r="BK183" s="218">
        <f>ROUND(I183*H183,2)</f>
        <v>3888.86</v>
      </c>
      <c r="BL183" s="19" t="s">
        <v>248</v>
      </c>
      <c r="BM183" s="217" t="s">
        <v>380</v>
      </c>
    </row>
    <row r="184" spans="1:47" s="2" customFormat="1" ht="12">
      <c r="A184" s="34"/>
      <c r="B184" s="35"/>
      <c r="C184" s="36"/>
      <c r="D184" s="219" t="s">
        <v>250</v>
      </c>
      <c r="E184" s="36"/>
      <c r="F184" s="220" t="s">
        <v>381</v>
      </c>
      <c r="G184" s="36"/>
      <c r="H184" s="36"/>
      <c r="I184" s="36"/>
      <c r="J184" s="36"/>
      <c r="K184" s="36"/>
      <c r="L184" s="40"/>
      <c r="M184" s="221"/>
      <c r="N184" s="222"/>
      <c r="O184" s="79"/>
      <c r="P184" s="79"/>
      <c r="Q184" s="79"/>
      <c r="R184" s="79"/>
      <c r="S184" s="79"/>
      <c r="T184" s="80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250</v>
      </c>
      <c r="AU184" s="19" t="s">
        <v>80</v>
      </c>
    </row>
    <row r="185" spans="1:47" s="2" customFormat="1" ht="12">
      <c r="A185" s="34"/>
      <c r="B185" s="35"/>
      <c r="C185" s="36"/>
      <c r="D185" s="223" t="s">
        <v>252</v>
      </c>
      <c r="E185" s="36"/>
      <c r="F185" s="224" t="s">
        <v>382</v>
      </c>
      <c r="G185" s="36"/>
      <c r="H185" s="36"/>
      <c r="I185" s="36"/>
      <c r="J185" s="36"/>
      <c r="K185" s="36"/>
      <c r="L185" s="40"/>
      <c r="M185" s="221"/>
      <c r="N185" s="222"/>
      <c r="O185" s="79"/>
      <c r="P185" s="79"/>
      <c r="Q185" s="79"/>
      <c r="R185" s="79"/>
      <c r="S185" s="79"/>
      <c r="T185" s="80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9" t="s">
        <v>252</v>
      </c>
      <c r="AU185" s="19" t="s">
        <v>80</v>
      </c>
    </row>
    <row r="186" spans="1:51" s="13" customFormat="1" ht="12">
      <c r="A186" s="13"/>
      <c r="B186" s="225"/>
      <c r="C186" s="226"/>
      <c r="D186" s="223" t="s">
        <v>254</v>
      </c>
      <c r="E186" s="227" t="s">
        <v>17</v>
      </c>
      <c r="F186" s="228" t="s">
        <v>383</v>
      </c>
      <c r="G186" s="226"/>
      <c r="H186" s="229">
        <v>40.32</v>
      </c>
      <c r="I186" s="226"/>
      <c r="J186" s="226"/>
      <c r="K186" s="226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254</v>
      </c>
      <c r="AU186" s="234" t="s">
        <v>80</v>
      </c>
      <c r="AV186" s="13" t="s">
        <v>80</v>
      </c>
      <c r="AW186" s="13" t="s">
        <v>32</v>
      </c>
      <c r="AX186" s="13" t="s">
        <v>70</v>
      </c>
      <c r="AY186" s="234" t="s">
        <v>242</v>
      </c>
    </row>
    <row r="187" spans="1:51" s="14" customFormat="1" ht="12">
      <c r="A187" s="14"/>
      <c r="B187" s="235"/>
      <c r="C187" s="236"/>
      <c r="D187" s="223" t="s">
        <v>254</v>
      </c>
      <c r="E187" s="237" t="s">
        <v>147</v>
      </c>
      <c r="F187" s="238" t="s">
        <v>261</v>
      </c>
      <c r="G187" s="236"/>
      <c r="H187" s="239">
        <v>40.32</v>
      </c>
      <c r="I187" s="236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254</v>
      </c>
      <c r="AU187" s="244" t="s">
        <v>80</v>
      </c>
      <c r="AV187" s="14" t="s">
        <v>248</v>
      </c>
      <c r="AW187" s="14" t="s">
        <v>32</v>
      </c>
      <c r="AX187" s="14" t="s">
        <v>78</v>
      </c>
      <c r="AY187" s="244" t="s">
        <v>242</v>
      </c>
    </row>
    <row r="188" spans="1:65" s="2" customFormat="1" ht="24.15" customHeight="1">
      <c r="A188" s="34"/>
      <c r="B188" s="35"/>
      <c r="C188" s="207" t="s">
        <v>384</v>
      </c>
      <c r="D188" s="207" t="s">
        <v>244</v>
      </c>
      <c r="E188" s="208" t="s">
        <v>385</v>
      </c>
      <c r="F188" s="209" t="s">
        <v>386</v>
      </c>
      <c r="G188" s="210" t="s">
        <v>144</v>
      </c>
      <c r="H188" s="211">
        <v>5.198</v>
      </c>
      <c r="I188" s="212">
        <v>225.66</v>
      </c>
      <c r="J188" s="212">
        <f>ROUND(I188*H188,2)</f>
        <v>1172.98</v>
      </c>
      <c r="K188" s="209" t="s">
        <v>247</v>
      </c>
      <c r="L188" s="40"/>
      <c r="M188" s="213" t="s">
        <v>17</v>
      </c>
      <c r="N188" s="214" t="s">
        <v>41</v>
      </c>
      <c r="O188" s="215">
        <v>0.337</v>
      </c>
      <c r="P188" s="215">
        <f>O188*H188</f>
        <v>1.7517260000000003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7" t="s">
        <v>248</v>
      </c>
      <c r="AT188" s="217" t="s">
        <v>244</v>
      </c>
      <c r="AU188" s="217" t="s">
        <v>80</v>
      </c>
      <c r="AY188" s="19" t="s">
        <v>242</v>
      </c>
      <c r="BE188" s="218">
        <f>IF(N188="základní",J188,0)</f>
        <v>1172.98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78</v>
      </c>
      <c r="BK188" s="218">
        <f>ROUND(I188*H188,2)</f>
        <v>1172.98</v>
      </c>
      <c r="BL188" s="19" t="s">
        <v>248</v>
      </c>
      <c r="BM188" s="217" t="s">
        <v>387</v>
      </c>
    </row>
    <row r="189" spans="1:47" s="2" customFormat="1" ht="12">
      <c r="A189" s="34"/>
      <c r="B189" s="35"/>
      <c r="C189" s="36"/>
      <c r="D189" s="219" t="s">
        <v>250</v>
      </c>
      <c r="E189" s="36"/>
      <c r="F189" s="220" t="s">
        <v>388</v>
      </c>
      <c r="G189" s="36"/>
      <c r="H189" s="36"/>
      <c r="I189" s="36"/>
      <c r="J189" s="36"/>
      <c r="K189" s="36"/>
      <c r="L189" s="40"/>
      <c r="M189" s="221"/>
      <c r="N189" s="222"/>
      <c r="O189" s="79"/>
      <c r="P189" s="79"/>
      <c r="Q189" s="79"/>
      <c r="R189" s="79"/>
      <c r="S189" s="79"/>
      <c r="T189" s="80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9" t="s">
        <v>250</v>
      </c>
      <c r="AU189" s="19" t="s">
        <v>80</v>
      </c>
    </row>
    <row r="190" spans="1:51" s="13" customFormat="1" ht="12">
      <c r="A190" s="13"/>
      <c r="B190" s="225"/>
      <c r="C190" s="226"/>
      <c r="D190" s="223" t="s">
        <v>254</v>
      </c>
      <c r="E190" s="227" t="s">
        <v>17</v>
      </c>
      <c r="F190" s="228" t="s">
        <v>389</v>
      </c>
      <c r="G190" s="226"/>
      <c r="H190" s="229">
        <v>2.314</v>
      </c>
      <c r="I190" s="226"/>
      <c r="J190" s="226"/>
      <c r="K190" s="226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254</v>
      </c>
      <c r="AU190" s="234" t="s">
        <v>80</v>
      </c>
      <c r="AV190" s="13" t="s">
        <v>80</v>
      </c>
      <c r="AW190" s="13" t="s">
        <v>32</v>
      </c>
      <c r="AX190" s="13" t="s">
        <v>70</v>
      </c>
      <c r="AY190" s="234" t="s">
        <v>242</v>
      </c>
    </row>
    <row r="191" spans="1:51" s="13" customFormat="1" ht="12">
      <c r="A191" s="13"/>
      <c r="B191" s="225"/>
      <c r="C191" s="226"/>
      <c r="D191" s="223" t="s">
        <v>254</v>
      </c>
      <c r="E191" s="227" t="s">
        <v>17</v>
      </c>
      <c r="F191" s="228" t="s">
        <v>390</v>
      </c>
      <c r="G191" s="226"/>
      <c r="H191" s="229">
        <v>2.884</v>
      </c>
      <c r="I191" s="226"/>
      <c r="J191" s="226"/>
      <c r="K191" s="226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254</v>
      </c>
      <c r="AU191" s="234" t="s">
        <v>80</v>
      </c>
      <c r="AV191" s="13" t="s">
        <v>80</v>
      </c>
      <c r="AW191" s="13" t="s">
        <v>32</v>
      </c>
      <c r="AX191" s="13" t="s">
        <v>70</v>
      </c>
      <c r="AY191" s="234" t="s">
        <v>242</v>
      </c>
    </row>
    <row r="192" spans="1:51" s="14" customFormat="1" ht="12">
      <c r="A192" s="14"/>
      <c r="B192" s="235"/>
      <c r="C192" s="236"/>
      <c r="D192" s="223" t="s">
        <v>254</v>
      </c>
      <c r="E192" s="237" t="s">
        <v>150</v>
      </c>
      <c r="F192" s="238" t="s">
        <v>261</v>
      </c>
      <c r="G192" s="236"/>
      <c r="H192" s="239">
        <v>5.198</v>
      </c>
      <c r="I192" s="236"/>
      <c r="J192" s="236"/>
      <c r="K192" s="236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254</v>
      </c>
      <c r="AU192" s="244" t="s">
        <v>80</v>
      </c>
      <c r="AV192" s="14" t="s">
        <v>248</v>
      </c>
      <c r="AW192" s="14" t="s">
        <v>32</v>
      </c>
      <c r="AX192" s="14" t="s">
        <v>78</v>
      </c>
      <c r="AY192" s="244" t="s">
        <v>242</v>
      </c>
    </row>
    <row r="193" spans="1:65" s="2" customFormat="1" ht="24.15" customHeight="1">
      <c r="A193" s="34"/>
      <c r="B193" s="35"/>
      <c r="C193" s="207" t="s">
        <v>391</v>
      </c>
      <c r="D193" s="207" t="s">
        <v>244</v>
      </c>
      <c r="E193" s="208" t="s">
        <v>392</v>
      </c>
      <c r="F193" s="209" t="s">
        <v>393</v>
      </c>
      <c r="G193" s="210" t="s">
        <v>144</v>
      </c>
      <c r="H193" s="211">
        <v>9.76</v>
      </c>
      <c r="I193" s="212">
        <v>204.67</v>
      </c>
      <c r="J193" s="212">
        <f>ROUND(I193*H193,2)</f>
        <v>1997.58</v>
      </c>
      <c r="K193" s="209" t="s">
        <v>247</v>
      </c>
      <c r="L193" s="40"/>
      <c r="M193" s="213" t="s">
        <v>17</v>
      </c>
      <c r="N193" s="214" t="s">
        <v>41</v>
      </c>
      <c r="O193" s="215">
        <v>0.306</v>
      </c>
      <c r="P193" s="215">
        <f>O193*H193</f>
        <v>2.98656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7" t="s">
        <v>248</v>
      </c>
      <c r="AT193" s="217" t="s">
        <v>244</v>
      </c>
      <c r="AU193" s="217" t="s">
        <v>80</v>
      </c>
      <c r="AY193" s="19" t="s">
        <v>242</v>
      </c>
      <c r="BE193" s="218">
        <f>IF(N193="základní",J193,0)</f>
        <v>1997.58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78</v>
      </c>
      <c r="BK193" s="218">
        <f>ROUND(I193*H193,2)</f>
        <v>1997.58</v>
      </c>
      <c r="BL193" s="19" t="s">
        <v>248</v>
      </c>
      <c r="BM193" s="217" t="s">
        <v>394</v>
      </c>
    </row>
    <row r="194" spans="1:47" s="2" customFormat="1" ht="12">
      <c r="A194" s="34"/>
      <c r="B194" s="35"/>
      <c r="C194" s="36"/>
      <c r="D194" s="219" t="s">
        <v>250</v>
      </c>
      <c r="E194" s="36"/>
      <c r="F194" s="220" t="s">
        <v>395</v>
      </c>
      <c r="G194" s="36"/>
      <c r="H194" s="36"/>
      <c r="I194" s="36"/>
      <c r="J194" s="36"/>
      <c r="K194" s="36"/>
      <c r="L194" s="40"/>
      <c r="M194" s="221"/>
      <c r="N194" s="222"/>
      <c r="O194" s="79"/>
      <c r="P194" s="79"/>
      <c r="Q194" s="79"/>
      <c r="R194" s="79"/>
      <c r="S194" s="79"/>
      <c r="T194" s="80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9" t="s">
        <v>250</v>
      </c>
      <c r="AU194" s="19" t="s">
        <v>80</v>
      </c>
    </row>
    <row r="195" spans="1:51" s="13" customFormat="1" ht="12">
      <c r="A195" s="13"/>
      <c r="B195" s="225"/>
      <c r="C195" s="226"/>
      <c r="D195" s="223" t="s">
        <v>254</v>
      </c>
      <c r="E195" s="227" t="s">
        <v>153</v>
      </c>
      <c r="F195" s="228" t="s">
        <v>396</v>
      </c>
      <c r="G195" s="226"/>
      <c r="H195" s="229">
        <v>9.76</v>
      </c>
      <c r="I195" s="226"/>
      <c r="J195" s="226"/>
      <c r="K195" s="226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254</v>
      </c>
      <c r="AU195" s="234" t="s">
        <v>80</v>
      </c>
      <c r="AV195" s="13" t="s">
        <v>80</v>
      </c>
      <c r="AW195" s="13" t="s">
        <v>32</v>
      </c>
      <c r="AX195" s="13" t="s">
        <v>78</v>
      </c>
      <c r="AY195" s="234" t="s">
        <v>242</v>
      </c>
    </row>
    <row r="196" spans="1:65" s="2" customFormat="1" ht="37.8" customHeight="1">
      <c r="A196" s="34"/>
      <c r="B196" s="35"/>
      <c r="C196" s="207" t="s">
        <v>7</v>
      </c>
      <c r="D196" s="207" t="s">
        <v>244</v>
      </c>
      <c r="E196" s="208" t="s">
        <v>397</v>
      </c>
      <c r="F196" s="209" t="s">
        <v>398</v>
      </c>
      <c r="G196" s="210" t="s">
        <v>144</v>
      </c>
      <c r="H196" s="211">
        <v>87.388</v>
      </c>
      <c r="I196" s="212">
        <v>87.1</v>
      </c>
      <c r="J196" s="212">
        <f>ROUND(I196*H196,2)</f>
        <v>7611.49</v>
      </c>
      <c r="K196" s="209" t="s">
        <v>247</v>
      </c>
      <c r="L196" s="40"/>
      <c r="M196" s="213" t="s">
        <v>17</v>
      </c>
      <c r="N196" s="214" t="s">
        <v>41</v>
      </c>
      <c r="O196" s="215">
        <v>0.046</v>
      </c>
      <c r="P196" s="215">
        <f>O196*H196</f>
        <v>4.0198480000000005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7" t="s">
        <v>248</v>
      </c>
      <c r="AT196" s="217" t="s">
        <v>244</v>
      </c>
      <c r="AU196" s="217" t="s">
        <v>80</v>
      </c>
      <c r="AY196" s="19" t="s">
        <v>242</v>
      </c>
      <c r="BE196" s="218">
        <f>IF(N196="základní",J196,0)</f>
        <v>7611.49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78</v>
      </c>
      <c r="BK196" s="218">
        <f>ROUND(I196*H196,2)</f>
        <v>7611.49</v>
      </c>
      <c r="BL196" s="19" t="s">
        <v>248</v>
      </c>
      <c r="BM196" s="217" t="s">
        <v>399</v>
      </c>
    </row>
    <row r="197" spans="1:47" s="2" customFormat="1" ht="12">
      <c r="A197" s="34"/>
      <c r="B197" s="35"/>
      <c r="C197" s="36"/>
      <c r="D197" s="219" t="s">
        <v>250</v>
      </c>
      <c r="E197" s="36"/>
      <c r="F197" s="220" t="s">
        <v>400</v>
      </c>
      <c r="G197" s="36"/>
      <c r="H197" s="36"/>
      <c r="I197" s="36"/>
      <c r="J197" s="36"/>
      <c r="K197" s="36"/>
      <c r="L197" s="40"/>
      <c r="M197" s="221"/>
      <c r="N197" s="222"/>
      <c r="O197" s="79"/>
      <c r="P197" s="79"/>
      <c r="Q197" s="79"/>
      <c r="R197" s="79"/>
      <c r="S197" s="79"/>
      <c r="T197" s="80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9" t="s">
        <v>250</v>
      </c>
      <c r="AU197" s="19" t="s">
        <v>80</v>
      </c>
    </row>
    <row r="198" spans="1:51" s="13" customFormat="1" ht="12">
      <c r="A198" s="13"/>
      <c r="B198" s="225"/>
      <c r="C198" s="226"/>
      <c r="D198" s="223" t="s">
        <v>254</v>
      </c>
      <c r="E198" s="227" t="s">
        <v>17</v>
      </c>
      <c r="F198" s="228" t="s">
        <v>401</v>
      </c>
      <c r="G198" s="226"/>
      <c r="H198" s="229">
        <v>87.388</v>
      </c>
      <c r="I198" s="226"/>
      <c r="J198" s="226"/>
      <c r="K198" s="226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254</v>
      </c>
      <c r="AU198" s="234" t="s">
        <v>80</v>
      </c>
      <c r="AV198" s="13" t="s">
        <v>80</v>
      </c>
      <c r="AW198" s="13" t="s">
        <v>32</v>
      </c>
      <c r="AX198" s="13" t="s">
        <v>78</v>
      </c>
      <c r="AY198" s="234" t="s">
        <v>242</v>
      </c>
    </row>
    <row r="199" spans="1:65" s="2" customFormat="1" ht="16.5" customHeight="1">
      <c r="A199" s="34"/>
      <c r="B199" s="35"/>
      <c r="C199" s="207" t="s">
        <v>402</v>
      </c>
      <c r="D199" s="207" t="s">
        <v>244</v>
      </c>
      <c r="E199" s="208" t="s">
        <v>403</v>
      </c>
      <c r="F199" s="209" t="s">
        <v>404</v>
      </c>
      <c r="G199" s="210" t="s">
        <v>140</v>
      </c>
      <c r="H199" s="211">
        <v>152</v>
      </c>
      <c r="I199" s="212">
        <v>24.87</v>
      </c>
      <c r="J199" s="212">
        <f>ROUND(I199*H199,2)</f>
        <v>3780.24</v>
      </c>
      <c r="K199" s="209" t="s">
        <v>247</v>
      </c>
      <c r="L199" s="40"/>
      <c r="M199" s="213" t="s">
        <v>17</v>
      </c>
      <c r="N199" s="214" t="s">
        <v>41</v>
      </c>
      <c r="O199" s="215">
        <v>0.03</v>
      </c>
      <c r="P199" s="215">
        <f>O199*H199</f>
        <v>4.56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7" t="s">
        <v>248</v>
      </c>
      <c r="AT199" s="217" t="s">
        <v>244</v>
      </c>
      <c r="AU199" s="217" t="s">
        <v>80</v>
      </c>
      <c r="AY199" s="19" t="s">
        <v>242</v>
      </c>
      <c r="BE199" s="218">
        <f>IF(N199="základní",J199,0)</f>
        <v>3780.24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78</v>
      </c>
      <c r="BK199" s="218">
        <f>ROUND(I199*H199,2)</f>
        <v>3780.24</v>
      </c>
      <c r="BL199" s="19" t="s">
        <v>248</v>
      </c>
      <c r="BM199" s="217" t="s">
        <v>405</v>
      </c>
    </row>
    <row r="200" spans="1:47" s="2" customFormat="1" ht="12">
      <c r="A200" s="34"/>
      <c r="B200" s="35"/>
      <c r="C200" s="36"/>
      <c r="D200" s="219" t="s">
        <v>250</v>
      </c>
      <c r="E200" s="36"/>
      <c r="F200" s="220" t="s">
        <v>406</v>
      </c>
      <c r="G200" s="36"/>
      <c r="H200" s="36"/>
      <c r="I200" s="36"/>
      <c r="J200" s="36"/>
      <c r="K200" s="36"/>
      <c r="L200" s="40"/>
      <c r="M200" s="221"/>
      <c r="N200" s="222"/>
      <c r="O200" s="79"/>
      <c r="P200" s="79"/>
      <c r="Q200" s="79"/>
      <c r="R200" s="79"/>
      <c r="S200" s="79"/>
      <c r="T200" s="80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9" t="s">
        <v>250</v>
      </c>
      <c r="AU200" s="19" t="s">
        <v>80</v>
      </c>
    </row>
    <row r="201" spans="1:51" s="13" customFormat="1" ht="12">
      <c r="A201" s="13"/>
      <c r="B201" s="225"/>
      <c r="C201" s="226"/>
      <c r="D201" s="223" t="s">
        <v>254</v>
      </c>
      <c r="E201" s="227" t="s">
        <v>17</v>
      </c>
      <c r="F201" s="228" t="s">
        <v>407</v>
      </c>
      <c r="G201" s="226"/>
      <c r="H201" s="229">
        <v>152</v>
      </c>
      <c r="I201" s="226"/>
      <c r="J201" s="226"/>
      <c r="K201" s="226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254</v>
      </c>
      <c r="AU201" s="234" t="s">
        <v>80</v>
      </c>
      <c r="AV201" s="13" t="s">
        <v>80</v>
      </c>
      <c r="AW201" s="13" t="s">
        <v>32</v>
      </c>
      <c r="AX201" s="13" t="s">
        <v>78</v>
      </c>
      <c r="AY201" s="234" t="s">
        <v>242</v>
      </c>
    </row>
    <row r="202" spans="1:65" s="2" customFormat="1" ht="24.15" customHeight="1">
      <c r="A202" s="34"/>
      <c r="B202" s="35"/>
      <c r="C202" s="207" t="s">
        <v>408</v>
      </c>
      <c r="D202" s="207" t="s">
        <v>244</v>
      </c>
      <c r="E202" s="208" t="s">
        <v>409</v>
      </c>
      <c r="F202" s="209" t="s">
        <v>410</v>
      </c>
      <c r="G202" s="210" t="s">
        <v>140</v>
      </c>
      <c r="H202" s="211">
        <v>120</v>
      </c>
      <c r="I202" s="212">
        <v>20.79</v>
      </c>
      <c r="J202" s="212">
        <f>ROUND(I202*H202,2)</f>
        <v>2494.8</v>
      </c>
      <c r="K202" s="209" t="s">
        <v>247</v>
      </c>
      <c r="L202" s="40"/>
      <c r="M202" s="213" t="s">
        <v>17</v>
      </c>
      <c r="N202" s="214" t="s">
        <v>41</v>
      </c>
      <c r="O202" s="215">
        <v>0.016</v>
      </c>
      <c r="P202" s="215">
        <f>O202*H202</f>
        <v>1.92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7" t="s">
        <v>248</v>
      </c>
      <c r="AT202" s="217" t="s">
        <v>244</v>
      </c>
      <c r="AU202" s="217" t="s">
        <v>80</v>
      </c>
      <c r="AY202" s="19" t="s">
        <v>242</v>
      </c>
      <c r="BE202" s="218">
        <f>IF(N202="základní",J202,0)</f>
        <v>2494.8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78</v>
      </c>
      <c r="BK202" s="218">
        <f>ROUND(I202*H202,2)</f>
        <v>2494.8</v>
      </c>
      <c r="BL202" s="19" t="s">
        <v>248</v>
      </c>
      <c r="BM202" s="217" t="s">
        <v>411</v>
      </c>
    </row>
    <row r="203" spans="1:47" s="2" customFormat="1" ht="12">
      <c r="A203" s="34"/>
      <c r="B203" s="35"/>
      <c r="C203" s="36"/>
      <c r="D203" s="219" t="s">
        <v>250</v>
      </c>
      <c r="E203" s="36"/>
      <c r="F203" s="220" t="s">
        <v>412</v>
      </c>
      <c r="G203" s="36"/>
      <c r="H203" s="36"/>
      <c r="I203" s="36"/>
      <c r="J203" s="36"/>
      <c r="K203" s="36"/>
      <c r="L203" s="40"/>
      <c r="M203" s="221"/>
      <c r="N203" s="222"/>
      <c r="O203" s="79"/>
      <c r="P203" s="79"/>
      <c r="Q203" s="79"/>
      <c r="R203" s="79"/>
      <c r="S203" s="79"/>
      <c r="T203" s="80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9" t="s">
        <v>250</v>
      </c>
      <c r="AU203" s="19" t="s">
        <v>80</v>
      </c>
    </row>
    <row r="204" spans="1:51" s="13" customFormat="1" ht="12">
      <c r="A204" s="13"/>
      <c r="B204" s="225"/>
      <c r="C204" s="226"/>
      <c r="D204" s="223" t="s">
        <v>254</v>
      </c>
      <c r="E204" s="227" t="s">
        <v>17</v>
      </c>
      <c r="F204" s="228" t="s">
        <v>138</v>
      </c>
      <c r="G204" s="226"/>
      <c r="H204" s="229">
        <v>120</v>
      </c>
      <c r="I204" s="226"/>
      <c r="J204" s="226"/>
      <c r="K204" s="226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254</v>
      </c>
      <c r="AU204" s="234" t="s">
        <v>80</v>
      </c>
      <c r="AV204" s="13" t="s">
        <v>80</v>
      </c>
      <c r="AW204" s="13" t="s">
        <v>32</v>
      </c>
      <c r="AX204" s="13" t="s">
        <v>78</v>
      </c>
      <c r="AY204" s="234" t="s">
        <v>242</v>
      </c>
    </row>
    <row r="205" spans="1:65" s="2" customFormat="1" ht="16.5" customHeight="1">
      <c r="A205" s="34"/>
      <c r="B205" s="35"/>
      <c r="C205" s="207" t="s">
        <v>413</v>
      </c>
      <c r="D205" s="207" t="s">
        <v>244</v>
      </c>
      <c r="E205" s="208" t="s">
        <v>414</v>
      </c>
      <c r="F205" s="209" t="s">
        <v>415</v>
      </c>
      <c r="G205" s="210" t="s">
        <v>140</v>
      </c>
      <c r="H205" s="211">
        <v>55.85</v>
      </c>
      <c r="I205" s="212">
        <v>188.76</v>
      </c>
      <c r="J205" s="212">
        <f>ROUND(I205*H205,2)</f>
        <v>10542.25</v>
      </c>
      <c r="K205" s="209" t="s">
        <v>247</v>
      </c>
      <c r="L205" s="40"/>
      <c r="M205" s="213" t="s">
        <v>17</v>
      </c>
      <c r="N205" s="214" t="s">
        <v>41</v>
      </c>
      <c r="O205" s="215">
        <v>0.5</v>
      </c>
      <c r="P205" s="215">
        <f>O205*H205</f>
        <v>27.925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7" t="s">
        <v>248</v>
      </c>
      <c r="AT205" s="217" t="s">
        <v>244</v>
      </c>
      <c r="AU205" s="217" t="s">
        <v>80</v>
      </c>
      <c r="AY205" s="19" t="s">
        <v>242</v>
      </c>
      <c r="BE205" s="218">
        <f>IF(N205="základní",J205,0)</f>
        <v>10542.25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78</v>
      </c>
      <c r="BK205" s="218">
        <f>ROUND(I205*H205,2)</f>
        <v>10542.25</v>
      </c>
      <c r="BL205" s="19" t="s">
        <v>248</v>
      </c>
      <c r="BM205" s="217" t="s">
        <v>416</v>
      </c>
    </row>
    <row r="206" spans="1:47" s="2" customFormat="1" ht="12">
      <c r="A206" s="34"/>
      <c r="B206" s="35"/>
      <c r="C206" s="36"/>
      <c r="D206" s="219" t="s">
        <v>250</v>
      </c>
      <c r="E206" s="36"/>
      <c r="F206" s="220" t="s">
        <v>417</v>
      </c>
      <c r="G206" s="36"/>
      <c r="H206" s="36"/>
      <c r="I206" s="36"/>
      <c r="J206" s="36"/>
      <c r="K206" s="36"/>
      <c r="L206" s="40"/>
      <c r="M206" s="221"/>
      <c r="N206" s="222"/>
      <c r="O206" s="79"/>
      <c r="P206" s="79"/>
      <c r="Q206" s="79"/>
      <c r="R206" s="79"/>
      <c r="S206" s="79"/>
      <c r="T206" s="80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9" t="s">
        <v>250</v>
      </c>
      <c r="AU206" s="19" t="s">
        <v>80</v>
      </c>
    </row>
    <row r="207" spans="1:51" s="13" customFormat="1" ht="12">
      <c r="A207" s="13"/>
      <c r="B207" s="225"/>
      <c r="C207" s="226"/>
      <c r="D207" s="223" t="s">
        <v>254</v>
      </c>
      <c r="E207" s="227" t="s">
        <v>156</v>
      </c>
      <c r="F207" s="228" t="s">
        <v>418</v>
      </c>
      <c r="G207" s="226"/>
      <c r="H207" s="229">
        <v>55.85</v>
      </c>
      <c r="I207" s="226"/>
      <c r="J207" s="226"/>
      <c r="K207" s="226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254</v>
      </c>
      <c r="AU207" s="234" t="s">
        <v>80</v>
      </c>
      <c r="AV207" s="13" t="s">
        <v>80</v>
      </c>
      <c r="AW207" s="13" t="s">
        <v>32</v>
      </c>
      <c r="AX207" s="13" t="s">
        <v>78</v>
      </c>
      <c r="AY207" s="234" t="s">
        <v>242</v>
      </c>
    </row>
    <row r="208" spans="1:65" s="2" customFormat="1" ht="16.5" customHeight="1">
      <c r="A208" s="34"/>
      <c r="B208" s="35"/>
      <c r="C208" s="264" t="s">
        <v>419</v>
      </c>
      <c r="D208" s="264" t="s">
        <v>420</v>
      </c>
      <c r="E208" s="265" t="s">
        <v>421</v>
      </c>
      <c r="F208" s="266" t="s">
        <v>422</v>
      </c>
      <c r="G208" s="267" t="s">
        <v>140</v>
      </c>
      <c r="H208" s="268">
        <v>61.435</v>
      </c>
      <c r="I208" s="269">
        <v>43.8</v>
      </c>
      <c r="J208" s="269">
        <f>ROUND(I208*H208,2)</f>
        <v>2690.85</v>
      </c>
      <c r="K208" s="266" t="s">
        <v>423</v>
      </c>
      <c r="L208" s="270"/>
      <c r="M208" s="271" t="s">
        <v>17</v>
      </c>
      <c r="N208" s="272" t="s">
        <v>41</v>
      </c>
      <c r="O208" s="215">
        <v>0</v>
      </c>
      <c r="P208" s="215">
        <f>O208*H208</f>
        <v>0</v>
      </c>
      <c r="Q208" s="215">
        <v>0.0004</v>
      </c>
      <c r="R208" s="215">
        <f>Q208*H208</f>
        <v>0.024574000000000002</v>
      </c>
      <c r="S208" s="215">
        <v>0</v>
      </c>
      <c r="T208" s="21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7" t="s">
        <v>300</v>
      </c>
      <c r="AT208" s="217" t="s">
        <v>420</v>
      </c>
      <c r="AU208" s="217" t="s">
        <v>80</v>
      </c>
      <c r="AY208" s="19" t="s">
        <v>242</v>
      </c>
      <c r="BE208" s="218">
        <f>IF(N208="základní",J208,0)</f>
        <v>2690.85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78</v>
      </c>
      <c r="BK208" s="218">
        <f>ROUND(I208*H208,2)</f>
        <v>2690.85</v>
      </c>
      <c r="BL208" s="19" t="s">
        <v>248</v>
      </c>
      <c r="BM208" s="217" t="s">
        <v>424</v>
      </c>
    </row>
    <row r="209" spans="1:51" s="13" customFormat="1" ht="12">
      <c r="A209" s="13"/>
      <c r="B209" s="225"/>
      <c r="C209" s="226"/>
      <c r="D209" s="223" t="s">
        <v>254</v>
      </c>
      <c r="E209" s="227" t="s">
        <v>17</v>
      </c>
      <c r="F209" s="228" t="s">
        <v>156</v>
      </c>
      <c r="G209" s="226"/>
      <c r="H209" s="229">
        <v>55.85</v>
      </c>
      <c r="I209" s="226"/>
      <c r="J209" s="226"/>
      <c r="K209" s="226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254</v>
      </c>
      <c r="AU209" s="234" t="s">
        <v>80</v>
      </c>
      <c r="AV209" s="13" t="s">
        <v>80</v>
      </c>
      <c r="AW209" s="13" t="s">
        <v>32</v>
      </c>
      <c r="AX209" s="13" t="s">
        <v>70</v>
      </c>
      <c r="AY209" s="234" t="s">
        <v>242</v>
      </c>
    </row>
    <row r="210" spans="1:51" s="13" customFormat="1" ht="12">
      <c r="A210" s="13"/>
      <c r="B210" s="225"/>
      <c r="C210" s="226"/>
      <c r="D210" s="223" t="s">
        <v>254</v>
      </c>
      <c r="E210" s="227" t="s">
        <v>17</v>
      </c>
      <c r="F210" s="228" t="s">
        <v>425</v>
      </c>
      <c r="G210" s="226"/>
      <c r="H210" s="229">
        <v>61.435</v>
      </c>
      <c r="I210" s="226"/>
      <c r="J210" s="226"/>
      <c r="K210" s="226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254</v>
      </c>
      <c r="AU210" s="234" t="s">
        <v>80</v>
      </c>
      <c r="AV210" s="13" t="s">
        <v>80</v>
      </c>
      <c r="AW210" s="13" t="s">
        <v>32</v>
      </c>
      <c r="AX210" s="13" t="s">
        <v>78</v>
      </c>
      <c r="AY210" s="234" t="s">
        <v>242</v>
      </c>
    </row>
    <row r="211" spans="1:63" s="12" customFormat="1" ht="22.8" customHeight="1">
      <c r="A211" s="12"/>
      <c r="B211" s="192"/>
      <c r="C211" s="193"/>
      <c r="D211" s="194" t="s">
        <v>69</v>
      </c>
      <c r="E211" s="205" t="s">
        <v>273</v>
      </c>
      <c r="F211" s="205" t="s">
        <v>426</v>
      </c>
      <c r="G211" s="193"/>
      <c r="H211" s="193"/>
      <c r="I211" s="193"/>
      <c r="J211" s="206">
        <f>BK211</f>
        <v>1543461.3200000003</v>
      </c>
      <c r="K211" s="193"/>
      <c r="L211" s="197"/>
      <c r="M211" s="198"/>
      <c r="N211" s="199"/>
      <c r="O211" s="199"/>
      <c r="P211" s="200">
        <f>SUM(P212:P318)</f>
        <v>901.7999240000001</v>
      </c>
      <c r="Q211" s="199"/>
      <c r="R211" s="200">
        <f>SUM(R212:R318)</f>
        <v>864.2618652599999</v>
      </c>
      <c r="S211" s="199"/>
      <c r="T211" s="201">
        <f>SUM(T212:T318)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2" t="s">
        <v>78</v>
      </c>
      <c r="AT211" s="203" t="s">
        <v>69</v>
      </c>
      <c r="AU211" s="203" t="s">
        <v>78</v>
      </c>
      <c r="AY211" s="202" t="s">
        <v>242</v>
      </c>
      <c r="BK211" s="204">
        <f>SUM(BK212:BK318)</f>
        <v>1543461.3200000003</v>
      </c>
    </row>
    <row r="212" spans="1:65" s="2" customFormat="1" ht="16.5" customHeight="1">
      <c r="A212" s="34"/>
      <c r="B212" s="35"/>
      <c r="C212" s="207" t="s">
        <v>427</v>
      </c>
      <c r="D212" s="207" t="s">
        <v>244</v>
      </c>
      <c r="E212" s="208" t="s">
        <v>428</v>
      </c>
      <c r="F212" s="209" t="s">
        <v>429</v>
      </c>
      <c r="G212" s="210" t="s">
        <v>140</v>
      </c>
      <c r="H212" s="211">
        <v>276.66</v>
      </c>
      <c r="I212" s="212">
        <v>159.52</v>
      </c>
      <c r="J212" s="212">
        <f>ROUND(I212*H212,2)</f>
        <v>44132.8</v>
      </c>
      <c r="K212" s="209" t="s">
        <v>247</v>
      </c>
      <c r="L212" s="40"/>
      <c r="M212" s="213" t="s">
        <v>17</v>
      </c>
      <c r="N212" s="214" t="s">
        <v>41</v>
      </c>
      <c r="O212" s="215">
        <v>0.026</v>
      </c>
      <c r="P212" s="215">
        <f>O212*H212</f>
        <v>7.193160000000001</v>
      </c>
      <c r="Q212" s="215">
        <v>0.322</v>
      </c>
      <c r="R212" s="215">
        <f>Q212*H212</f>
        <v>89.08452000000001</v>
      </c>
      <c r="S212" s="215">
        <v>0</v>
      </c>
      <c r="T212" s="21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7" t="s">
        <v>248</v>
      </c>
      <c r="AT212" s="217" t="s">
        <v>244</v>
      </c>
      <c r="AU212" s="217" t="s">
        <v>80</v>
      </c>
      <c r="AY212" s="19" t="s">
        <v>242</v>
      </c>
      <c r="BE212" s="218">
        <f>IF(N212="základní",J212,0)</f>
        <v>44132.8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78</v>
      </c>
      <c r="BK212" s="218">
        <f>ROUND(I212*H212,2)</f>
        <v>44132.8</v>
      </c>
      <c r="BL212" s="19" t="s">
        <v>248</v>
      </c>
      <c r="BM212" s="217" t="s">
        <v>430</v>
      </c>
    </row>
    <row r="213" spans="1:47" s="2" customFormat="1" ht="12">
      <c r="A213" s="34"/>
      <c r="B213" s="35"/>
      <c r="C213" s="36"/>
      <c r="D213" s="219" t="s">
        <v>250</v>
      </c>
      <c r="E213" s="36"/>
      <c r="F213" s="220" t="s">
        <v>431</v>
      </c>
      <c r="G213" s="36"/>
      <c r="H213" s="36"/>
      <c r="I213" s="36"/>
      <c r="J213" s="36"/>
      <c r="K213" s="36"/>
      <c r="L213" s="40"/>
      <c r="M213" s="221"/>
      <c r="N213" s="222"/>
      <c r="O213" s="79"/>
      <c r="P213" s="79"/>
      <c r="Q213" s="79"/>
      <c r="R213" s="79"/>
      <c r="S213" s="79"/>
      <c r="T213" s="80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9" t="s">
        <v>250</v>
      </c>
      <c r="AU213" s="19" t="s">
        <v>80</v>
      </c>
    </row>
    <row r="214" spans="1:51" s="13" customFormat="1" ht="12">
      <c r="A214" s="13"/>
      <c r="B214" s="225"/>
      <c r="C214" s="226"/>
      <c r="D214" s="223" t="s">
        <v>254</v>
      </c>
      <c r="E214" s="227" t="s">
        <v>17</v>
      </c>
      <c r="F214" s="228" t="s">
        <v>432</v>
      </c>
      <c r="G214" s="226"/>
      <c r="H214" s="229">
        <v>276.66</v>
      </c>
      <c r="I214" s="226"/>
      <c r="J214" s="226"/>
      <c r="K214" s="226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254</v>
      </c>
      <c r="AU214" s="234" t="s">
        <v>80</v>
      </c>
      <c r="AV214" s="13" t="s">
        <v>80</v>
      </c>
      <c r="AW214" s="13" t="s">
        <v>32</v>
      </c>
      <c r="AX214" s="13" t="s">
        <v>78</v>
      </c>
      <c r="AY214" s="234" t="s">
        <v>242</v>
      </c>
    </row>
    <row r="215" spans="1:65" s="2" customFormat="1" ht="16.5" customHeight="1">
      <c r="A215" s="34"/>
      <c r="B215" s="35"/>
      <c r="C215" s="207" t="s">
        <v>433</v>
      </c>
      <c r="D215" s="207" t="s">
        <v>244</v>
      </c>
      <c r="E215" s="208" t="s">
        <v>434</v>
      </c>
      <c r="F215" s="209" t="s">
        <v>435</v>
      </c>
      <c r="G215" s="210" t="s">
        <v>140</v>
      </c>
      <c r="H215" s="211">
        <v>297.415</v>
      </c>
      <c r="I215" s="212">
        <v>169.51</v>
      </c>
      <c r="J215" s="212">
        <f>ROUND(I215*H215,2)</f>
        <v>50414.82</v>
      </c>
      <c r="K215" s="209" t="s">
        <v>247</v>
      </c>
      <c r="L215" s="40"/>
      <c r="M215" s="213" t="s">
        <v>17</v>
      </c>
      <c r="N215" s="214" t="s">
        <v>41</v>
      </c>
      <c r="O215" s="215">
        <v>0.026</v>
      </c>
      <c r="P215" s="215">
        <f>O215*H215</f>
        <v>7.7327900000000005</v>
      </c>
      <c r="Q215" s="215">
        <v>0.345</v>
      </c>
      <c r="R215" s="215">
        <f>Q215*H215</f>
        <v>102.608175</v>
      </c>
      <c r="S215" s="215">
        <v>0</v>
      </c>
      <c r="T215" s="21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7" t="s">
        <v>248</v>
      </c>
      <c r="AT215" s="217" t="s">
        <v>244</v>
      </c>
      <c r="AU215" s="217" t="s">
        <v>80</v>
      </c>
      <c r="AY215" s="19" t="s">
        <v>242</v>
      </c>
      <c r="BE215" s="218">
        <f>IF(N215="základní",J215,0)</f>
        <v>50414.82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78</v>
      </c>
      <c r="BK215" s="218">
        <f>ROUND(I215*H215,2)</f>
        <v>50414.82</v>
      </c>
      <c r="BL215" s="19" t="s">
        <v>248</v>
      </c>
      <c r="BM215" s="217" t="s">
        <v>436</v>
      </c>
    </row>
    <row r="216" spans="1:47" s="2" customFormat="1" ht="12">
      <c r="A216" s="34"/>
      <c r="B216" s="35"/>
      <c r="C216" s="36"/>
      <c r="D216" s="219" t="s">
        <v>250</v>
      </c>
      <c r="E216" s="36"/>
      <c r="F216" s="220" t="s">
        <v>437</v>
      </c>
      <c r="G216" s="36"/>
      <c r="H216" s="36"/>
      <c r="I216" s="36"/>
      <c r="J216" s="36"/>
      <c r="K216" s="36"/>
      <c r="L216" s="40"/>
      <c r="M216" s="221"/>
      <c r="N216" s="222"/>
      <c r="O216" s="79"/>
      <c r="P216" s="79"/>
      <c r="Q216" s="79"/>
      <c r="R216" s="79"/>
      <c r="S216" s="79"/>
      <c r="T216" s="80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9" t="s">
        <v>250</v>
      </c>
      <c r="AU216" s="19" t="s">
        <v>80</v>
      </c>
    </row>
    <row r="217" spans="1:51" s="13" customFormat="1" ht="12">
      <c r="A217" s="13"/>
      <c r="B217" s="225"/>
      <c r="C217" s="226"/>
      <c r="D217" s="223" t="s">
        <v>254</v>
      </c>
      <c r="E217" s="227" t="s">
        <v>17</v>
      </c>
      <c r="F217" s="228" t="s">
        <v>438</v>
      </c>
      <c r="G217" s="226"/>
      <c r="H217" s="229">
        <v>61</v>
      </c>
      <c r="I217" s="226"/>
      <c r="J217" s="226"/>
      <c r="K217" s="226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254</v>
      </c>
      <c r="AU217" s="234" t="s">
        <v>80</v>
      </c>
      <c r="AV217" s="13" t="s">
        <v>80</v>
      </c>
      <c r="AW217" s="13" t="s">
        <v>32</v>
      </c>
      <c r="AX217" s="13" t="s">
        <v>70</v>
      </c>
      <c r="AY217" s="234" t="s">
        <v>242</v>
      </c>
    </row>
    <row r="218" spans="1:51" s="13" customFormat="1" ht="12">
      <c r="A218" s="13"/>
      <c r="B218" s="225"/>
      <c r="C218" s="226"/>
      <c r="D218" s="223" t="s">
        <v>254</v>
      </c>
      <c r="E218" s="227" t="s">
        <v>17</v>
      </c>
      <c r="F218" s="228" t="s">
        <v>439</v>
      </c>
      <c r="G218" s="226"/>
      <c r="H218" s="229">
        <v>60.8</v>
      </c>
      <c r="I218" s="226"/>
      <c r="J218" s="226"/>
      <c r="K218" s="226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254</v>
      </c>
      <c r="AU218" s="234" t="s">
        <v>80</v>
      </c>
      <c r="AV218" s="13" t="s">
        <v>80</v>
      </c>
      <c r="AW218" s="13" t="s">
        <v>32</v>
      </c>
      <c r="AX218" s="13" t="s">
        <v>70</v>
      </c>
      <c r="AY218" s="234" t="s">
        <v>242</v>
      </c>
    </row>
    <row r="219" spans="1:51" s="13" customFormat="1" ht="12">
      <c r="A219" s="13"/>
      <c r="B219" s="225"/>
      <c r="C219" s="226"/>
      <c r="D219" s="223" t="s">
        <v>254</v>
      </c>
      <c r="E219" s="227" t="s">
        <v>17</v>
      </c>
      <c r="F219" s="228" t="s">
        <v>440</v>
      </c>
      <c r="G219" s="226"/>
      <c r="H219" s="229">
        <v>125.465</v>
      </c>
      <c r="I219" s="226"/>
      <c r="J219" s="226"/>
      <c r="K219" s="226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254</v>
      </c>
      <c r="AU219" s="234" t="s">
        <v>80</v>
      </c>
      <c r="AV219" s="13" t="s">
        <v>80</v>
      </c>
      <c r="AW219" s="13" t="s">
        <v>32</v>
      </c>
      <c r="AX219" s="13" t="s">
        <v>70</v>
      </c>
      <c r="AY219" s="234" t="s">
        <v>242</v>
      </c>
    </row>
    <row r="220" spans="1:51" s="15" customFormat="1" ht="12">
      <c r="A220" s="15"/>
      <c r="B220" s="245"/>
      <c r="C220" s="246"/>
      <c r="D220" s="223" t="s">
        <v>254</v>
      </c>
      <c r="E220" s="247" t="s">
        <v>210</v>
      </c>
      <c r="F220" s="248" t="s">
        <v>291</v>
      </c>
      <c r="G220" s="246"/>
      <c r="H220" s="249">
        <v>247.265</v>
      </c>
      <c r="I220" s="246"/>
      <c r="J220" s="246"/>
      <c r="K220" s="246"/>
      <c r="L220" s="250"/>
      <c r="M220" s="251"/>
      <c r="N220" s="252"/>
      <c r="O220" s="252"/>
      <c r="P220" s="252"/>
      <c r="Q220" s="252"/>
      <c r="R220" s="252"/>
      <c r="S220" s="252"/>
      <c r="T220" s="25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4" t="s">
        <v>254</v>
      </c>
      <c r="AU220" s="254" t="s">
        <v>80</v>
      </c>
      <c r="AV220" s="15" t="s">
        <v>262</v>
      </c>
      <c r="AW220" s="15" t="s">
        <v>32</v>
      </c>
      <c r="AX220" s="15" t="s">
        <v>70</v>
      </c>
      <c r="AY220" s="254" t="s">
        <v>242</v>
      </c>
    </row>
    <row r="221" spans="1:51" s="13" customFormat="1" ht="12">
      <c r="A221" s="13"/>
      <c r="B221" s="225"/>
      <c r="C221" s="226"/>
      <c r="D221" s="223" t="s">
        <v>254</v>
      </c>
      <c r="E221" s="227" t="s">
        <v>17</v>
      </c>
      <c r="F221" s="228" t="s">
        <v>441</v>
      </c>
      <c r="G221" s="226"/>
      <c r="H221" s="229">
        <v>50.15</v>
      </c>
      <c r="I221" s="226"/>
      <c r="J221" s="226"/>
      <c r="K221" s="226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254</v>
      </c>
      <c r="AU221" s="234" t="s">
        <v>80</v>
      </c>
      <c r="AV221" s="13" t="s">
        <v>80</v>
      </c>
      <c r="AW221" s="13" t="s">
        <v>32</v>
      </c>
      <c r="AX221" s="13" t="s">
        <v>70</v>
      </c>
      <c r="AY221" s="234" t="s">
        <v>242</v>
      </c>
    </row>
    <row r="222" spans="1:51" s="14" customFormat="1" ht="12">
      <c r="A222" s="14"/>
      <c r="B222" s="235"/>
      <c r="C222" s="236"/>
      <c r="D222" s="223" t="s">
        <v>254</v>
      </c>
      <c r="E222" s="237" t="s">
        <v>17</v>
      </c>
      <c r="F222" s="238" t="s">
        <v>261</v>
      </c>
      <c r="G222" s="236"/>
      <c r="H222" s="239">
        <v>297.41499999999996</v>
      </c>
      <c r="I222" s="236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254</v>
      </c>
      <c r="AU222" s="244" t="s">
        <v>80</v>
      </c>
      <c r="AV222" s="14" t="s">
        <v>248</v>
      </c>
      <c r="AW222" s="14" t="s">
        <v>32</v>
      </c>
      <c r="AX222" s="14" t="s">
        <v>78</v>
      </c>
      <c r="AY222" s="244" t="s">
        <v>242</v>
      </c>
    </row>
    <row r="223" spans="1:65" s="2" customFormat="1" ht="16.5" customHeight="1">
      <c r="A223" s="34"/>
      <c r="B223" s="35"/>
      <c r="C223" s="207" t="s">
        <v>442</v>
      </c>
      <c r="D223" s="207" t="s">
        <v>244</v>
      </c>
      <c r="E223" s="208" t="s">
        <v>443</v>
      </c>
      <c r="F223" s="209" t="s">
        <v>444</v>
      </c>
      <c r="G223" s="210" t="s">
        <v>140</v>
      </c>
      <c r="H223" s="211">
        <v>50.15</v>
      </c>
      <c r="I223" s="212">
        <v>52.64</v>
      </c>
      <c r="J223" s="212">
        <f>ROUND(I223*H223,2)</f>
        <v>2639.9</v>
      </c>
      <c r="K223" s="209" t="s">
        <v>247</v>
      </c>
      <c r="L223" s="40"/>
      <c r="M223" s="213" t="s">
        <v>17</v>
      </c>
      <c r="N223" s="214" t="s">
        <v>41</v>
      </c>
      <c r="O223" s="215">
        <v>0.021</v>
      </c>
      <c r="P223" s="215">
        <f>O223*H223</f>
        <v>1.05315</v>
      </c>
      <c r="Q223" s="215">
        <v>0.12</v>
      </c>
      <c r="R223" s="215">
        <f>Q223*H223</f>
        <v>6.018</v>
      </c>
      <c r="S223" s="215">
        <v>0</v>
      </c>
      <c r="T223" s="21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7" t="s">
        <v>248</v>
      </c>
      <c r="AT223" s="217" t="s">
        <v>244</v>
      </c>
      <c r="AU223" s="217" t="s">
        <v>80</v>
      </c>
      <c r="AY223" s="19" t="s">
        <v>242</v>
      </c>
      <c r="BE223" s="218">
        <f>IF(N223="základní",J223,0)</f>
        <v>2639.9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78</v>
      </c>
      <c r="BK223" s="218">
        <f>ROUND(I223*H223,2)</f>
        <v>2639.9</v>
      </c>
      <c r="BL223" s="19" t="s">
        <v>248</v>
      </c>
      <c r="BM223" s="217" t="s">
        <v>445</v>
      </c>
    </row>
    <row r="224" spans="1:47" s="2" customFormat="1" ht="12">
      <c r="A224" s="34"/>
      <c r="B224" s="35"/>
      <c r="C224" s="36"/>
      <c r="D224" s="219" t="s">
        <v>250</v>
      </c>
      <c r="E224" s="36"/>
      <c r="F224" s="220" t="s">
        <v>446</v>
      </c>
      <c r="G224" s="36"/>
      <c r="H224" s="36"/>
      <c r="I224" s="36"/>
      <c r="J224" s="36"/>
      <c r="K224" s="36"/>
      <c r="L224" s="40"/>
      <c r="M224" s="221"/>
      <c r="N224" s="222"/>
      <c r="O224" s="79"/>
      <c r="P224" s="79"/>
      <c r="Q224" s="79"/>
      <c r="R224" s="79"/>
      <c r="S224" s="79"/>
      <c r="T224" s="80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250</v>
      </c>
      <c r="AU224" s="19" t="s">
        <v>80</v>
      </c>
    </row>
    <row r="225" spans="1:51" s="13" customFormat="1" ht="12">
      <c r="A225" s="13"/>
      <c r="B225" s="225"/>
      <c r="C225" s="226"/>
      <c r="D225" s="223" t="s">
        <v>254</v>
      </c>
      <c r="E225" s="227" t="s">
        <v>17</v>
      </c>
      <c r="F225" s="228" t="s">
        <v>441</v>
      </c>
      <c r="G225" s="226"/>
      <c r="H225" s="229">
        <v>50.15</v>
      </c>
      <c r="I225" s="226"/>
      <c r="J225" s="226"/>
      <c r="K225" s="226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254</v>
      </c>
      <c r="AU225" s="234" t="s">
        <v>80</v>
      </c>
      <c r="AV225" s="13" t="s">
        <v>80</v>
      </c>
      <c r="AW225" s="13" t="s">
        <v>32</v>
      </c>
      <c r="AX225" s="13" t="s">
        <v>78</v>
      </c>
      <c r="AY225" s="234" t="s">
        <v>242</v>
      </c>
    </row>
    <row r="226" spans="1:65" s="2" customFormat="1" ht="21.75" customHeight="1">
      <c r="A226" s="34"/>
      <c r="B226" s="35"/>
      <c r="C226" s="207" t="s">
        <v>447</v>
      </c>
      <c r="D226" s="207" t="s">
        <v>244</v>
      </c>
      <c r="E226" s="208" t="s">
        <v>448</v>
      </c>
      <c r="F226" s="209" t="s">
        <v>449</v>
      </c>
      <c r="G226" s="210" t="s">
        <v>140</v>
      </c>
      <c r="H226" s="211">
        <v>247.265</v>
      </c>
      <c r="I226" s="212">
        <v>243.34</v>
      </c>
      <c r="J226" s="212">
        <f>ROUND(I226*H226,2)</f>
        <v>60169.47</v>
      </c>
      <c r="K226" s="209" t="s">
        <v>247</v>
      </c>
      <c r="L226" s="40"/>
      <c r="M226" s="213" t="s">
        <v>17</v>
      </c>
      <c r="N226" s="214" t="s">
        <v>41</v>
      </c>
      <c r="O226" s="215">
        <v>0.029</v>
      </c>
      <c r="P226" s="215">
        <f>O226*H226</f>
        <v>7.170685</v>
      </c>
      <c r="Q226" s="215">
        <v>0.38</v>
      </c>
      <c r="R226" s="215">
        <f>Q226*H226</f>
        <v>93.9607</v>
      </c>
      <c r="S226" s="215">
        <v>0</v>
      </c>
      <c r="T226" s="21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7" t="s">
        <v>248</v>
      </c>
      <c r="AT226" s="217" t="s">
        <v>244</v>
      </c>
      <c r="AU226" s="217" t="s">
        <v>80</v>
      </c>
      <c r="AY226" s="19" t="s">
        <v>242</v>
      </c>
      <c r="BE226" s="218">
        <f>IF(N226="základní",J226,0)</f>
        <v>60169.47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78</v>
      </c>
      <c r="BK226" s="218">
        <f>ROUND(I226*H226,2)</f>
        <v>60169.47</v>
      </c>
      <c r="BL226" s="19" t="s">
        <v>248</v>
      </c>
      <c r="BM226" s="217" t="s">
        <v>450</v>
      </c>
    </row>
    <row r="227" spans="1:47" s="2" customFormat="1" ht="12">
      <c r="A227" s="34"/>
      <c r="B227" s="35"/>
      <c r="C227" s="36"/>
      <c r="D227" s="219" t="s">
        <v>250</v>
      </c>
      <c r="E227" s="36"/>
      <c r="F227" s="220" t="s">
        <v>451</v>
      </c>
      <c r="G227" s="36"/>
      <c r="H227" s="36"/>
      <c r="I227" s="36"/>
      <c r="J227" s="36"/>
      <c r="K227" s="36"/>
      <c r="L227" s="40"/>
      <c r="M227" s="221"/>
      <c r="N227" s="222"/>
      <c r="O227" s="79"/>
      <c r="P227" s="79"/>
      <c r="Q227" s="79"/>
      <c r="R227" s="79"/>
      <c r="S227" s="79"/>
      <c r="T227" s="80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9" t="s">
        <v>250</v>
      </c>
      <c r="AU227" s="19" t="s">
        <v>80</v>
      </c>
    </row>
    <row r="228" spans="1:51" s="13" customFormat="1" ht="12">
      <c r="A228" s="13"/>
      <c r="B228" s="225"/>
      <c r="C228" s="226"/>
      <c r="D228" s="223" t="s">
        <v>254</v>
      </c>
      <c r="E228" s="227" t="s">
        <v>17</v>
      </c>
      <c r="F228" s="228" t="s">
        <v>210</v>
      </c>
      <c r="G228" s="226"/>
      <c r="H228" s="229">
        <v>247.265</v>
      </c>
      <c r="I228" s="226"/>
      <c r="J228" s="226"/>
      <c r="K228" s="226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254</v>
      </c>
      <c r="AU228" s="234" t="s">
        <v>80</v>
      </c>
      <c r="AV228" s="13" t="s">
        <v>80</v>
      </c>
      <c r="AW228" s="13" t="s">
        <v>32</v>
      </c>
      <c r="AX228" s="13" t="s">
        <v>78</v>
      </c>
      <c r="AY228" s="234" t="s">
        <v>242</v>
      </c>
    </row>
    <row r="229" spans="1:65" s="2" customFormat="1" ht="24.15" customHeight="1">
      <c r="A229" s="34"/>
      <c r="B229" s="35"/>
      <c r="C229" s="207" t="s">
        <v>452</v>
      </c>
      <c r="D229" s="207" t="s">
        <v>244</v>
      </c>
      <c r="E229" s="208" t="s">
        <v>453</v>
      </c>
      <c r="F229" s="209" t="s">
        <v>454</v>
      </c>
      <c r="G229" s="210" t="s">
        <v>140</v>
      </c>
      <c r="H229" s="211">
        <v>908.666</v>
      </c>
      <c r="I229" s="212">
        <v>383.11</v>
      </c>
      <c r="J229" s="212">
        <f>ROUND(I229*H229,2)</f>
        <v>348119.03</v>
      </c>
      <c r="K229" s="209" t="s">
        <v>247</v>
      </c>
      <c r="L229" s="40"/>
      <c r="M229" s="213" t="s">
        <v>17</v>
      </c>
      <c r="N229" s="214" t="s">
        <v>41</v>
      </c>
      <c r="O229" s="215">
        <v>0.027</v>
      </c>
      <c r="P229" s="215">
        <f>O229*H229</f>
        <v>24.533982</v>
      </c>
      <c r="Q229" s="215">
        <v>0.30651</v>
      </c>
      <c r="R229" s="215">
        <f>Q229*H229</f>
        <v>278.51521566</v>
      </c>
      <c r="S229" s="215">
        <v>0</v>
      </c>
      <c r="T229" s="21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7" t="s">
        <v>248</v>
      </c>
      <c r="AT229" s="217" t="s">
        <v>244</v>
      </c>
      <c r="AU229" s="217" t="s">
        <v>80</v>
      </c>
      <c r="AY229" s="19" t="s">
        <v>242</v>
      </c>
      <c r="BE229" s="218">
        <f>IF(N229="základní",J229,0)</f>
        <v>348119.03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78</v>
      </c>
      <c r="BK229" s="218">
        <f>ROUND(I229*H229,2)</f>
        <v>348119.03</v>
      </c>
      <c r="BL229" s="19" t="s">
        <v>248</v>
      </c>
      <c r="BM229" s="217" t="s">
        <v>455</v>
      </c>
    </row>
    <row r="230" spans="1:47" s="2" customFormat="1" ht="12">
      <c r="A230" s="34"/>
      <c r="B230" s="35"/>
      <c r="C230" s="36"/>
      <c r="D230" s="219" t="s">
        <v>250</v>
      </c>
      <c r="E230" s="36"/>
      <c r="F230" s="220" t="s">
        <v>456</v>
      </c>
      <c r="G230" s="36"/>
      <c r="H230" s="36"/>
      <c r="I230" s="36"/>
      <c r="J230" s="36"/>
      <c r="K230" s="36"/>
      <c r="L230" s="40"/>
      <c r="M230" s="221"/>
      <c r="N230" s="222"/>
      <c r="O230" s="79"/>
      <c r="P230" s="79"/>
      <c r="Q230" s="79"/>
      <c r="R230" s="79"/>
      <c r="S230" s="79"/>
      <c r="T230" s="80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9" t="s">
        <v>250</v>
      </c>
      <c r="AU230" s="19" t="s">
        <v>80</v>
      </c>
    </row>
    <row r="231" spans="1:51" s="13" customFormat="1" ht="12">
      <c r="A231" s="13"/>
      <c r="B231" s="225"/>
      <c r="C231" s="226"/>
      <c r="D231" s="223" t="s">
        <v>254</v>
      </c>
      <c r="E231" s="227" t="s">
        <v>17</v>
      </c>
      <c r="F231" s="228" t="s">
        <v>457</v>
      </c>
      <c r="G231" s="226"/>
      <c r="H231" s="229">
        <v>275.136</v>
      </c>
      <c r="I231" s="226"/>
      <c r="J231" s="226"/>
      <c r="K231" s="226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254</v>
      </c>
      <c r="AU231" s="234" t="s">
        <v>80</v>
      </c>
      <c r="AV231" s="13" t="s">
        <v>80</v>
      </c>
      <c r="AW231" s="13" t="s">
        <v>32</v>
      </c>
      <c r="AX231" s="13" t="s">
        <v>70</v>
      </c>
      <c r="AY231" s="234" t="s">
        <v>242</v>
      </c>
    </row>
    <row r="232" spans="1:51" s="13" customFormat="1" ht="12">
      <c r="A232" s="13"/>
      <c r="B232" s="225"/>
      <c r="C232" s="226"/>
      <c r="D232" s="223" t="s">
        <v>254</v>
      </c>
      <c r="E232" s="227" t="s">
        <v>17</v>
      </c>
      <c r="F232" s="228" t="s">
        <v>458</v>
      </c>
      <c r="G232" s="226"/>
      <c r="H232" s="229">
        <v>48.2</v>
      </c>
      <c r="I232" s="226"/>
      <c r="J232" s="226"/>
      <c r="K232" s="226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254</v>
      </c>
      <c r="AU232" s="234" t="s">
        <v>80</v>
      </c>
      <c r="AV232" s="13" t="s">
        <v>80</v>
      </c>
      <c r="AW232" s="13" t="s">
        <v>32</v>
      </c>
      <c r="AX232" s="13" t="s">
        <v>70</v>
      </c>
      <c r="AY232" s="234" t="s">
        <v>242</v>
      </c>
    </row>
    <row r="233" spans="1:51" s="13" customFormat="1" ht="12">
      <c r="A233" s="13"/>
      <c r="B233" s="225"/>
      <c r="C233" s="226"/>
      <c r="D233" s="223" t="s">
        <v>254</v>
      </c>
      <c r="E233" s="227" t="s">
        <v>17</v>
      </c>
      <c r="F233" s="228" t="s">
        <v>459</v>
      </c>
      <c r="G233" s="226"/>
      <c r="H233" s="229">
        <v>138.88</v>
      </c>
      <c r="I233" s="226"/>
      <c r="J233" s="226"/>
      <c r="K233" s="226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254</v>
      </c>
      <c r="AU233" s="234" t="s">
        <v>80</v>
      </c>
      <c r="AV233" s="13" t="s">
        <v>80</v>
      </c>
      <c r="AW233" s="13" t="s">
        <v>32</v>
      </c>
      <c r="AX233" s="13" t="s">
        <v>70</v>
      </c>
      <c r="AY233" s="234" t="s">
        <v>242</v>
      </c>
    </row>
    <row r="234" spans="1:51" s="13" customFormat="1" ht="12">
      <c r="A234" s="13"/>
      <c r="B234" s="225"/>
      <c r="C234" s="226"/>
      <c r="D234" s="223" t="s">
        <v>254</v>
      </c>
      <c r="E234" s="227" t="s">
        <v>17</v>
      </c>
      <c r="F234" s="228" t="s">
        <v>460</v>
      </c>
      <c r="G234" s="226"/>
      <c r="H234" s="229">
        <v>228.96</v>
      </c>
      <c r="I234" s="226"/>
      <c r="J234" s="226"/>
      <c r="K234" s="226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254</v>
      </c>
      <c r="AU234" s="234" t="s">
        <v>80</v>
      </c>
      <c r="AV234" s="13" t="s">
        <v>80</v>
      </c>
      <c r="AW234" s="13" t="s">
        <v>32</v>
      </c>
      <c r="AX234" s="13" t="s">
        <v>70</v>
      </c>
      <c r="AY234" s="234" t="s">
        <v>242</v>
      </c>
    </row>
    <row r="235" spans="1:51" s="13" customFormat="1" ht="12">
      <c r="A235" s="13"/>
      <c r="B235" s="225"/>
      <c r="C235" s="226"/>
      <c r="D235" s="223" t="s">
        <v>254</v>
      </c>
      <c r="E235" s="227" t="s">
        <v>17</v>
      </c>
      <c r="F235" s="228" t="s">
        <v>461</v>
      </c>
      <c r="G235" s="226"/>
      <c r="H235" s="229">
        <v>56.7</v>
      </c>
      <c r="I235" s="226"/>
      <c r="J235" s="226"/>
      <c r="K235" s="226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254</v>
      </c>
      <c r="AU235" s="234" t="s">
        <v>80</v>
      </c>
      <c r="AV235" s="13" t="s">
        <v>80</v>
      </c>
      <c r="AW235" s="13" t="s">
        <v>32</v>
      </c>
      <c r="AX235" s="13" t="s">
        <v>70</v>
      </c>
      <c r="AY235" s="234" t="s">
        <v>242</v>
      </c>
    </row>
    <row r="236" spans="1:51" s="13" customFormat="1" ht="12">
      <c r="A236" s="13"/>
      <c r="B236" s="225"/>
      <c r="C236" s="226"/>
      <c r="D236" s="223" t="s">
        <v>254</v>
      </c>
      <c r="E236" s="227" t="s">
        <v>17</v>
      </c>
      <c r="F236" s="228" t="s">
        <v>462</v>
      </c>
      <c r="G236" s="226"/>
      <c r="H236" s="229">
        <v>39.24</v>
      </c>
      <c r="I236" s="226"/>
      <c r="J236" s="226"/>
      <c r="K236" s="226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254</v>
      </c>
      <c r="AU236" s="234" t="s">
        <v>80</v>
      </c>
      <c r="AV236" s="13" t="s">
        <v>80</v>
      </c>
      <c r="AW236" s="13" t="s">
        <v>32</v>
      </c>
      <c r="AX236" s="13" t="s">
        <v>70</v>
      </c>
      <c r="AY236" s="234" t="s">
        <v>242</v>
      </c>
    </row>
    <row r="237" spans="1:51" s="13" customFormat="1" ht="12">
      <c r="A237" s="13"/>
      <c r="B237" s="225"/>
      <c r="C237" s="226"/>
      <c r="D237" s="223" t="s">
        <v>254</v>
      </c>
      <c r="E237" s="227" t="s">
        <v>17</v>
      </c>
      <c r="F237" s="228" t="s">
        <v>463</v>
      </c>
      <c r="G237" s="226"/>
      <c r="H237" s="229">
        <v>36</v>
      </c>
      <c r="I237" s="226"/>
      <c r="J237" s="226"/>
      <c r="K237" s="226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254</v>
      </c>
      <c r="AU237" s="234" t="s">
        <v>80</v>
      </c>
      <c r="AV237" s="13" t="s">
        <v>80</v>
      </c>
      <c r="AW237" s="13" t="s">
        <v>32</v>
      </c>
      <c r="AX237" s="13" t="s">
        <v>70</v>
      </c>
      <c r="AY237" s="234" t="s">
        <v>242</v>
      </c>
    </row>
    <row r="238" spans="1:51" s="13" customFormat="1" ht="12">
      <c r="A238" s="13"/>
      <c r="B238" s="225"/>
      <c r="C238" s="226"/>
      <c r="D238" s="223" t="s">
        <v>254</v>
      </c>
      <c r="E238" s="227" t="s">
        <v>17</v>
      </c>
      <c r="F238" s="228" t="s">
        <v>464</v>
      </c>
      <c r="G238" s="226"/>
      <c r="H238" s="229">
        <v>85.55</v>
      </c>
      <c r="I238" s="226"/>
      <c r="J238" s="226"/>
      <c r="K238" s="226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254</v>
      </c>
      <c r="AU238" s="234" t="s">
        <v>80</v>
      </c>
      <c r="AV238" s="13" t="s">
        <v>80</v>
      </c>
      <c r="AW238" s="13" t="s">
        <v>32</v>
      </c>
      <c r="AX238" s="13" t="s">
        <v>70</v>
      </c>
      <c r="AY238" s="234" t="s">
        <v>242</v>
      </c>
    </row>
    <row r="239" spans="1:51" s="14" customFormat="1" ht="12">
      <c r="A239" s="14"/>
      <c r="B239" s="235"/>
      <c r="C239" s="236"/>
      <c r="D239" s="223" t="s">
        <v>254</v>
      </c>
      <c r="E239" s="237" t="s">
        <v>17</v>
      </c>
      <c r="F239" s="238" t="s">
        <v>261</v>
      </c>
      <c r="G239" s="236"/>
      <c r="H239" s="239">
        <v>908.666</v>
      </c>
      <c r="I239" s="236"/>
      <c r="J239" s="236"/>
      <c r="K239" s="236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254</v>
      </c>
      <c r="AU239" s="244" t="s">
        <v>80</v>
      </c>
      <c r="AV239" s="14" t="s">
        <v>248</v>
      </c>
      <c r="AW239" s="14" t="s">
        <v>32</v>
      </c>
      <c r="AX239" s="14" t="s">
        <v>78</v>
      </c>
      <c r="AY239" s="244" t="s">
        <v>242</v>
      </c>
    </row>
    <row r="240" spans="1:65" s="2" customFormat="1" ht="24.15" customHeight="1">
      <c r="A240" s="34"/>
      <c r="B240" s="35"/>
      <c r="C240" s="207" t="s">
        <v>465</v>
      </c>
      <c r="D240" s="207" t="s">
        <v>244</v>
      </c>
      <c r="E240" s="208" t="s">
        <v>466</v>
      </c>
      <c r="F240" s="209" t="s">
        <v>467</v>
      </c>
      <c r="G240" s="210" t="s">
        <v>140</v>
      </c>
      <c r="H240" s="211">
        <v>22.62</v>
      </c>
      <c r="I240" s="212">
        <v>396.42</v>
      </c>
      <c r="J240" s="212">
        <f>ROUND(I240*H240,2)</f>
        <v>8967.02</v>
      </c>
      <c r="K240" s="209" t="s">
        <v>247</v>
      </c>
      <c r="L240" s="40"/>
      <c r="M240" s="213" t="s">
        <v>17</v>
      </c>
      <c r="N240" s="214" t="s">
        <v>41</v>
      </c>
      <c r="O240" s="215">
        <v>0.016</v>
      </c>
      <c r="P240" s="215">
        <f>O240*H240</f>
        <v>0.36192</v>
      </c>
      <c r="Q240" s="215">
        <v>0.12966</v>
      </c>
      <c r="R240" s="215">
        <f>Q240*H240</f>
        <v>2.9329092</v>
      </c>
      <c r="S240" s="215">
        <v>0</v>
      </c>
      <c r="T240" s="216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7" t="s">
        <v>248</v>
      </c>
      <c r="AT240" s="217" t="s">
        <v>244</v>
      </c>
      <c r="AU240" s="217" t="s">
        <v>80</v>
      </c>
      <c r="AY240" s="19" t="s">
        <v>242</v>
      </c>
      <c r="BE240" s="218">
        <f>IF(N240="základní",J240,0)</f>
        <v>8967.02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78</v>
      </c>
      <c r="BK240" s="218">
        <f>ROUND(I240*H240,2)</f>
        <v>8967.02</v>
      </c>
      <c r="BL240" s="19" t="s">
        <v>248</v>
      </c>
      <c r="BM240" s="217" t="s">
        <v>468</v>
      </c>
    </row>
    <row r="241" spans="1:47" s="2" customFormat="1" ht="12">
      <c r="A241" s="34"/>
      <c r="B241" s="35"/>
      <c r="C241" s="36"/>
      <c r="D241" s="219" t="s">
        <v>250</v>
      </c>
      <c r="E241" s="36"/>
      <c r="F241" s="220" t="s">
        <v>469</v>
      </c>
      <c r="G241" s="36"/>
      <c r="H241" s="36"/>
      <c r="I241" s="36"/>
      <c r="J241" s="36"/>
      <c r="K241" s="36"/>
      <c r="L241" s="40"/>
      <c r="M241" s="221"/>
      <c r="N241" s="222"/>
      <c r="O241" s="79"/>
      <c r="P241" s="79"/>
      <c r="Q241" s="79"/>
      <c r="R241" s="79"/>
      <c r="S241" s="79"/>
      <c r="T241" s="80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9" t="s">
        <v>250</v>
      </c>
      <c r="AU241" s="19" t="s">
        <v>80</v>
      </c>
    </row>
    <row r="242" spans="1:51" s="13" customFormat="1" ht="12">
      <c r="A242" s="13"/>
      <c r="B242" s="225"/>
      <c r="C242" s="226"/>
      <c r="D242" s="223" t="s">
        <v>254</v>
      </c>
      <c r="E242" s="227" t="s">
        <v>17</v>
      </c>
      <c r="F242" s="228" t="s">
        <v>470</v>
      </c>
      <c r="G242" s="226"/>
      <c r="H242" s="229">
        <v>16.51</v>
      </c>
      <c r="I242" s="226"/>
      <c r="J242" s="226"/>
      <c r="K242" s="226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254</v>
      </c>
      <c r="AU242" s="234" t="s">
        <v>80</v>
      </c>
      <c r="AV242" s="13" t="s">
        <v>80</v>
      </c>
      <c r="AW242" s="13" t="s">
        <v>32</v>
      </c>
      <c r="AX242" s="13" t="s">
        <v>70</v>
      </c>
      <c r="AY242" s="234" t="s">
        <v>242</v>
      </c>
    </row>
    <row r="243" spans="1:51" s="13" customFormat="1" ht="12">
      <c r="A243" s="13"/>
      <c r="B243" s="225"/>
      <c r="C243" s="226"/>
      <c r="D243" s="223" t="s">
        <v>254</v>
      </c>
      <c r="E243" s="227" t="s">
        <v>17</v>
      </c>
      <c r="F243" s="228" t="s">
        <v>471</v>
      </c>
      <c r="G243" s="226"/>
      <c r="H243" s="229">
        <v>3.92</v>
      </c>
      <c r="I243" s="226"/>
      <c r="J243" s="226"/>
      <c r="K243" s="226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254</v>
      </c>
      <c r="AU243" s="234" t="s">
        <v>80</v>
      </c>
      <c r="AV243" s="13" t="s">
        <v>80</v>
      </c>
      <c r="AW243" s="13" t="s">
        <v>32</v>
      </c>
      <c r="AX243" s="13" t="s">
        <v>70</v>
      </c>
      <c r="AY243" s="234" t="s">
        <v>242</v>
      </c>
    </row>
    <row r="244" spans="1:51" s="13" customFormat="1" ht="12">
      <c r="A244" s="13"/>
      <c r="B244" s="225"/>
      <c r="C244" s="226"/>
      <c r="D244" s="223" t="s">
        <v>254</v>
      </c>
      <c r="E244" s="227" t="s">
        <v>17</v>
      </c>
      <c r="F244" s="228" t="s">
        <v>472</v>
      </c>
      <c r="G244" s="226"/>
      <c r="H244" s="229">
        <v>2.19</v>
      </c>
      <c r="I244" s="226"/>
      <c r="J244" s="226"/>
      <c r="K244" s="226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254</v>
      </c>
      <c r="AU244" s="234" t="s">
        <v>80</v>
      </c>
      <c r="AV244" s="13" t="s">
        <v>80</v>
      </c>
      <c r="AW244" s="13" t="s">
        <v>32</v>
      </c>
      <c r="AX244" s="13" t="s">
        <v>70</v>
      </c>
      <c r="AY244" s="234" t="s">
        <v>242</v>
      </c>
    </row>
    <row r="245" spans="1:51" s="14" customFormat="1" ht="12">
      <c r="A245" s="14"/>
      <c r="B245" s="235"/>
      <c r="C245" s="236"/>
      <c r="D245" s="223" t="s">
        <v>254</v>
      </c>
      <c r="E245" s="237" t="s">
        <v>17</v>
      </c>
      <c r="F245" s="238" t="s">
        <v>261</v>
      </c>
      <c r="G245" s="236"/>
      <c r="H245" s="239">
        <v>22.62</v>
      </c>
      <c r="I245" s="236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254</v>
      </c>
      <c r="AU245" s="244" t="s">
        <v>80</v>
      </c>
      <c r="AV245" s="14" t="s">
        <v>248</v>
      </c>
      <c r="AW245" s="14" t="s">
        <v>32</v>
      </c>
      <c r="AX245" s="14" t="s">
        <v>78</v>
      </c>
      <c r="AY245" s="244" t="s">
        <v>242</v>
      </c>
    </row>
    <row r="246" spans="1:65" s="2" customFormat="1" ht="37.8" customHeight="1">
      <c r="A246" s="34"/>
      <c r="B246" s="35"/>
      <c r="C246" s="207" t="s">
        <v>473</v>
      </c>
      <c r="D246" s="207" t="s">
        <v>244</v>
      </c>
      <c r="E246" s="208" t="s">
        <v>474</v>
      </c>
      <c r="F246" s="209" t="s">
        <v>475</v>
      </c>
      <c r="G246" s="210" t="s">
        <v>140</v>
      </c>
      <c r="H246" s="211">
        <v>30.8</v>
      </c>
      <c r="I246" s="212">
        <v>343.87</v>
      </c>
      <c r="J246" s="212">
        <f>ROUND(I246*H246,2)</f>
        <v>10591.2</v>
      </c>
      <c r="K246" s="209" t="s">
        <v>247</v>
      </c>
      <c r="L246" s="40"/>
      <c r="M246" s="213" t="s">
        <v>17</v>
      </c>
      <c r="N246" s="214" t="s">
        <v>41</v>
      </c>
      <c r="O246" s="215">
        <v>0.777</v>
      </c>
      <c r="P246" s="215">
        <f>O246*H246</f>
        <v>23.9316</v>
      </c>
      <c r="Q246" s="215">
        <v>0.101</v>
      </c>
      <c r="R246" s="215">
        <f>Q246*H246</f>
        <v>3.1108000000000002</v>
      </c>
      <c r="S246" s="215">
        <v>0</v>
      </c>
      <c r="T246" s="216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7" t="s">
        <v>248</v>
      </c>
      <c r="AT246" s="217" t="s">
        <v>244</v>
      </c>
      <c r="AU246" s="217" t="s">
        <v>80</v>
      </c>
      <c r="AY246" s="19" t="s">
        <v>242</v>
      </c>
      <c r="BE246" s="218">
        <f>IF(N246="základní",J246,0)</f>
        <v>10591.2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78</v>
      </c>
      <c r="BK246" s="218">
        <f>ROUND(I246*H246,2)</f>
        <v>10591.2</v>
      </c>
      <c r="BL246" s="19" t="s">
        <v>248</v>
      </c>
      <c r="BM246" s="217" t="s">
        <v>476</v>
      </c>
    </row>
    <row r="247" spans="1:47" s="2" customFormat="1" ht="12">
      <c r="A247" s="34"/>
      <c r="B247" s="35"/>
      <c r="C247" s="36"/>
      <c r="D247" s="219" t="s">
        <v>250</v>
      </c>
      <c r="E247" s="36"/>
      <c r="F247" s="220" t="s">
        <v>477</v>
      </c>
      <c r="G247" s="36"/>
      <c r="H247" s="36"/>
      <c r="I247" s="36"/>
      <c r="J247" s="36"/>
      <c r="K247" s="36"/>
      <c r="L247" s="40"/>
      <c r="M247" s="221"/>
      <c r="N247" s="222"/>
      <c r="O247" s="79"/>
      <c r="P247" s="79"/>
      <c r="Q247" s="79"/>
      <c r="R247" s="79"/>
      <c r="S247" s="79"/>
      <c r="T247" s="80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9" t="s">
        <v>250</v>
      </c>
      <c r="AU247" s="19" t="s">
        <v>80</v>
      </c>
    </row>
    <row r="248" spans="1:51" s="16" customFormat="1" ht="12">
      <c r="A248" s="16"/>
      <c r="B248" s="255"/>
      <c r="C248" s="256"/>
      <c r="D248" s="223" t="s">
        <v>254</v>
      </c>
      <c r="E248" s="257" t="s">
        <v>17</v>
      </c>
      <c r="F248" s="258" t="s">
        <v>478</v>
      </c>
      <c r="G248" s="256"/>
      <c r="H248" s="257" t="s">
        <v>17</v>
      </c>
      <c r="I248" s="256"/>
      <c r="J248" s="256"/>
      <c r="K248" s="256"/>
      <c r="L248" s="259"/>
      <c r="M248" s="260"/>
      <c r="N248" s="261"/>
      <c r="O248" s="261"/>
      <c r="P248" s="261"/>
      <c r="Q248" s="261"/>
      <c r="R248" s="261"/>
      <c r="S248" s="261"/>
      <c r="T248" s="262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T248" s="263" t="s">
        <v>254</v>
      </c>
      <c r="AU248" s="263" t="s">
        <v>80</v>
      </c>
      <c r="AV248" s="16" t="s">
        <v>78</v>
      </c>
      <c r="AW248" s="16" t="s">
        <v>32</v>
      </c>
      <c r="AX248" s="16" t="s">
        <v>70</v>
      </c>
      <c r="AY248" s="263" t="s">
        <v>242</v>
      </c>
    </row>
    <row r="249" spans="1:51" s="13" customFormat="1" ht="12">
      <c r="A249" s="13"/>
      <c r="B249" s="225"/>
      <c r="C249" s="226"/>
      <c r="D249" s="223" t="s">
        <v>254</v>
      </c>
      <c r="E249" s="227" t="s">
        <v>17</v>
      </c>
      <c r="F249" s="228" t="s">
        <v>479</v>
      </c>
      <c r="G249" s="226"/>
      <c r="H249" s="229">
        <v>1.8</v>
      </c>
      <c r="I249" s="226"/>
      <c r="J249" s="226"/>
      <c r="K249" s="226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254</v>
      </c>
      <c r="AU249" s="234" t="s">
        <v>80</v>
      </c>
      <c r="AV249" s="13" t="s">
        <v>80</v>
      </c>
      <c r="AW249" s="13" t="s">
        <v>32</v>
      </c>
      <c r="AX249" s="13" t="s">
        <v>70</v>
      </c>
      <c r="AY249" s="234" t="s">
        <v>242</v>
      </c>
    </row>
    <row r="250" spans="1:51" s="13" customFormat="1" ht="12">
      <c r="A250" s="13"/>
      <c r="B250" s="225"/>
      <c r="C250" s="226"/>
      <c r="D250" s="223" t="s">
        <v>254</v>
      </c>
      <c r="E250" s="227" t="s">
        <v>17</v>
      </c>
      <c r="F250" s="228" t="s">
        <v>480</v>
      </c>
      <c r="G250" s="226"/>
      <c r="H250" s="229">
        <v>13</v>
      </c>
      <c r="I250" s="226"/>
      <c r="J250" s="226"/>
      <c r="K250" s="226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254</v>
      </c>
      <c r="AU250" s="234" t="s">
        <v>80</v>
      </c>
      <c r="AV250" s="13" t="s">
        <v>80</v>
      </c>
      <c r="AW250" s="13" t="s">
        <v>32</v>
      </c>
      <c r="AX250" s="13" t="s">
        <v>70</v>
      </c>
      <c r="AY250" s="234" t="s">
        <v>242</v>
      </c>
    </row>
    <row r="251" spans="1:51" s="13" customFormat="1" ht="12">
      <c r="A251" s="13"/>
      <c r="B251" s="225"/>
      <c r="C251" s="226"/>
      <c r="D251" s="223" t="s">
        <v>254</v>
      </c>
      <c r="E251" s="227" t="s">
        <v>17</v>
      </c>
      <c r="F251" s="228" t="s">
        <v>481</v>
      </c>
      <c r="G251" s="226"/>
      <c r="H251" s="229">
        <v>13.5</v>
      </c>
      <c r="I251" s="226"/>
      <c r="J251" s="226"/>
      <c r="K251" s="226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254</v>
      </c>
      <c r="AU251" s="234" t="s">
        <v>80</v>
      </c>
      <c r="AV251" s="13" t="s">
        <v>80</v>
      </c>
      <c r="AW251" s="13" t="s">
        <v>32</v>
      </c>
      <c r="AX251" s="13" t="s">
        <v>70</v>
      </c>
      <c r="AY251" s="234" t="s">
        <v>242</v>
      </c>
    </row>
    <row r="252" spans="1:51" s="13" customFormat="1" ht="12">
      <c r="A252" s="13"/>
      <c r="B252" s="225"/>
      <c r="C252" s="226"/>
      <c r="D252" s="223" t="s">
        <v>254</v>
      </c>
      <c r="E252" s="227" t="s">
        <v>17</v>
      </c>
      <c r="F252" s="228" t="s">
        <v>482</v>
      </c>
      <c r="G252" s="226"/>
      <c r="H252" s="229">
        <v>2.5</v>
      </c>
      <c r="I252" s="226"/>
      <c r="J252" s="226"/>
      <c r="K252" s="226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254</v>
      </c>
      <c r="AU252" s="234" t="s">
        <v>80</v>
      </c>
      <c r="AV252" s="13" t="s">
        <v>80</v>
      </c>
      <c r="AW252" s="13" t="s">
        <v>32</v>
      </c>
      <c r="AX252" s="13" t="s">
        <v>70</v>
      </c>
      <c r="AY252" s="234" t="s">
        <v>242</v>
      </c>
    </row>
    <row r="253" spans="1:51" s="14" customFormat="1" ht="12">
      <c r="A253" s="14"/>
      <c r="B253" s="235"/>
      <c r="C253" s="236"/>
      <c r="D253" s="223" t="s">
        <v>254</v>
      </c>
      <c r="E253" s="237" t="s">
        <v>17</v>
      </c>
      <c r="F253" s="238" t="s">
        <v>261</v>
      </c>
      <c r="G253" s="236"/>
      <c r="H253" s="239">
        <v>30.8</v>
      </c>
      <c r="I253" s="236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254</v>
      </c>
      <c r="AU253" s="244" t="s">
        <v>80</v>
      </c>
      <c r="AV253" s="14" t="s">
        <v>248</v>
      </c>
      <c r="AW253" s="14" t="s">
        <v>32</v>
      </c>
      <c r="AX253" s="14" t="s">
        <v>78</v>
      </c>
      <c r="AY253" s="244" t="s">
        <v>242</v>
      </c>
    </row>
    <row r="254" spans="1:65" s="2" customFormat="1" ht="33" customHeight="1">
      <c r="A254" s="34"/>
      <c r="B254" s="35"/>
      <c r="C254" s="207" t="s">
        <v>483</v>
      </c>
      <c r="D254" s="207" t="s">
        <v>244</v>
      </c>
      <c r="E254" s="208" t="s">
        <v>484</v>
      </c>
      <c r="F254" s="209" t="s">
        <v>485</v>
      </c>
      <c r="G254" s="210" t="s">
        <v>140</v>
      </c>
      <c r="H254" s="211">
        <v>561.912</v>
      </c>
      <c r="I254" s="212">
        <v>686.29</v>
      </c>
      <c r="J254" s="212">
        <f>ROUND(I254*H254,2)</f>
        <v>385634.59</v>
      </c>
      <c r="K254" s="209" t="s">
        <v>247</v>
      </c>
      <c r="L254" s="40"/>
      <c r="M254" s="213" t="s">
        <v>17</v>
      </c>
      <c r="N254" s="214" t="s">
        <v>41</v>
      </c>
      <c r="O254" s="215">
        <v>1.106</v>
      </c>
      <c r="P254" s="215">
        <f>O254*H254</f>
        <v>621.474672</v>
      </c>
      <c r="Q254" s="215">
        <v>0.1837</v>
      </c>
      <c r="R254" s="215">
        <f>Q254*H254</f>
        <v>103.22323440000001</v>
      </c>
      <c r="S254" s="215">
        <v>0</v>
      </c>
      <c r="T254" s="21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7" t="s">
        <v>248</v>
      </c>
      <c r="AT254" s="217" t="s">
        <v>244</v>
      </c>
      <c r="AU254" s="217" t="s">
        <v>80</v>
      </c>
      <c r="AY254" s="19" t="s">
        <v>242</v>
      </c>
      <c r="BE254" s="218">
        <f>IF(N254="základní",J254,0)</f>
        <v>385634.59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78</v>
      </c>
      <c r="BK254" s="218">
        <f>ROUND(I254*H254,2)</f>
        <v>385634.59</v>
      </c>
      <c r="BL254" s="19" t="s">
        <v>248</v>
      </c>
      <c r="BM254" s="217" t="s">
        <v>486</v>
      </c>
    </row>
    <row r="255" spans="1:47" s="2" customFormat="1" ht="12">
      <c r="A255" s="34"/>
      <c r="B255" s="35"/>
      <c r="C255" s="36"/>
      <c r="D255" s="219" t="s">
        <v>250</v>
      </c>
      <c r="E255" s="36"/>
      <c r="F255" s="220" t="s">
        <v>487</v>
      </c>
      <c r="G255" s="36"/>
      <c r="H255" s="36"/>
      <c r="I255" s="36"/>
      <c r="J255" s="36"/>
      <c r="K255" s="36"/>
      <c r="L255" s="40"/>
      <c r="M255" s="221"/>
      <c r="N255" s="222"/>
      <c r="O255" s="79"/>
      <c r="P255" s="79"/>
      <c r="Q255" s="79"/>
      <c r="R255" s="79"/>
      <c r="S255" s="79"/>
      <c r="T255" s="80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9" t="s">
        <v>250</v>
      </c>
      <c r="AU255" s="19" t="s">
        <v>80</v>
      </c>
    </row>
    <row r="256" spans="1:51" s="13" customFormat="1" ht="12">
      <c r="A256" s="13"/>
      <c r="B256" s="225"/>
      <c r="C256" s="226"/>
      <c r="D256" s="223" t="s">
        <v>254</v>
      </c>
      <c r="E256" s="227" t="s">
        <v>17</v>
      </c>
      <c r="F256" s="228" t="s">
        <v>488</v>
      </c>
      <c r="G256" s="226"/>
      <c r="H256" s="229">
        <v>20.25</v>
      </c>
      <c r="I256" s="226"/>
      <c r="J256" s="226"/>
      <c r="K256" s="226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254</v>
      </c>
      <c r="AU256" s="234" t="s">
        <v>80</v>
      </c>
      <c r="AV256" s="13" t="s">
        <v>80</v>
      </c>
      <c r="AW256" s="13" t="s">
        <v>32</v>
      </c>
      <c r="AX256" s="13" t="s">
        <v>70</v>
      </c>
      <c r="AY256" s="234" t="s">
        <v>242</v>
      </c>
    </row>
    <row r="257" spans="1:51" s="15" customFormat="1" ht="12">
      <c r="A257" s="15"/>
      <c r="B257" s="245"/>
      <c r="C257" s="246"/>
      <c r="D257" s="223" t="s">
        <v>254</v>
      </c>
      <c r="E257" s="247" t="s">
        <v>173</v>
      </c>
      <c r="F257" s="248" t="s">
        <v>291</v>
      </c>
      <c r="G257" s="246"/>
      <c r="H257" s="249">
        <v>20.25</v>
      </c>
      <c r="I257" s="246"/>
      <c r="J257" s="246"/>
      <c r="K257" s="246"/>
      <c r="L257" s="250"/>
      <c r="M257" s="251"/>
      <c r="N257" s="252"/>
      <c r="O257" s="252"/>
      <c r="P257" s="252"/>
      <c r="Q257" s="252"/>
      <c r="R257" s="252"/>
      <c r="S257" s="252"/>
      <c r="T257" s="25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4" t="s">
        <v>254</v>
      </c>
      <c r="AU257" s="254" t="s">
        <v>80</v>
      </c>
      <c r="AV257" s="15" t="s">
        <v>262</v>
      </c>
      <c r="AW257" s="15" t="s">
        <v>32</v>
      </c>
      <c r="AX257" s="15" t="s">
        <v>70</v>
      </c>
      <c r="AY257" s="254" t="s">
        <v>242</v>
      </c>
    </row>
    <row r="258" spans="1:51" s="13" customFormat="1" ht="12">
      <c r="A258" s="13"/>
      <c r="B258" s="225"/>
      <c r="C258" s="226"/>
      <c r="D258" s="223" t="s">
        <v>254</v>
      </c>
      <c r="E258" s="227" t="s">
        <v>17</v>
      </c>
      <c r="F258" s="228" t="s">
        <v>489</v>
      </c>
      <c r="G258" s="226"/>
      <c r="H258" s="229">
        <v>124.6</v>
      </c>
      <c r="I258" s="226"/>
      <c r="J258" s="226"/>
      <c r="K258" s="226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254</v>
      </c>
      <c r="AU258" s="234" t="s">
        <v>80</v>
      </c>
      <c r="AV258" s="13" t="s">
        <v>80</v>
      </c>
      <c r="AW258" s="13" t="s">
        <v>32</v>
      </c>
      <c r="AX258" s="13" t="s">
        <v>70</v>
      </c>
      <c r="AY258" s="234" t="s">
        <v>242</v>
      </c>
    </row>
    <row r="259" spans="1:51" s="13" customFormat="1" ht="12">
      <c r="A259" s="13"/>
      <c r="B259" s="225"/>
      <c r="C259" s="226"/>
      <c r="D259" s="223" t="s">
        <v>254</v>
      </c>
      <c r="E259" s="227" t="s">
        <v>17</v>
      </c>
      <c r="F259" s="228" t="s">
        <v>490</v>
      </c>
      <c r="G259" s="226"/>
      <c r="H259" s="229">
        <v>207.66</v>
      </c>
      <c r="I259" s="226"/>
      <c r="J259" s="226"/>
      <c r="K259" s="226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254</v>
      </c>
      <c r="AU259" s="234" t="s">
        <v>80</v>
      </c>
      <c r="AV259" s="13" t="s">
        <v>80</v>
      </c>
      <c r="AW259" s="13" t="s">
        <v>32</v>
      </c>
      <c r="AX259" s="13" t="s">
        <v>70</v>
      </c>
      <c r="AY259" s="234" t="s">
        <v>242</v>
      </c>
    </row>
    <row r="260" spans="1:51" s="13" customFormat="1" ht="12">
      <c r="A260" s="13"/>
      <c r="B260" s="225"/>
      <c r="C260" s="226"/>
      <c r="D260" s="223" t="s">
        <v>254</v>
      </c>
      <c r="E260" s="227" t="s">
        <v>17</v>
      </c>
      <c r="F260" s="228" t="s">
        <v>491</v>
      </c>
      <c r="G260" s="226"/>
      <c r="H260" s="229">
        <v>46.05</v>
      </c>
      <c r="I260" s="226"/>
      <c r="J260" s="226"/>
      <c r="K260" s="226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254</v>
      </c>
      <c r="AU260" s="234" t="s">
        <v>80</v>
      </c>
      <c r="AV260" s="13" t="s">
        <v>80</v>
      </c>
      <c r="AW260" s="13" t="s">
        <v>32</v>
      </c>
      <c r="AX260" s="13" t="s">
        <v>70</v>
      </c>
      <c r="AY260" s="234" t="s">
        <v>242</v>
      </c>
    </row>
    <row r="261" spans="1:51" s="13" customFormat="1" ht="12">
      <c r="A261" s="13"/>
      <c r="B261" s="225"/>
      <c r="C261" s="226"/>
      <c r="D261" s="223" t="s">
        <v>254</v>
      </c>
      <c r="E261" s="227" t="s">
        <v>17</v>
      </c>
      <c r="F261" s="228" t="s">
        <v>492</v>
      </c>
      <c r="G261" s="226"/>
      <c r="H261" s="229">
        <v>113.696</v>
      </c>
      <c r="I261" s="226"/>
      <c r="J261" s="226"/>
      <c r="K261" s="226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254</v>
      </c>
      <c r="AU261" s="234" t="s">
        <v>80</v>
      </c>
      <c r="AV261" s="13" t="s">
        <v>80</v>
      </c>
      <c r="AW261" s="13" t="s">
        <v>32</v>
      </c>
      <c r="AX261" s="13" t="s">
        <v>70</v>
      </c>
      <c r="AY261" s="234" t="s">
        <v>242</v>
      </c>
    </row>
    <row r="262" spans="1:51" s="13" customFormat="1" ht="12">
      <c r="A262" s="13"/>
      <c r="B262" s="225"/>
      <c r="C262" s="226"/>
      <c r="D262" s="223" t="s">
        <v>254</v>
      </c>
      <c r="E262" s="227" t="s">
        <v>17</v>
      </c>
      <c r="F262" s="228" t="s">
        <v>493</v>
      </c>
      <c r="G262" s="226"/>
      <c r="H262" s="229">
        <v>36</v>
      </c>
      <c r="I262" s="226"/>
      <c r="J262" s="226"/>
      <c r="K262" s="226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254</v>
      </c>
      <c r="AU262" s="234" t="s">
        <v>80</v>
      </c>
      <c r="AV262" s="13" t="s">
        <v>80</v>
      </c>
      <c r="AW262" s="13" t="s">
        <v>32</v>
      </c>
      <c r="AX262" s="13" t="s">
        <v>70</v>
      </c>
      <c r="AY262" s="234" t="s">
        <v>242</v>
      </c>
    </row>
    <row r="263" spans="1:51" s="15" customFormat="1" ht="12">
      <c r="A263" s="15"/>
      <c r="B263" s="245"/>
      <c r="C263" s="246"/>
      <c r="D263" s="223" t="s">
        <v>254</v>
      </c>
      <c r="E263" s="247" t="s">
        <v>176</v>
      </c>
      <c r="F263" s="248" t="s">
        <v>291</v>
      </c>
      <c r="G263" s="246"/>
      <c r="H263" s="249">
        <v>528.006</v>
      </c>
      <c r="I263" s="246"/>
      <c r="J263" s="246"/>
      <c r="K263" s="246"/>
      <c r="L263" s="250"/>
      <c r="M263" s="251"/>
      <c r="N263" s="252"/>
      <c r="O263" s="252"/>
      <c r="P263" s="252"/>
      <c r="Q263" s="252"/>
      <c r="R263" s="252"/>
      <c r="S263" s="252"/>
      <c r="T263" s="253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4" t="s">
        <v>254</v>
      </c>
      <c r="AU263" s="254" t="s">
        <v>80</v>
      </c>
      <c r="AV263" s="15" t="s">
        <v>262</v>
      </c>
      <c r="AW263" s="15" t="s">
        <v>32</v>
      </c>
      <c r="AX263" s="15" t="s">
        <v>70</v>
      </c>
      <c r="AY263" s="254" t="s">
        <v>242</v>
      </c>
    </row>
    <row r="264" spans="1:51" s="13" customFormat="1" ht="12">
      <c r="A264" s="13"/>
      <c r="B264" s="225"/>
      <c r="C264" s="226"/>
      <c r="D264" s="223" t="s">
        <v>254</v>
      </c>
      <c r="E264" s="227" t="s">
        <v>17</v>
      </c>
      <c r="F264" s="228" t="s">
        <v>494</v>
      </c>
      <c r="G264" s="226"/>
      <c r="H264" s="229">
        <v>5.1</v>
      </c>
      <c r="I264" s="226"/>
      <c r="J264" s="226"/>
      <c r="K264" s="226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254</v>
      </c>
      <c r="AU264" s="234" t="s">
        <v>80</v>
      </c>
      <c r="AV264" s="13" t="s">
        <v>80</v>
      </c>
      <c r="AW264" s="13" t="s">
        <v>32</v>
      </c>
      <c r="AX264" s="13" t="s">
        <v>70</v>
      </c>
      <c r="AY264" s="234" t="s">
        <v>242</v>
      </c>
    </row>
    <row r="265" spans="1:51" s="13" customFormat="1" ht="12">
      <c r="A265" s="13"/>
      <c r="B265" s="225"/>
      <c r="C265" s="226"/>
      <c r="D265" s="223" t="s">
        <v>254</v>
      </c>
      <c r="E265" s="227" t="s">
        <v>17</v>
      </c>
      <c r="F265" s="228" t="s">
        <v>495</v>
      </c>
      <c r="G265" s="226"/>
      <c r="H265" s="229">
        <v>3.436</v>
      </c>
      <c r="I265" s="226"/>
      <c r="J265" s="226"/>
      <c r="K265" s="226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254</v>
      </c>
      <c r="AU265" s="234" t="s">
        <v>80</v>
      </c>
      <c r="AV265" s="13" t="s">
        <v>80</v>
      </c>
      <c r="AW265" s="13" t="s">
        <v>32</v>
      </c>
      <c r="AX265" s="13" t="s">
        <v>70</v>
      </c>
      <c r="AY265" s="234" t="s">
        <v>242</v>
      </c>
    </row>
    <row r="266" spans="1:51" s="13" customFormat="1" ht="12">
      <c r="A266" s="13"/>
      <c r="B266" s="225"/>
      <c r="C266" s="226"/>
      <c r="D266" s="223" t="s">
        <v>254</v>
      </c>
      <c r="E266" s="227" t="s">
        <v>17</v>
      </c>
      <c r="F266" s="228" t="s">
        <v>496</v>
      </c>
      <c r="G266" s="226"/>
      <c r="H266" s="229">
        <v>5.12</v>
      </c>
      <c r="I266" s="226"/>
      <c r="J266" s="226"/>
      <c r="K266" s="226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254</v>
      </c>
      <c r="AU266" s="234" t="s">
        <v>80</v>
      </c>
      <c r="AV266" s="13" t="s">
        <v>80</v>
      </c>
      <c r="AW266" s="13" t="s">
        <v>32</v>
      </c>
      <c r="AX266" s="13" t="s">
        <v>70</v>
      </c>
      <c r="AY266" s="234" t="s">
        <v>242</v>
      </c>
    </row>
    <row r="267" spans="1:51" s="15" customFormat="1" ht="12">
      <c r="A267" s="15"/>
      <c r="B267" s="245"/>
      <c r="C267" s="246"/>
      <c r="D267" s="223" t="s">
        <v>254</v>
      </c>
      <c r="E267" s="247" t="s">
        <v>213</v>
      </c>
      <c r="F267" s="248" t="s">
        <v>291</v>
      </c>
      <c r="G267" s="246"/>
      <c r="H267" s="249">
        <v>13.655999999999999</v>
      </c>
      <c r="I267" s="246"/>
      <c r="J267" s="246"/>
      <c r="K267" s="246"/>
      <c r="L267" s="250"/>
      <c r="M267" s="251"/>
      <c r="N267" s="252"/>
      <c r="O267" s="252"/>
      <c r="P267" s="252"/>
      <c r="Q267" s="252"/>
      <c r="R267" s="252"/>
      <c r="S267" s="252"/>
      <c r="T267" s="253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4" t="s">
        <v>254</v>
      </c>
      <c r="AU267" s="254" t="s">
        <v>80</v>
      </c>
      <c r="AV267" s="15" t="s">
        <v>262</v>
      </c>
      <c r="AW267" s="15" t="s">
        <v>32</v>
      </c>
      <c r="AX267" s="15" t="s">
        <v>70</v>
      </c>
      <c r="AY267" s="254" t="s">
        <v>242</v>
      </c>
    </row>
    <row r="268" spans="1:51" s="14" customFormat="1" ht="12">
      <c r="A268" s="14"/>
      <c r="B268" s="235"/>
      <c r="C268" s="236"/>
      <c r="D268" s="223" t="s">
        <v>254</v>
      </c>
      <c r="E268" s="237" t="s">
        <v>17</v>
      </c>
      <c r="F268" s="238" t="s">
        <v>261</v>
      </c>
      <c r="G268" s="236"/>
      <c r="H268" s="239">
        <v>561.912</v>
      </c>
      <c r="I268" s="236"/>
      <c r="J268" s="236"/>
      <c r="K268" s="236"/>
      <c r="L268" s="240"/>
      <c r="M268" s="241"/>
      <c r="N268" s="242"/>
      <c r="O268" s="242"/>
      <c r="P268" s="242"/>
      <c r="Q268" s="242"/>
      <c r="R268" s="242"/>
      <c r="S268" s="242"/>
      <c r="T268" s="24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254</v>
      </c>
      <c r="AU268" s="244" t="s">
        <v>80</v>
      </c>
      <c r="AV268" s="14" t="s">
        <v>248</v>
      </c>
      <c r="AW268" s="14" t="s">
        <v>32</v>
      </c>
      <c r="AX268" s="14" t="s">
        <v>78</v>
      </c>
      <c r="AY268" s="244" t="s">
        <v>242</v>
      </c>
    </row>
    <row r="269" spans="1:65" s="2" customFormat="1" ht="37.8" customHeight="1">
      <c r="A269" s="34"/>
      <c r="B269" s="35"/>
      <c r="C269" s="207" t="s">
        <v>497</v>
      </c>
      <c r="D269" s="207" t="s">
        <v>244</v>
      </c>
      <c r="E269" s="208" t="s">
        <v>498</v>
      </c>
      <c r="F269" s="209" t="s">
        <v>499</v>
      </c>
      <c r="G269" s="210" t="s">
        <v>184</v>
      </c>
      <c r="H269" s="211">
        <v>164.05</v>
      </c>
      <c r="I269" s="212">
        <v>290.75</v>
      </c>
      <c r="J269" s="212">
        <f>ROUND(I269*H269,2)</f>
        <v>47697.54</v>
      </c>
      <c r="K269" s="209" t="s">
        <v>247</v>
      </c>
      <c r="L269" s="40"/>
      <c r="M269" s="213" t="s">
        <v>17</v>
      </c>
      <c r="N269" s="214" t="s">
        <v>41</v>
      </c>
      <c r="O269" s="215">
        <v>0.119</v>
      </c>
      <c r="P269" s="215">
        <f>O269*H269</f>
        <v>19.52195</v>
      </c>
      <c r="Q269" s="215">
        <v>0.08978</v>
      </c>
      <c r="R269" s="215">
        <f>Q269*H269</f>
        <v>14.728409000000001</v>
      </c>
      <c r="S269" s="215">
        <v>0</v>
      </c>
      <c r="T269" s="216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7" t="s">
        <v>248</v>
      </c>
      <c r="AT269" s="217" t="s">
        <v>244</v>
      </c>
      <c r="AU269" s="217" t="s">
        <v>80</v>
      </c>
      <c r="AY269" s="19" t="s">
        <v>242</v>
      </c>
      <c r="BE269" s="218">
        <f>IF(N269="základní",J269,0)</f>
        <v>47697.54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78</v>
      </c>
      <c r="BK269" s="218">
        <f>ROUND(I269*H269,2)</f>
        <v>47697.54</v>
      </c>
      <c r="BL269" s="19" t="s">
        <v>248</v>
      </c>
      <c r="BM269" s="217" t="s">
        <v>500</v>
      </c>
    </row>
    <row r="270" spans="1:47" s="2" customFormat="1" ht="12">
      <c r="A270" s="34"/>
      <c r="B270" s="35"/>
      <c r="C270" s="36"/>
      <c r="D270" s="219" t="s">
        <v>250</v>
      </c>
      <c r="E270" s="36"/>
      <c r="F270" s="220" t="s">
        <v>501</v>
      </c>
      <c r="G270" s="36"/>
      <c r="H270" s="36"/>
      <c r="I270" s="36"/>
      <c r="J270" s="36"/>
      <c r="K270" s="36"/>
      <c r="L270" s="40"/>
      <c r="M270" s="221"/>
      <c r="N270" s="222"/>
      <c r="O270" s="79"/>
      <c r="P270" s="79"/>
      <c r="Q270" s="79"/>
      <c r="R270" s="79"/>
      <c r="S270" s="79"/>
      <c r="T270" s="80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9" t="s">
        <v>250</v>
      </c>
      <c r="AU270" s="19" t="s">
        <v>80</v>
      </c>
    </row>
    <row r="271" spans="1:51" s="13" customFormat="1" ht="12">
      <c r="A271" s="13"/>
      <c r="B271" s="225"/>
      <c r="C271" s="226"/>
      <c r="D271" s="223" t="s">
        <v>254</v>
      </c>
      <c r="E271" s="227" t="s">
        <v>17</v>
      </c>
      <c r="F271" s="228" t="s">
        <v>502</v>
      </c>
      <c r="G271" s="226"/>
      <c r="H271" s="229">
        <v>38.7</v>
      </c>
      <c r="I271" s="226"/>
      <c r="J271" s="226"/>
      <c r="K271" s="226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254</v>
      </c>
      <c r="AU271" s="234" t="s">
        <v>80</v>
      </c>
      <c r="AV271" s="13" t="s">
        <v>80</v>
      </c>
      <c r="AW271" s="13" t="s">
        <v>32</v>
      </c>
      <c r="AX271" s="13" t="s">
        <v>70</v>
      </c>
      <c r="AY271" s="234" t="s">
        <v>242</v>
      </c>
    </row>
    <row r="272" spans="1:51" s="13" customFormat="1" ht="12">
      <c r="A272" s="13"/>
      <c r="B272" s="225"/>
      <c r="C272" s="226"/>
      <c r="D272" s="223" t="s">
        <v>254</v>
      </c>
      <c r="E272" s="227" t="s">
        <v>17</v>
      </c>
      <c r="F272" s="228" t="s">
        <v>503</v>
      </c>
      <c r="G272" s="226"/>
      <c r="H272" s="229">
        <v>54.25</v>
      </c>
      <c r="I272" s="226"/>
      <c r="J272" s="226"/>
      <c r="K272" s="226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254</v>
      </c>
      <c r="AU272" s="234" t="s">
        <v>80</v>
      </c>
      <c r="AV272" s="13" t="s">
        <v>80</v>
      </c>
      <c r="AW272" s="13" t="s">
        <v>32</v>
      </c>
      <c r="AX272" s="13" t="s">
        <v>70</v>
      </c>
      <c r="AY272" s="234" t="s">
        <v>242</v>
      </c>
    </row>
    <row r="273" spans="1:51" s="13" customFormat="1" ht="12">
      <c r="A273" s="13"/>
      <c r="B273" s="225"/>
      <c r="C273" s="226"/>
      <c r="D273" s="223" t="s">
        <v>254</v>
      </c>
      <c r="E273" s="227" t="s">
        <v>17</v>
      </c>
      <c r="F273" s="228" t="s">
        <v>504</v>
      </c>
      <c r="G273" s="226"/>
      <c r="H273" s="229">
        <v>43.2</v>
      </c>
      <c r="I273" s="226"/>
      <c r="J273" s="226"/>
      <c r="K273" s="226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254</v>
      </c>
      <c r="AU273" s="234" t="s">
        <v>80</v>
      </c>
      <c r="AV273" s="13" t="s">
        <v>80</v>
      </c>
      <c r="AW273" s="13" t="s">
        <v>32</v>
      </c>
      <c r="AX273" s="13" t="s">
        <v>70</v>
      </c>
      <c r="AY273" s="234" t="s">
        <v>242</v>
      </c>
    </row>
    <row r="274" spans="1:51" s="13" customFormat="1" ht="12">
      <c r="A274" s="13"/>
      <c r="B274" s="225"/>
      <c r="C274" s="226"/>
      <c r="D274" s="223" t="s">
        <v>254</v>
      </c>
      <c r="E274" s="227" t="s">
        <v>17</v>
      </c>
      <c r="F274" s="228" t="s">
        <v>505</v>
      </c>
      <c r="G274" s="226"/>
      <c r="H274" s="229">
        <v>20.7</v>
      </c>
      <c r="I274" s="226"/>
      <c r="J274" s="226"/>
      <c r="K274" s="226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254</v>
      </c>
      <c r="AU274" s="234" t="s">
        <v>80</v>
      </c>
      <c r="AV274" s="13" t="s">
        <v>80</v>
      </c>
      <c r="AW274" s="13" t="s">
        <v>32</v>
      </c>
      <c r="AX274" s="13" t="s">
        <v>70</v>
      </c>
      <c r="AY274" s="234" t="s">
        <v>242</v>
      </c>
    </row>
    <row r="275" spans="1:51" s="13" customFormat="1" ht="12">
      <c r="A275" s="13"/>
      <c r="B275" s="225"/>
      <c r="C275" s="226"/>
      <c r="D275" s="223" t="s">
        <v>254</v>
      </c>
      <c r="E275" s="227" t="s">
        <v>17</v>
      </c>
      <c r="F275" s="228" t="s">
        <v>506</v>
      </c>
      <c r="G275" s="226"/>
      <c r="H275" s="229">
        <v>7.2</v>
      </c>
      <c r="I275" s="226"/>
      <c r="J275" s="226"/>
      <c r="K275" s="226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254</v>
      </c>
      <c r="AU275" s="234" t="s">
        <v>80</v>
      </c>
      <c r="AV275" s="13" t="s">
        <v>80</v>
      </c>
      <c r="AW275" s="13" t="s">
        <v>32</v>
      </c>
      <c r="AX275" s="13" t="s">
        <v>70</v>
      </c>
      <c r="AY275" s="234" t="s">
        <v>242</v>
      </c>
    </row>
    <row r="276" spans="1:51" s="14" customFormat="1" ht="12">
      <c r="A276" s="14"/>
      <c r="B276" s="235"/>
      <c r="C276" s="236"/>
      <c r="D276" s="223" t="s">
        <v>254</v>
      </c>
      <c r="E276" s="237" t="s">
        <v>192</v>
      </c>
      <c r="F276" s="238" t="s">
        <v>261</v>
      </c>
      <c r="G276" s="236"/>
      <c r="H276" s="239">
        <v>164.04999999999998</v>
      </c>
      <c r="I276" s="236"/>
      <c r="J276" s="236"/>
      <c r="K276" s="236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254</v>
      </c>
      <c r="AU276" s="244" t="s">
        <v>80</v>
      </c>
      <c r="AV276" s="14" t="s">
        <v>248</v>
      </c>
      <c r="AW276" s="14" t="s">
        <v>32</v>
      </c>
      <c r="AX276" s="14" t="s">
        <v>78</v>
      </c>
      <c r="AY276" s="244" t="s">
        <v>242</v>
      </c>
    </row>
    <row r="277" spans="1:65" s="2" customFormat="1" ht="16.5" customHeight="1">
      <c r="A277" s="34"/>
      <c r="B277" s="35"/>
      <c r="C277" s="264" t="s">
        <v>507</v>
      </c>
      <c r="D277" s="264" t="s">
        <v>420</v>
      </c>
      <c r="E277" s="265" t="s">
        <v>508</v>
      </c>
      <c r="F277" s="266" t="s">
        <v>509</v>
      </c>
      <c r="G277" s="267" t="s">
        <v>140</v>
      </c>
      <c r="H277" s="268">
        <v>477.074</v>
      </c>
      <c r="I277" s="269">
        <v>670</v>
      </c>
      <c r="J277" s="269">
        <f>ROUND(I277*H277,2)</f>
        <v>319639.58</v>
      </c>
      <c r="K277" s="266" t="s">
        <v>17</v>
      </c>
      <c r="L277" s="270"/>
      <c r="M277" s="271" t="s">
        <v>17</v>
      </c>
      <c r="N277" s="272" t="s">
        <v>41</v>
      </c>
      <c r="O277" s="215">
        <v>0</v>
      </c>
      <c r="P277" s="215">
        <f>O277*H277</f>
        <v>0</v>
      </c>
      <c r="Q277" s="215">
        <v>0.222</v>
      </c>
      <c r="R277" s="215">
        <f>Q277*H277</f>
        <v>105.91042800000001</v>
      </c>
      <c r="S277" s="215">
        <v>0</v>
      </c>
      <c r="T277" s="21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7" t="s">
        <v>300</v>
      </c>
      <c r="AT277" s="217" t="s">
        <v>420</v>
      </c>
      <c r="AU277" s="217" t="s">
        <v>80</v>
      </c>
      <c r="AY277" s="19" t="s">
        <v>242</v>
      </c>
      <c r="BE277" s="218">
        <f>IF(N277="základní",J277,0)</f>
        <v>319639.58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78</v>
      </c>
      <c r="BK277" s="218">
        <f>ROUND(I277*H277,2)</f>
        <v>319639.58</v>
      </c>
      <c r="BL277" s="19" t="s">
        <v>248</v>
      </c>
      <c r="BM277" s="217" t="s">
        <v>510</v>
      </c>
    </row>
    <row r="278" spans="1:51" s="13" customFormat="1" ht="12">
      <c r="A278" s="13"/>
      <c r="B278" s="225"/>
      <c r="C278" s="226"/>
      <c r="D278" s="223" t="s">
        <v>254</v>
      </c>
      <c r="E278" s="227" t="s">
        <v>17</v>
      </c>
      <c r="F278" s="228" t="s">
        <v>511</v>
      </c>
      <c r="G278" s="226"/>
      <c r="H278" s="229">
        <v>16.405</v>
      </c>
      <c r="I278" s="226"/>
      <c r="J278" s="226"/>
      <c r="K278" s="226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254</v>
      </c>
      <c r="AU278" s="234" t="s">
        <v>80</v>
      </c>
      <c r="AV278" s="13" t="s">
        <v>80</v>
      </c>
      <c r="AW278" s="13" t="s">
        <v>32</v>
      </c>
      <c r="AX278" s="13" t="s">
        <v>70</v>
      </c>
      <c r="AY278" s="234" t="s">
        <v>242</v>
      </c>
    </row>
    <row r="279" spans="1:51" s="13" customFormat="1" ht="12">
      <c r="A279" s="13"/>
      <c r="B279" s="225"/>
      <c r="C279" s="226"/>
      <c r="D279" s="223" t="s">
        <v>254</v>
      </c>
      <c r="E279" s="227" t="s">
        <v>17</v>
      </c>
      <c r="F279" s="228" t="s">
        <v>512</v>
      </c>
      <c r="G279" s="226"/>
      <c r="H279" s="229">
        <v>538.566</v>
      </c>
      <c r="I279" s="226"/>
      <c r="J279" s="226"/>
      <c r="K279" s="226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254</v>
      </c>
      <c r="AU279" s="234" t="s">
        <v>80</v>
      </c>
      <c r="AV279" s="13" t="s">
        <v>80</v>
      </c>
      <c r="AW279" s="13" t="s">
        <v>32</v>
      </c>
      <c r="AX279" s="13" t="s">
        <v>70</v>
      </c>
      <c r="AY279" s="234" t="s">
        <v>242</v>
      </c>
    </row>
    <row r="280" spans="1:51" s="13" customFormat="1" ht="12">
      <c r="A280" s="13"/>
      <c r="B280" s="225"/>
      <c r="C280" s="226"/>
      <c r="D280" s="223" t="s">
        <v>254</v>
      </c>
      <c r="E280" s="227" t="s">
        <v>17</v>
      </c>
      <c r="F280" s="228" t="s">
        <v>513</v>
      </c>
      <c r="G280" s="226"/>
      <c r="H280" s="229">
        <v>-64.53</v>
      </c>
      <c r="I280" s="226"/>
      <c r="J280" s="226"/>
      <c r="K280" s="226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254</v>
      </c>
      <c r="AU280" s="234" t="s">
        <v>80</v>
      </c>
      <c r="AV280" s="13" t="s">
        <v>80</v>
      </c>
      <c r="AW280" s="13" t="s">
        <v>32</v>
      </c>
      <c r="AX280" s="13" t="s">
        <v>70</v>
      </c>
      <c r="AY280" s="234" t="s">
        <v>242</v>
      </c>
    </row>
    <row r="281" spans="1:51" s="13" customFormat="1" ht="12">
      <c r="A281" s="13"/>
      <c r="B281" s="225"/>
      <c r="C281" s="226"/>
      <c r="D281" s="223" t="s">
        <v>254</v>
      </c>
      <c r="E281" s="227" t="s">
        <v>17</v>
      </c>
      <c r="F281" s="228" t="s">
        <v>514</v>
      </c>
      <c r="G281" s="226"/>
      <c r="H281" s="229">
        <v>-13.367</v>
      </c>
      <c r="I281" s="226"/>
      <c r="J281" s="226"/>
      <c r="K281" s="226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254</v>
      </c>
      <c r="AU281" s="234" t="s">
        <v>80</v>
      </c>
      <c r="AV281" s="13" t="s">
        <v>80</v>
      </c>
      <c r="AW281" s="13" t="s">
        <v>32</v>
      </c>
      <c r="AX281" s="13" t="s">
        <v>70</v>
      </c>
      <c r="AY281" s="234" t="s">
        <v>242</v>
      </c>
    </row>
    <row r="282" spans="1:51" s="14" customFormat="1" ht="12">
      <c r="A282" s="14"/>
      <c r="B282" s="235"/>
      <c r="C282" s="236"/>
      <c r="D282" s="223" t="s">
        <v>254</v>
      </c>
      <c r="E282" s="237" t="s">
        <v>17</v>
      </c>
      <c r="F282" s="238" t="s">
        <v>261</v>
      </c>
      <c r="G282" s="236"/>
      <c r="H282" s="239">
        <v>477.074</v>
      </c>
      <c r="I282" s="236"/>
      <c r="J282" s="236"/>
      <c r="K282" s="236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254</v>
      </c>
      <c r="AU282" s="244" t="s">
        <v>80</v>
      </c>
      <c r="AV282" s="14" t="s">
        <v>248</v>
      </c>
      <c r="AW282" s="14" t="s">
        <v>32</v>
      </c>
      <c r="AX282" s="14" t="s">
        <v>78</v>
      </c>
      <c r="AY282" s="244" t="s">
        <v>242</v>
      </c>
    </row>
    <row r="283" spans="1:65" s="2" customFormat="1" ht="16.5" customHeight="1">
      <c r="A283" s="34"/>
      <c r="B283" s="35"/>
      <c r="C283" s="264" t="s">
        <v>515</v>
      </c>
      <c r="D283" s="264" t="s">
        <v>420</v>
      </c>
      <c r="E283" s="265" t="s">
        <v>516</v>
      </c>
      <c r="F283" s="266" t="s">
        <v>517</v>
      </c>
      <c r="G283" s="267" t="s">
        <v>140</v>
      </c>
      <c r="H283" s="268">
        <v>20.655</v>
      </c>
      <c r="I283" s="269">
        <v>650</v>
      </c>
      <c r="J283" s="269">
        <f>ROUND(I283*H283,2)</f>
        <v>13425.75</v>
      </c>
      <c r="K283" s="266" t="s">
        <v>17</v>
      </c>
      <c r="L283" s="270"/>
      <c r="M283" s="271" t="s">
        <v>17</v>
      </c>
      <c r="N283" s="272" t="s">
        <v>41</v>
      </c>
      <c r="O283" s="215">
        <v>0</v>
      </c>
      <c r="P283" s="215">
        <f>O283*H283</f>
        <v>0</v>
      </c>
      <c r="Q283" s="215">
        <v>0.222</v>
      </c>
      <c r="R283" s="215">
        <f>Q283*H283</f>
        <v>4.58541</v>
      </c>
      <c r="S283" s="215">
        <v>0</v>
      </c>
      <c r="T283" s="216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7" t="s">
        <v>300</v>
      </c>
      <c r="AT283" s="217" t="s">
        <v>420</v>
      </c>
      <c r="AU283" s="217" t="s">
        <v>80</v>
      </c>
      <c r="AY283" s="19" t="s">
        <v>242</v>
      </c>
      <c r="BE283" s="218">
        <f>IF(N283="základní",J283,0)</f>
        <v>13425.75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78</v>
      </c>
      <c r="BK283" s="218">
        <f>ROUND(I283*H283,2)</f>
        <v>13425.75</v>
      </c>
      <c r="BL283" s="19" t="s">
        <v>248</v>
      </c>
      <c r="BM283" s="217" t="s">
        <v>518</v>
      </c>
    </row>
    <row r="284" spans="1:51" s="13" customFormat="1" ht="12">
      <c r="A284" s="13"/>
      <c r="B284" s="225"/>
      <c r="C284" s="226"/>
      <c r="D284" s="223" t="s">
        <v>254</v>
      </c>
      <c r="E284" s="227" t="s">
        <v>17</v>
      </c>
      <c r="F284" s="228" t="s">
        <v>519</v>
      </c>
      <c r="G284" s="226"/>
      <c r="H284" s="229">
        <v>20.655</v>
      </c>
      <c r="I284" s="226"/>
      <c r="J284" s="226"/>
      <c r="K284" s="226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254</v>
      </c>
      <c r="AU284" s="234" t="s">
        <v>80</v>
      </c>
      <c r="AV284" s="13" t="s">
        <v>80</v>
      </c>
      <c r="AW284" s="13" t="s">
        <v>32</v>
      </c>
      <c r="AX284" s="13" t="s">
        <v>78</v>
      </c>
      <c r="AY284" s="234" t="s">
        <v>242</v>
      </c>
    </row>
    <row r="285" spans="1:65" s="2" customFormat="1" ht="16.5" customHeight="1">
      <c r="A285" s="34"/>
      <c r="B285" s="35"/>
      <c r="C285" s="264" t="s">
        <v>520</v>
      </c>
      <c r="D285" s="264" t="s">
        <v>420</v>
      </c>
      <c r="E285" s="265" t="s">
        <v>521</v>
      </c>
      <c r="F285" s="266" t="s">
        <v>522</v>
      </c>
      <c r="G285" s="267" t="s">
        <v>140</v>
      </c>
      <c r="H285" s="268">
        <v>14.339</v>
      </c>
      <c r="I285" s="269">
        <v>4800</v>
      </c>
      <c r="J285" s="269">
        <f>ROUND(I285*H285,2)</f>
        <v>68827.2</v>
      </c>
      <c r="K285" s="266" t="s">
        <v>17</v>
      </c>
      <c r="L285" s="270"/>
      <c r="M285" s="271" t="s">
        <v>17</v>
      </c>
      <c r="N285" s="272" t="s">
        <v>41</v>
      </c>
      <c r="O285" s="215">
        <v>0</v>
      </c>
      <c r="P285" s="215">
        <f>O285*H285</f>
        <v>0</v>
      </c>
      <c r="Q285" s="215">
        <v>0.19</v>
      </c>
      <c r="R285" s="215">
        <f>Q285*H285</f>
        <v>2.72441</v>
      </c>
      <c r="S285" s="215">
        <v>0</v>
      </c>
      <c r="T285" s="216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7" t="s">
        <v>300</v>
      </c>
      <c r="AT285" s="217" t="s">
        <v>420</v>
      </c>
      <c r="AU285" s="217" t="s">
        <v>80</v>
      </c>
      <c r="AY285" s="19" t="s">
        <v>242</v>
      </c>
      <c r="BE285" s="218">
        <f>IF(N285="základní",J285,0)</f>
        <v>68827.2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78</v>
      </c>
      <c r="BK285" s="218">
        <f>ROUND(I285*H285,2)</f>
        <v>68827.2</v>
      </c>
      <c r="BL285" s="19" t="s">
        <v>248</v>
      </c>
      <c r="BM285" s="217" t="s">
        <v>523</v>
      </c>
    </row>
    <row r="286" spans="1:51" s="13" customFormat="1" ht="12">
      <c r="A286" s="13"/>
      <c r="B286" s="225"/>
      <c r="C286" s="226"/>
      <c r="D286" s="223" t="s">
        <v>254</v>
      </c>
      <c r="E286" s="227" t="s">
        <v>17</v>
      </c>
      <c r="F286" s="228" t="s">
        <v>524</v>
      </c>
      <c r="G286" s="226"/>
      <c r="H286" s="229">
        <v>14.339</v>
      </c>
      <c r="I286" s="226"/>
      <c r="J286" s="226"/>
      <c r="K286" s="226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254</v>
      </c>
      <c r="AU286" s="234" t="s">
        <v>80</v>
      </c>
      <c r="AV286" s="13" t="s">
        <v>80</v>
      </c>
      <c r="AW286" s="13" t="s">
        <v>32</v>
      </c>
      <c r="AX286" s="13" t="s">
        <v>78</v>
      </c>
      <c r="AY286" s="234" t="s">
        <v>242</v>
      </c>
    </row>
    <row r="287" spans="1:65" s="2" customFormat="1" ht="37.8" customHeight="1">
      <c r="A287" s="34"/>
      <c r="B287" s="35"/>
      <c r="C287" s="207" t="s">
        <v>525</v>
      </c>
      <c r="D287" s="207" t="s">
        <v>244</v>
      </c>
      <c r="E287" s="208" t="s">
        <v>526</v>
      </c>
      <c r="F287" s="209" t="s">
        <v>527</v>
      </c>
      <c r="G287" s="210" t="s">
        <v>140</v>
      </c>
      <c r="H287" s="211">
        <v>73.41</v>
      </c>
      <c r="I287" s="212">
        <v>403.09</v>
      </c>
      <c r="J287" s="212">
        <f>ROUND(I287*H287,2)</f>
        <v>29590.84</v>
      </c>
      <c r="K287" s="209" t="s">
        <v>247</v>
      </c>
      <c r="L287" s="40"/>
      <c r="M287" s="213" t="s">
        <v>17</v>
      </c>
      <c r="N287" s="214" t="s">
        <v>41</v>
      </c>
      <c r="O287" s="215">
        <v>0.784</v>
      </c>
      <c r="P287" s="215">
        <f>O287*H287</f>
        <v>57.55344</v>
      </c>
      <c r="Q287" s="215">
        <v>0.08565</v>
      </c>
      <c r="R287" s="215">
        <f>Q287*H287</f>
        <v>6.2875665</v>
      </c>
      <c r="S287" s="215">
        <v>0</v>
      </c>
      <c r="T287" s="216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17" t="s">
        <v>248</v>
      </c>
      <c r="AT287" s="217" t="s">
        <v>244</v>
      </c>
      <c r="AU287" s="217" t="s">
        <v>80</v>
      </c>
      <c r="AY287" s="19" t="s">
        <v>242</v>
      </c>
      <c r="BE287" s="218">
        <f>IF(N287="základní",J287,0)</f>
        <v>29590.84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78</v>
      </c>
      <c r="BK287" s="218">
        <f>ROUND(I287*H287,2)</f>
        <v>29590.84</v>
      </c>
      <c r="BL287" s="19" t="s">
        <v>248</v>
      </c>
      <c r="BM287" s="217" t="s">
        <v>528</v>
      </c>
    </row>
    <row r="288" spans="1:47" s="2" customFormat="1" ht="12">
      <c r="A288" s="34"/>
      <c r="B288" s="35"/>
      <c r="C288" s="36"/>
      <c r="D288" s="219" t="s">
        <v>250</v>
      </c>
      <c r="E288" s="36"/>
      <c r="F288" s="220" t="s">
        <v>529</v>
      </c>
      <c r="G288" s="36"/>
      <c r="H288" s="36"/>
      <c r="I288" s="36"/>
      <c r="J288" s="36"/>
      <c r="K288" s="36"/>
      <c r="L288" s="40"/>
      <c r="M288" s="221"/>
      <c r="N288" s="222"/>
      <c r="O288" s="79"/>
      <c r="P288" s="79"/>
      <c r="Q288" s="79"/>
      <c r="R288" s="79"/>
      <c r="S288" s="79"/>
      <c r="T288" s="80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9" t="s">
        <v>250</v>
      </c>
      <c r="AU288" s="19" t="s">
        <v>80</v>
      </c>
    </row>
    <row r="289" spans="1:51" s="13" customFormat="1" ht="12">
      <c r="A289" s="13"/>
      <c r="B289" s="225"/>
      <c r="C289" s="226"/>
      <c r="D289" s="223" t="s">
        <v>254</v>
      </c>
      <c r="E289" s="227" t="s">
        <v>17</v>
      </c>
      <c r="F289" s="228" t="s">
        <v>530</v>
      </c>
      <c r="G289" s="226"/>
      <c r="H289" s="229">
        <v>35.25</v>
      </c>
      <c r="I289" s="226"/>
      <c r="J289" s="226"/>
      <c r="K289" s="226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254</v>
      </c>
      <c r="AU289" s="234" t="s">
        <v>80</v>
      </c>
      <c r="AV289" s="13" t="s">
        <v>80</v>
      </c>
      <c r="AW289" s="13" t="s">
        <v>32</v>
      </c>
      <c r="AX289" s="13" t="s">
        <v>70</v>
      </c>
      <c r="AY289" s="234" t="s">
        <v>242</v>
      </c>
    </row>
    <row r="290" spans="1:51" s="13" customFormat="1" ht="12">
      <c r="A290" s="13"/>
      <c r="B290" s="225"/>
      <c r="C290" s="226"/>
      <c r="D290" s="223" t="s">
        <v>254</v>
      </c>
      <c r="E290" s="227" t="s">
        <v>17</v>
      </c>
      <c r="F290" s="228" t="s">
        <v>531</v>
      </c>
      <c r="G290" s="226"/>
      <c r="H290" s="229">
        <v>38.16</v>
      </c>
      <c r="I290" s="226"/>
      <c r="J290" s="226"/>
      <c r="K290" s="226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254</v>
      </c>
      <c r="AU290" s="234" t="s">
        <v>80</v>
      </c>
      <c r="AV290" s="13" t="s">
        <v>80</v>
      </c>
      <c r="AW290" s="13" t="s">
        <v>32</v>
      </c>
      <c r="AX290" s="13" t="s">
        <v>70</v>
      </c>
      <c r="AY290" s="234" t="s">
        <v>242</v>
      </c>
    </row>
    <row r="291" spans="1:51" s="14" customFormat="1" ht="12">
      <c r="A291" s="14"/>
      <c r="B291" s="235"/>
      <c r="C291" s="236"/>
      <c r="D291" s="223" t="s">
        <v>254</v>
      </c>
      <c r="E291" s="237" t="s">
        <v>167</v>
      </c>
      <c r="F291" s="238" t="s">
        <v>261</v>
      </c>
      <c r="G291" s="236"/>
      <c r="H291" s="239">
        <v>73.41</v>
      </c>
      <c r="I291" s="236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254</v>
      </c>
      <c r="AU291" s="244" t="s">
        <v>80</v>
      </c>
      <c r="AV291" s="14" t="s">
        <v>248</v>
      </c>
      <c r="AW291" s="14" t="s">
        <v>32</v>
      </c>
      <c r="AX291" s="14" t="s">
        <v>78</v>
      </c>
      <c r="AY291" s="244" t="s">
        <v>242</v>
      </c>
    </row>
    <row r="292" spans="1:65" s="2" customFormat="1" ht="44.25" customHeight="1">
      <c r="A292" s="34"/>
      <c r="B292" s="35"/>
      <c r="C292" s="207" t="s">
        <v>532</v>
      </c>
      <c r="D292" s="207" t="s">
        <v>244</v>
      </c>
      <c r="E292" s="208" t="s">
        <v>533</v>
      </c>
      <c r="F292" s="209" t="s">
        <v>534</v>
      </c>
      <c r="G292" s="210" t="s">
        <v>140</v>
      </c>
      <c r="H292" s="211">
        <v>106.515</v>
      </c>
      <c r="I292" s="212">
        <v>315.33</v>
      </c>
      <c r="J292" s="212">
        <f>ROUND(I292*H292,2)</f>
        <v>33587.37</v>
      </c>
      <c r="K292" s="209" t="s">
        <v>247</v>
      </c>
      <c r="L292" s="40"/>
      <c r="M292" s="213" t="s">
        <v>17</v>
      </c>
      <c r="N292" s="214" t="s">
        <v>41</v>
      </c>
      <c r="O292" s="215">
        <v>0.565</v>
      </c>
      <c r="P292" s="215">
        <f>O292*H292</f>
        <v>60.180975</v>
      </c>
      <c r="Q292" s="215">
        <v>0.10362</v>
      </c>
      <c r="R292" s="215">
        <f>Q292*H292</f>
        <v>11.0370843</v>
      </c>
      <c r="S292" s="215">
        <v>0</v>
      </c>
      <c r="T292" s="216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7" t="s">
        <v>248</v>
      </c>
      <c r="AT292" s="217" t="s">
        <v>244</v>
      </c>
      <c r="AU292" s="217" t="s">
        <v>80</v>
      </c>
      <c r="AY292" s="19" t="s">
        <v>242</v>
      </c>
      <c r="BE292" s="218">
        <f>IF(N292="základní",J292,0)</f>
        <v>33587.37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78</v>
      </c>
      <c r="BK292" s="218">
        <f>ROUND(I292*H292,2)</f>
        <v>33587.37</v>
      </c>
      <c r="BL292" s="19" t="s">
        <v>248</v>
      </c>
      <c r="BM292" s="217" t="s">
        <v>535</v>
      </c>
    </row>
    <row r="293" spans="1:47" s="2" customFormat="1" ht="12">
      <c r="A293" s="34"/>
      <c r="B293" s="35"/>
      <c r="C293" s="36"/>
      <c r="D293" s="219" t="s">
        <v>250</v>
      </c>
      <c r="E293" s="36"/>
      <c r="F293" s="220" t="s">
        <v>536</v>
      </c>
      <c r="G293" s="36"/>
      <c r="H293" s="36"/>
      <c r="I293" s="36"/>
      <c r="J293" s="36"/>
      <c r="K293" s="36"/>
      <c r="L293" s="40"/>
      <c r="M293" s="221"/>
      <c r="N293" s="222"/>
      <c r="O293" s="79"/>
      <c r="P293" s="79"/>
      <c r="Q293" s="79"/>
      <c r="R293" s="79"/>
      <c r="S293" s="79"/>
      <c r="T293" s="80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9" t="s">
        <v>250</v>
      </c>
      <c r="AU293" s="19" t="s">
        <v>80</v>
      </c>
    </row>
    <row r="294" spans="1:51" s="13" customFormat="1" ht="12">
      <c r="A294" s="13"/>
      <c r="B294" s="225"/>
      <c r="C294" s="226"/>
      <c r="D294" s="223" t="s">
        <v>254</v>
      </c>
      <c r="E294" s="227" t="s">
        <v>17</v>
      </c>
      <c r="F294" s="228" t="s">
        <v>537</v>
      </c>
      <c r="G294" s="226"/>
      <c r="H294" s="229">
        <v>47.4</v>
      </c>
      <c r="I294" s="226"/>
      <c r="J294" s="226"/>
      <c r="K294" s="226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254</v>
      </c>
      <c r="AU294" s="234" t="s">
        <v>80</v>
      </c>
      <c r="AV294" s="13" t="s">
        <v>80</v>
      </c>
      <c r="AW294" s="13" t="s">
        <v>32</v>
      </c>
      <c r="AX294" s="13" t="s">
        <v>70</v>
      </c>
      <c r="AY294" s="234" t="s">
        <v>242</v>
      </c>
    </row>
    <row r="295" spans="1:51" s="13" customFormat="1" ht="12">
      <c r="A295" s="13"/>
      <c r="B295" s="225"/>
      <c r="C295" s="226"/>
      <c r="D295" s="223" t="s">
        <v>254</v>
      </c>
      <c r="E295" s="227" t="s">
        <v>17</v>
      </c>
      <c r="F295" s="228" t="s">
        <v>538</v>
      </c>
      <c r="G295" s="226"/>
      <c r="H295" s="229">
        <v>56.7</v>
      </c>
      <c r="I295" s="226"/>
      <c r="J295" s="226"/>
      <c r="K295" s="226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254</v>
      </c>
      <c r="AU295" s="234" t="s">
        <v>80</v>
      </c>
      <c r="AV295" s="13" t="s">
        <v>80</v>
      </c>
      <c r="AW295" s="13" t="s">
        <v>32</v>
      </c>
      <c r="AX295" s="13" t="s">
        <v>70</v>
      </c>
      <c r="AY295" s="234" t="s">
        <v>242</v>
      </c>
    </row>
    <row r="296" spans="1:51" s="13" customFormat="1" ht="12">
      <c r="A296" s="13"/>
      <c r="B296" s="225"/>
      <c r="C296" s="226"/>
      <c r="D296" s="223" t="s">
        <v>254</v>
      </c>
      <c r="E296" s="227" t="s">
        <v>189</v>
      </c>
      <c r="F296" s="228" t="s">
        <v>539</v>
      </c>
      <c r="G296" s="226"/>
      <c r="H296" s="229">
        <v>2.415</v>
      </c>
      <c r="I296" s="226"/>
      <c r="J296" s="226"/>
      <c r="K296" s="226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254</v>
      </c>
      <c r="AU296" s="234" t="s">
        <v>80</v>
      </c>
      <c r="AV296" s="13" t="s">
        <v>80</v>
      </c>
      <c r="AW296" s="13" t="s">
        <v>32</v>
      </c>
      <c r="AX296" s="13" t="s">
        <v>70</v>
      </c>
      <c r="AY296" s="234" t="s">
        <v>242</v>
      </c>
    </row>
    <row r="297" spans="1:51" s="14" customFormat="1" ht="12">
      <c r="A297" s="14"/>
      <c r="B297" s="235"/>
      <c r="C297" s="236"/>
      <c r="D297" s="223" t="s">
        <v>254</v>
      </c>
      <c r="E297" s="237" t="s">
        <v>164</v>
      </c>
      <c r="F297" s="238" t="s">
        <v>261</v>
      </c>
      <c r="G297" s="236"/>
      <c r="H297" s="239">
        <v>106.515</v>
      </c>
      <c r="I297" s="236"/>
      <c r="J297" s="236"/>
      <c r="K297" s="236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254</v>
      </c>
      <c r="AU297" s="244" t="s">
        <v>80</v>
      </c>
      <c r="AV297" s="14" t="s">
        <v>248</v>
      </c>
      <c r="AW297" s="14" t="s">
        <v>32</v>
      </c>
      <c r="AX297" s="14" t="s">
        <v>78</v>
      </c>
      <c r="AY297" s="244" t="s">
        <v>242</v>
      </c>
    </row>
    <row r="298" spans="1:65" s="2" customFormat="1" ht="16.5" customHeight="1">
      <c r="A298" s="34"/>
      <c r="B298" s="35"/>
      <c r="C298" s="264" t="s">
        <v>540</v>
      </c>
      <c r="D298" s="264" t="s">
        <v>420</v>
      </c>
      <c r="E298" s="265" t="s">
        <v>541</v>
      </c>
      <c r="F298" s="266" t="s">
        <v>542</v>
      </c>
      <c r="G298" s="267" t="s">
        <v>140</v>
      </c>
      <c r="H298" s="268">
        <v>50.087</v>
      </c>
      <c r="I298" s="269">
        <v>367</v>
      </c>
      <c r="J298" s="269">
        <f>ROUND(I298*H298,2)</f>
        <v>18381.93</v>
      </c>
      <c r="K298" s="266" t="s">
        <v>423</v>
      </c>
      <c r="L298" s="270"/>
      <c r="M298" s="271" t="s">
        <v>17</v>
      </c>
      <c r="N298" s="272" t="s">
        <v>41</v>
      </c>
      <c r="O298" s="215">
        <v>0</v>
      </c>
      <c r="P298" s="215">
        <f>O298*H298</f>
        <v>0</v>
      </c>
      <c r="Q298" s="215">
        <v>0.152</v>
      </c>
      <c r="R298" s="215">
        <f>Q298*H298</f>
        <v>7.613224000000001</v>
      </c>
      <c r="S298" s="215">
        <v>0</v>
      </c>
      <c r="T298" s="21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7" t="s">
        <v>300</v>
      </c>
      <c r="AT298" s="217" t="s">
        <v>420</v>
      </c>
      <c r="AU298" s="217" t="s">
        <v>80</v>
      </c>
      <c r="AY298" s="19" t="s">
        <v>242</v>
      </c>
      <c r="BE298" s="218">
        <f>IF(N298="základní",J298,0)</f>
        <v>18381.93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78</v>
      </c>
      <c r="BK298" s="218">
        <f>ROUND(I298*H298,2)</f>
        <v>18381.93</v>
      </c>
      <c r="BL298" s="19" t="s">
        <v>248</v>
      </c>
      <c r="BM298" s="217" t="s">
        <v>543</v>
      </c>
    </row>
    <row r="299" spans="1:51" s="13" customFormat="1" ht="12">
      <c r="A299" s="13"/>
      <c r="B299" s="225"/>
      <c r="C299" s="226"/>
      <c r="D299" s="223" t="s">
        <v>254</v>
      </c>
      <c r="E299" s="227" t="s">
        <v>17</v>
      </c>
      <c r="F299" s="228" t="s">
        <v>544</v>
      </c>
      <c r="G299" s="226"/>
      <c r="H299" s="229">
        <v>50.087</v>
      </c>
      <c r="I299" s="226"/>
      <c r="J299" s="226"/>
      <c r="K299" s="226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254</v>
      </c>
      <c r="AU299" s="234" t="s">
        <v>80</v>
      </c>
      <c r="AV299" s="13" t="s">
        <v>80</v>
      </c>
      <c r="AW299" s="13" t="s">
        <v>32</v>
      </c>
      <c r="AX299" s="13" t="s">
        <v>78</v>
      </c>
      <c r="AY299" s="234" t="s">
        <v>242</v>
      </c>
    </row>
    <row r="300" spans="1:65" s="2" customFormat="1" ht="16.5" customHeight="1">
      <c r="A300" s="34"/>
      <c r="B300" s="35"/>
      <c r="C300" s="264" t="s">
        <v>545</v>
      </c>
      <c r="D300" s="264" t="s">
        <v>420</v>
      </c>
      <c r="E300" s="265" t="s">
        <v>546</v>
      </c>
      <c r="F300" s="266" t="s">
        <v>547</v>
      </c>
      <c r="G300" s="267" t="s">
        <v>140</v>
      </c>
      <c r="H300" s="268">
        <v>2.536</v>
      </c>
      <c r="I300" s="269">
        <v>440</v>
      </c>
      <c r="J300" s="269">
        <f>ROUND(I300*H300,2)</f>
        <v>1115.84</v>
      </c>
      <c r="K300" s="266" t="s">
        <v>423</v>
      </c>
      <c r="L300" s="270"/>
      <c r="M300" s="271" t="s">
        <v>17</v>
      </c>
      <c r="N300" s="272" t="s">
        <v>41</v>
      </c>
      <c r="O300" s="215">
        <v>0</v>
      </c>
      <c r="P300" s="215">
        <f>O300*H300</f>
        <v>0</v>
      </c>
      <c r="Q300" s="215">
        <v>0.176</v>
      </c>
      <c r="R300" s="215">
        <f>Q300*H300</f>
        <v>0.44633599999999996</v>
      </c>
      <c r="S300" s="215">
        <v>0</v>
      </c>
      <c r="T300" s="216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7" t="s">
        <v>300</v>
      </c>
      <c r="AT300" s="217" t="s">
        <v>420</v>
      </c>
      <c r="AU300" s="217" t="s">
        <v>80</v>
      </c>
      <c r="AY300" s="19" t="s">
        <v>242</v>
      </c>
      <c r="BE300" s="218">
        <f>IF(N300="základní",J300,0)</f>
        <v>1115.84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78</v>
      </c>
      <c r="BK300" s="218">
        <f>ROUND(I300*H300,2)</f>
        <v>1115.84</v>
      </c>
      <c r="BL300" s="19" t="s">
        <v>248</v>
      </c>
      <c r="BM300" s="217" t="s">
        <v>548</v>
      </c>
    </row>
    <row r="301" spans="1:51" s="13" customFormat="1" ht="12">
      <c r="A301" s="13"/>
      <c r="B301" s="225"/>
      <c r="C301" s="226"/>
      <c r="D301" s="223" t="s">
        <v>254</v>
      </c>
      <c r="E301" s="227" t="s">
        <v>17</v>
      </c>
      <c r="F301" s="228" t="s">
        <v>549</v>
      </c>
      <c r="G301" s="226"/>
      <c r="H301" s="229">
        <v>2.536</v>
      </c>
      <c r="I301" s="226"/>
      <c r="J301" s="226"/>
      <c r="K301" s="226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254</v>
      </c>
      <c r="AU301" s="234" t="s">
        <v>80</v>
      </c>
      <c r="AV301" s="13" t="s">
        <v>80</v>
      </c>
      <c r="AW301" s="13" t="s">
        <v>32</v>
      </c>
      <c r="AX301" s="13" t="s">
        <v>78</v>
      </c>
      <c r="AY301" s="234" t="s">
        <v>242</v>
      </c>
    </row>
    <row r="302" spans="1:65" s="2" customFormat="1" ht="37.8" customHeight="1">
      <c r="A302" s="34"/>
      <c r="B302" s="35"/>
      <c r="C302" s="207" t="s">
        <v>550</v>
      </c>
      <c r="D302" s="207" t="s">
        <v>244</v>
      </c>
      <c r="E302" s="208" t="s">
        <v>551</v>
      </c>
      <c r="F302" s="209" t="s">
        <v>552</v>
      </c>
      <c r="G302" s="210" t="s">
        <v>140</v>
      </c>
      <c r="H302" s="211">
        <v>5.07</v>
      </c>
      <c r="I302" s="212">
        <v>472.13</v>
      </c>
      <c r="J302" s="212">
        <f>ROUND(I302*H302,2)</f>
        <v>2393.7</v>
      </c>
      <c r="K302" s="209" t="s">
        <v>247</v>
      </c>
      <c r="L302" s="40"/>
      <c r="M302" s="213" t="s">
        <v>17</v>
      </c>
      <c r="N302" s="214" t="s">
        <v>41</v>
      </c>
      <c r="O302" s="215">
        <v>0.64</v>
      </c>
      <c r="P302" s="215">
        <f>O302*H302</f>
        <v>3.2448</v>
      </c>
      <c r="Q302" s="215">
        <v>0.0888</v>
      </c>
      <c r="R302" s="215">
        <f>Q302*H302</f>
        <v>0.45021600000000006</v>
      </c>
      <c r="S302" s="215">
        <v>0</v>
      </c>
      <c r="T302" s="216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17" t="s">
        <v>248</v>
      </c>
      <c r="AT302" s="217" t="s">
        <v>244</v>
      </c>
      <c r="AU302" s="217" t="s">
        <v>80</v>
      </c>
      <c r="AY302" s="19" t="s">
        <v>242</v>
      </c>
      <c r="BE302" s="218">
        <f>IF(N302="základní",J302,0)</f>
        <v>2393.7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78</v>
      </c>
      <c r="BK302" s="218">
        <f>ROUND(I302*H302,2)</f>
        <v>2393.7</v>
      </c>
      <c r="BL302" s="19" t="s">
        <v>248</v>
      </c>
      <c r="BM302" s="217" t="s">
        <v>553</v>
      </c>
    </row>
    <row r="303" spans="1:47" s="2" customFormat="1" ht="12">
      <c r="A303" s="34"/>
      <c r="B303" s="35"/>
      <c r="C303" s="36"/>
      <c r="D303" s="219" t="s">
        <v>250</v>
      </c>
      <c r="E303" s="36"/>
      <c r="F303" s="220" t="s">
        <v>554</v>
      </c>
      <c r="G303" s="36"/>
      <c r="H303" s="36"/>
      <c r="I303" s="36"/>
      <c r="J303" s="36"/>
      <c r="K303" s="36"/>
      <c r="L303" s="40"/>
      <c r="M303" s="221"/>
      <c r="N303" s="222"/>
      <c r="O303" s="79"/>
      <c r="P303" s="79"/>
      <c r="Q303" s="79"/>
      <c r="R303" s="79"/>
      <c r="S303" s="79"/>
      <c r="T303" s="80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9" t="s">
        <v>250</v>
      </c>
      <c r="AU303" s="19" t="s">
        <v>80</v>
      </c>
    </row>
    <row r="304" spans="1:51" s="13" customFormat="1" ht="12">
      <c r="A304" s="13"/>
      <c r="B304" s="225"/>
      <c r="C304" s="226"/>
      <c r="D304" s="223" t="s">
        <v>254</v>
      </c>
      <c r="E304" s="227" t="s">
        <v>17</v>
      </c>
      <c r="F304" s="228" t="s">
        <v>555</v>
      </c>
      <c r="G304" s="226"/>
      <c r="H304" s="229">
        <v>2.04</v>
      </c>
      <c r="I304" s="226"/>
      <c r="J304" s="226"/>
      <c r="K304" s="226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254</v>
      </c>
      <c r="AU304" s="234" t="s">
        <v>80</v>
      </c>
      <c r="AV304" s="13" t="s">
        <v>80</v>
      </c>
      <c r="AW304" s="13" t="s">
        <v>32</v>
      </c>
      <c r="AX304" s="13" t="s">
        <v>70</v>
      </c>
      <c r="AY304" s="234" t="s">
        <v>242</v>
      </c>
    </row>
    <row r="305" spans="1:51" s="13" customFormat="1" ht="12">
      <c r="A305" s="13"/>
      <c r="B305" s="225"/>
      <c r="C305" s="226"/>
      <c r="D305" s="223" t="s">
        <v>254</v>
      </c>
      <c r="E305" s="227" t="s">
        <v>17</v>
      </c>
      <c r="F305" s="228" t="s">
        <v>556</v>
      </c>
      <c r="G305" s="226"/>
      <c r="H305" s="229">
        <v>1.92</v>
      </c>
      <c r="I305" s="226"/>
      <c r="J305" s="226"/>
      <c r="K305" s="226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254</v>
      </c>
      <c r="AU305" s="234" t="s">
        <v>80</v>
      </c>
      <c r="AV305" s="13" t="s">
        <v>80</v>
      </c>
      <c r="AW305" s="13" t="s">
        <v>32</v>
      </c>
      <c r="AX305" s="13" t="s">
        <v>70</v>
      </c>
      <c r="AY305" s="234" t="s">
        <v>242</v>
      </c>
    </row>
    <row r="306" spans="1:51" s="13" customFormat="1" ht="12">
      <c r="A306" s="13"/>
      <c r="B306" s="225"/>
      <c r="C306" s="226"/>
      <c r="D306" s="223" t="s">
        <v>254</v>
      </c>
      <c r="E306" s="227" t="s">
        <v>17</v>
      </c>
      <c r="F306" s="228" t="s">
        <v>557</v>
      </c>
      <c r="G306" s="226"/>
      <c r="H306" s="229">
        <v>1.11</v>
      </c>
      <c r="I306" s="226"/>
      <c r="J306" s="226"/>
      <c r="K306" s="226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254</v>
      </c>
      <c r="AU306" s="234" t="s">
        <v>80</v>
      </c>
      <c r="AV306" s="13" t="s">
        <v>80</v>
      </c>
      <c r="AW306" s="13" t="s">
        <v>32</v>
      </c>
      <c r="AX306" s="13" t="s">
        <v>70</v>
      </c>
      <c r="AY306" s="234" t="s">
        <v>242</v>
      </c>
    </row>
    <row r="307" spans="1:51" s="14" customFormat="1" ht="12">
      <c r="A307" s="14"/>
      <c r="B307" s="235"/>
      <c r="C307" s="236"/>
      <c r="D307" s="223" t="s">
        <v>254</v>
      </c>
      <c r="E307" s="237" t="s">
        <v>186</v>
      </c>
      <c r="F307" s="238" t="s">
        <v>261</v>
      </c>
      <c r="G307" s="236"/>
      <c r="H307" s="239">
        <v>5.07</v>
      </c>
      <c r="I307" s="236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254</v>
      </c>
      <c r="AU307" s="244" t="s">
        <v>80</v>
      </c>
      <c r="AV307" s="14" t="s">
        <v>248</v>
      </c>
      <c r="AW307" s="14" t="s">
        <v>32</v>
      </c>
      <c r="AX307" s="14" t="s">
        <v>78</v>
      </c>
      <c r="AY307" s="244" t="s">
        <v>242</v>
      </c>
    </row>
    <row r="308" spans="1:65" s="2" customFormat="1" ht="16.5" customHeight="1">
      <c r="A308" s="34"/>
      <c r="B308" s="35"/>
      <c r="C308" s="264" t="s">
        <v>558</v>
      </c>
      <c r="D308" s="264" t="s">
        <v>420</v>
      </c>
      <c r="E308" s="265" t="s">
        <v>559</v>
      </c>
      <c r="F308" s="266" t="s">
        <v>560</v>
      </c>
      <c r="G308" s="267" t="s">
        <v>140</v>
      </c>
      <c r="H308" s="268">
        <v>5.577</v>
      </c>
      <c r="I308" s="269">
        <v>3500</v>
      </c>
      <c r="J308" s="269">
        <f>ROUND(I308*H308,2)</f>
        <v>19519.5</v>
      </c>
      <c r="K308" s="266" t="s">
        <v>17</v>
      </c>
      <c r="L308" s="270"/>
      <c r="M308" s="271" t="s">
        <v>17</v>
      </c>
      <c r="N308" s="272" t="s">
        <v>41</v>
      </c>
      <c r="O308" s="215">
        <v>0</v>
      </c>
      <c r="P308" s="215">
        <f>O308*H308</f>
        <v>0</v>
      </c>
      <c r="Q308" s="215">
        <v>0.15</v>
      </c>
      <c r="R308" s="215">
        <f>Q308*H308</f>
        <v>0.83655</v>
      </c>
      <c r="S308" s="215">
        <v>0</v>
      </c>
      <c r="T308" s="216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7" t="s">
        <v>300</v>
      </c>
      <c r="AT308" s="217" t="s">
        <v>420</v>
      </c>
      <c r="AU308" s="217" t="s">
        <v>80</v>
      </c>
      <c r="AY308" s="19" t="s">
        <v>242</v>
      </c>
      <c r="BE308" s="218">
        <f>IF(N308="základní",J308,0)</f>
        <v>19519.5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78</v>
      </c>
      <c r="BK308" s="218">
        <f>ROUND(I308*H308,2)</f>
        <v>19519.5</v>
      </c>
      <c r="BL308" s="19" t="s">
        <v>248</v>
      </c>
      <c r="BM308" s="217" t="s">
        <v>561</v>
      </c>
    </row>
    <row r="309" spans="1:51" s="13" customFormat="1" ht="12">
      <c r="A309" s="13"/>
      <c r="B309" s="225"/>
      <c r="C309" s="226"/>
      <c r="D309" s="223" t="s">
        <v>254</v>
      </c>
      <c r="E309" s="227" t="s">
        <v>17</v>
      </c>
      <c r="F309" s="228" t="s">
        <v>562</v>
      </c>
      <c r="G309" s="226"/>
      <c r="H309" s="229">
        <v>5.577</v>
      </c>
      <c r="I309" s="226"/>
      <c r="J309" s="226"/>
      <c r="K309" s="226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254</v>
      </c>
      <c r="AU309" s="234" t="s">
        <v>80</v>
      </c>
      <c r="AV309" s="13" t="s">
        <v>80</v>
      </c>
      <c r="AW309" s="13" t="s">
        <v>32</v>
      </c>
      <c r="AX309" s="13" t="s">
        <v>78</v>
      </c>
      <c r="AY309" s="234" t="s">
        <v>242</v>
      </c>
    </row>
    <row r="310" spans="1:65" s="2" customFormat="1" ht="24.15" customHeight="1">
      <c r="A310" s="34"/>
      <c r="B310" s="35"/>
      <c r="C310" s="207" t="s">
        <v>563</v>
      </c>
      <c r="D310" s="207" t="s">
        <v>244</v>
      </c>
      <c r="E310" s="208" t="s">
        <v>564</v>
      </c>
      <c r="F310" s="209" t="s">
        <v>565</v>
      </c>
      <c r="G310" s="210" t="s">
        <v>140</v>
      </c>
      <c r="H310" s="211">
        <v>49.2</v>
      </c>
      <c r="I310" s="212">
        <v>1449.38</v>
      </c>
      <c r="J310" s="212">
        <f>ROUND(I310*H310,2)</f>
        <v>71309.5</v>
      </c>
      <c r="K310" s="209" t="s">
        <v>247</v>
      </c>
      <c r="L310" s="40"/>
      <c r="M310" s="213" t="s">
        <v>17</v>
      </c>
      <c r="N310" s="214" t="s">
        <v>41</v>
      </c>
      <c r="O310" s="215">
        <v>1.324</v>
      </c>
      <c r="P310" s="215">
        <f>O310*H310</f>
        <v>65.14080000000001</v>
      </c>
      <c r="Q310" s="215">
        <v>0.500774</v>
      </c>
      <c r="R310" s="215">
        <f>Q310*H310</f>
        <v>24.638080800000004</v>
      </c>
      <c r="S310" s="215">
        <v>0</v>
      </c>
      <c r="T310" s="216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17" t="s">
        <v>248</v>
      </c>
      <c r="AT310" s="217" t="s">
        <v>244</v>
      </c>
      <c r="AU310" s="217" t="s">
        <v>80</v>
      </c>
      <c r="AY310" s="19" t="s">
        <v>242</v>
      </c>
      <c r="BE310" s="218">
        <f>IF(N310="základní",J310,0)</f>
        <v>71309.5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78</v>
      </c>
      <c r="BK310" s="218">
        <f>ROUND(I310*H310,2)</f>
        <v>71309.5</v>
      </c>
      <c r="BL310" s="19" t="s">
        <v>248</v>
      </c>
      <c r="BM310" s="217" t="s">
        <v>566</v>
      </c>
    </row>
    <row r="311" spans="1:47" s="2" customFormat="1" ht="12">
      <c r="A311" s="34"/>
      <c r="B311" s="35"/>
      <c r="C311" s="36"/>
      <c r="D311" s="219" t="s">
        <v>250</v>
      </c>
      <c r="E311" s="36"/>
      <c r="F311" s="220" t="s">
        <v>567</v>
      </c>
      <c r="G311" s="36"/>
      <c r="H311" s="36"/>
      <c r="I311" s="36"/>
      <c r="J311" s="36"/>
      <c r="K311" s="36"/>
      <c r="L311" s="40"/>
      <c r="M311" s="221"/>
      <c r="N311" s="222"/>
      <c r="O311" s="79"/>
      <c r="P311" s="79"/>
      <c r="Q311" s="79"/>
      <c r="R311" s="79"/>
      <c r="S311" s="79"/>
      <c r="T311" s="80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9" t="s">
        <v>250</v>
      </c>
      <c r="AU311" s="19" t="s">
        <v>80</v>
      </c>
    </row>
    <row r="312" spans="1:51" s="13" customFormat="1" ht="12">
      <c r="A312" s="13"/>
      <c r="B312" s="225"/>
      <c r="C312" s="226"/>
      <c r="D312" s="223" t="s">
        <v>254</v>
      </c>
      <c r="E312" s="227" t="s">
        <v>17</v>
      </c>
      <c r="F312" s="228" t="s">
        <v>568</v>
      </c>
      <c r="G312" s="226"/>
      <c r="H312" s="229">
        <v>23.65</v>
      </c>
      <c r="I312" s="226"/>
      <c r="J312" s="226"/>
      <c r="K312" s="226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254</v>
      </c>
      <c r="AU312" s="234" t="s">
        <v>80</v>
      </c>
      <c r="AV312" s="13" t="s">
        <v>80</v>
      </c>
      <c r="AW312" s="13" t="s">
        <v>32</v>
      </c>
      <c r="AX312" s="13" t="s">
        <v>70</v>
      </c>
      <c r="AY312" s="234" t="s">
        <v>242</v>
      </c>
    </row>
    <row r="313" spans="1:51" s="13" customFormat="1" ht="12">
      <c r="A313" s="13"/>
      <c r="B313" s="225"/>
      <c r="C313" s="226"/>
      <c r="D313" s="223" t="s">
        <v>254</v>
      </c>
      <c r="E313" s="227" t="s">
        <v>17</v>
      </c>
      <c r="F313" s="228" t="s">
        <v>569</v>
      </c>
      <c r="G313" s="226"/>
      <c r="H313" s="229">
        <v>23.65</v>
      </c>
      <c r="I313" s="226"/>
      <c r="J313" s="226"/>
      <c r="K313" s="226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254</v>
      </c>
      <c r="AU313" s="234" t="s">
        <v>80</v>
      </c>
      <c r="AV313" s="13" t="s">
        <v>80</v>
      </c>
      <c r="AW313" s="13" t="s">
        <v>32</v>
      </c>
      <c r="AX313" s="13" t="s">
        <v>70</v>
      </c>
      <c r="AY313" s="234" t="s">
        <v>242</v>
      </c>
    </row>
    <row r="314" spans="1:51" s="13" customFormat="1" ht="12">
      <c r="A314" s="13"/>
      <c r="B314" s="225"/>
      <c r="C314" s="226"/>
      <c r="D314" s="223" t="s">
        <v>254</v>
      </c>
      <c r="E314" s="227" t="s">
        <v>17</v>
      </c>
      <c r="F314" s="228" t="s">
        <v>570</v>
      </c>
      <c r="G314" s="226"/>
      <c r="H314" s="229">
        <v>1.9</v>
      </c>
      <c r="I314" s="226"/>
      <c r="J314" s="226"/>
      <c r="K314" s="226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254</v>
      </c>
      <c r="AU314" s="234" t="s">
        <v>80</v>
      </c>
      <c r="AV314" s="13" t="s">
        <v>80</v>
      </c>
      <c r="AW314" s="13" t="s">
        <v>32</v>
      </c>
      <c r="AX314" s="13" t="s">
        <v>70</v>
      </c>
      <c r="AY314" s="234" t="s">
        <v>242</v>
      </c>
    </row>
    <row r="315" spans="1:51" s="14" customFormat="1" ht="12">
      <c r="A315" s="14"/>
      <c r="B315" s="235"/>
      <c r="C315" s="236"/>
      <c r="D315" s="223" t="s">
        <v>254</v>
      </c>
      <c r="E315" s="237" t="s">
        <v>170</v>
      </c>
      <c r="F315" s="238" t="s">
        <v>261</v>
      </c>
      <c r="G315" s="236"/>
      <c r="H315" s="239">
        <v>49.199999999999996</v>
      </c>
      <c r="I315" s="236"/>
      <c r="J315" s="236"/>
      <c r="K315" s="236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254</v>
      </c>
      <c r="AU315" s="244" t="s">
        <v>80</v>
      </c>
      <c r="AV315" s="14" t="s">
        <v>248</v>
      </c>
      <c r="AW315" s="14" t="s">
        <v>32</v>
      </c>
      <c r="AX315" s="14" t="s">
        <v>78</v>
      </c>
      <c r="AY315" s="244" t="s">
        <v>242</v>
      </c>
    </row>
    <row r="316" spans="1:65" s="2" customFormat="1" ht="21.75" customHeight="1">
      <c r="A316" s="34"/>
      <c r="B316" s="35"/>
      <c r="C316" s="207" t="s">
        <v>571</v>
      </c>
      <c r="D316" s="207" t="s">
        <v>244</v>
      </c>
      <c r="E316" s="208" t="s">
        <v>572</v>
      </c>
      <c r="F316" s="209" t="s">
        <v>573</v>
      </c>
      <c r="G316" s="210" t="s">
        <v>140</v>
      </c>
      <c r="H316" s="211">
        <v>246</v>
      </c>
      <c r="I316" s="212">
        <v>29.69</v>
      </c>
      <c r="J316" s="212">
        <f>ROUND(I316*H316,2)</f>
        <v>7303.74</v>
      </c>
      <c r="K316" s="209" t="s">
        <v>247</v>
      </c>
      <c r="L316" s="40"/>
      <c r="M316" s="213" t="s">
        <v>17</v>
      </c>
      <c r="N316" s="214" t="s">
        <v>41</v>
      </c>
      <c r="O316" s="215">
        <v>0.011</v>
      </c>
      <c r="P316" s="215">
        <f>O316*H316</f>
        <v>2.706</v>
      </c>
      <c r="Q316" s="215">
        <v>0.0225634</v>
      </c>
      <c r="R316" s="215">
        <f>Q316*H316</f>
        <v>5.5505964</v>
      </c>
      <c r="S316" s="215">
        <v>0</v>
      </c>
      <c r="T316" s="216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7" t="s">
        <v>248</v>
      </c>
      <c r="AT316" s="217" t="s">
        <v>244</v>
      </c>
      <c r="AU316" s="217" t="s">
        <v>80</v>
      </c>
      <c r="AY316" s="19" t="s">
        <v>242</v>
      </c>
      <c r="BE316" s="218">
        <f>IF(N316="základní",J316,0)</f>
        <v>7303.74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78</v>
      </c>
      <c r="BK316" s="218">
        <f>ROUND(I316*H316,2)</f>
        <v>7303.74</v>
      </c>
      <c r="BL316" s="19" t="s">
        <v>248</v>
      </c>
      <c r="BM316" s="217" t="s">
        <v>574</v>
      </c>
    </row>
    <row r="317" spans="1:47" s="2" customFormat="1" ht="12">
      <c r="A317" s="34"/>
      <c r="B317" s="35"/>
      <c r="C317" s="36"/>
      <c r="D317" s="219" t="s">
        <v>250</v>
      </c>
      <c r="E317" s="36"/>
      <c r="F317" s="220" t="s">
        <v>575</v>
      </c>
      <c r="G317" s="36"/>
      <c r="H317" s="36"/>
      <c r="I317" s="36"/>
      <c r="J317" s="36"/>
      <c r="K317" s="36"/>
      <c r="L317" s="40"/>
      <c r="M317" s="221"/>
      <c r="N317" s="222"/>
      <c r="O317" s="79"/>
      <c r="P317" s="79"/>
      <c r="Q317" s="79"/>
      <c r="R317" s="79"/>
      <c r="S317" s="79"/>
      <c r="T317" s="80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9" t="s">
        <v>250</v>
      </c>
      <c r="AU317" s="19" t="s">
        <v>80</v>
      </c>
    </row>
    <row r="318" spans="1:51" s="13" customFormat="1" ht="12">
      <c r="A318" s="13"/>
      <c r="B318" s="225"/>
      <c r="C318" s="226"/>
      <c r="D318" s="223" t="s">
        <v>254</v>
      </c>
      <c r="E318" s="227" t="s">
        <v>17</v>
      </c>
      <c r="F318" s="228" t="s">
        <v>576</v>
      </c>
      <c r="G318" s="226"/>
      <c r="H318" s="229">
        <v>246</v>
      </c>
      <c r="I318" s="226"/>
      <c r="J318" s="226"/>
      <c r="K318" s="226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254</v>
      </c>
      <c r="AU318" s="234" t="s">
        <v>80</v>
      </c>
      <c r="AV318" s="13" t="s">
        <v>80</v>
      </c>
      <c r="AW318" s="13" t="s">
        <v>32</v>
      </c>
      <c r="AX318" s="13" t="s">
        <v>78</v>
      </c>
      <c r="AY318" s="234" t="s">
        <v>242</v>
      </c>
    </row>
    <row r="319" spans="1:63" s="12" customFormat="1" ht="22.8" customHeight="1">
      <c r="A319" s="12"/>
      <c r="B319" s="192"/>
      <c r="C319" s="193"/>
      <c r="D319" s="194" t="s">
        <v>69</v>
      </c>
      <c r="E319" s="205" t="s">
        <v>300</v>
      </c>
      <c r="F319" s="205" t="s">
        <v>577</v>
      </c>
      <c r="G319" s="193"/>
      <c r="H319" s="193"/>
      <c r="I319" s="193"/>
      <c r="J319" s="206">
        <f>BK319</f>
        <v>6463.68</v>
      </c>
      <c r="K319" s="193"/>
      <c r="L319" s="197"/>
      <c r="M319" s="198"/>
      <c r="N319" s="199"/>
      <c r="O319" s="199"/>
      <c r="P319" s="200">
        <f>SUM(P320:P322)</f>
        <v>11.451</v>
      </c>
      <c r="Q319" s="199"/>
      <c r="R319" s="200">
        <f>SUM(R320:R322)</f>
        <v>1.2624</v>
      </c>
      <c r="S319" s="199"/>
      <c r="T319" s="201">
        <f>SUM(T320:T322)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2" t="s">
        <v>78</v>
      </c>
      <c r="AT319" s="203" t="s">
        <v>69</v>
      </c>
      <c r="AU319" s="203" t="s">
        <v>78</v>
      </c>
      <c r="AY319" s="202" t="s">
        <v>242</v>
      </c>
      <c r="BK319" s="204">
        <f>SUM(BK320:BK322)</f>
        <v>6463.68</v>
      </c>
    </row>
    <row r="320" spans="1:65" s="2" customFormat="1" ht="16.5" customHeight="1">
      <c r="A320" s="34"/>
      <c r="B320" s="35"/>
      <c r="C320" s="207" t="s">
        <v>578</v>
      </c>
      <c r="D320" s="207" t="s">
        <v>244</v>
      </c>
      <c r="E320" s="208" t="s">
        <v>579</v>
      </c>
      <c r="F320" s="209" t="s">
        <v>580</v>
      </c>
      <c r="G320" s="210" t="s">
        <v>581</v>
      </c>
      <c r="H320" s="211">
        <v>3</v>
      </c>
      <c r="I320" s="212">
        <v>2154.56</v>
      </c>
      <c r="J320" s="212">
        <f>ROUND(I320*H320,2)</f>
        <v>6463.68</v>
      </c>
      <c r="K320" s="209" t="s">
        <v>247</v>
      </c>
      <c r="L320" s="40"/>
      <c r="M320" s="213" t="s">
        <v>17</v>
      </c>
      <c r="N320" s="214" t="s">
        <v>41</v>
      </c>
      <c r="O320" s="215">
        <v>3.817</v>
      </c>
      <c r="P320" s="215">
        <f>O320*H320</f>
        <v>11.451</v>
      </c>
      <c r="Q320" s="215">
        <v>0.4208</v>
      </c>
      <c r="R320" s="215">
        <f>Q320*H320</f>
        <v>1.2624</v>
      </c>
      <c r="S320" s="215">
        <v>0</v>
      </c>
      <c r="T320" s="216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7" t="s">
        <v>248</v>
      </c>
      <c r="AT320" s="217" t="s">
        <v>244</v>
      </c>
      <c r="AU320" s="217" t="s">
        <v>80</v>
      </c>
      <c r="AY320" s="19" t="s">
        <v>242</v>
      </c>
      <c r="BE320" s="218">
        <f>IF(N320="základní",J320,0)</f>
        <v>6463.68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78</v>
      </c>
      <c r="BK320" s="218">
        <f>ROUND(I320*H320,2)</f>
        <v>6463.68</v>
      </c>
      <c r="BL320" s="19" t="s">
        <v>248</v>
      </c>
      <c r="BM320" s="217" t="s">
        <v>582</v>
      </c>
    </row>
    <row r="321" spans="1:47" s="2" customFormat="1" ht="12">
      <c r="A321" s="34"/>
      <c r="B321" s="35"/>
      <c r="C321" s="36"/>
      <c r="D321" s="219" t="s">
        <v>250</v>
      </c>
      <c r="E321" s="36"/>
      <c r="F321" s="220" t="s">
        <v>583</v>
      </c>
      <c r="G321" s="36"/>
      <c r="H321" s="36"/>
      <c r="I321" s="36"/>
      <c r="J321" s="36"/>
      <c r="K321" s="36"/>
      <c r="L321" s="40"/>
      <c r="M321" s="221"/>
      <c r="N321" s="222"/>
      <c r="O321" s="79"/>
      <c r="P321" s="79"/>
      <c r="Q321" s="79"/>
      <c r="R321" s="79"/>
      <c r="S321" s="79"/>
      <c r="T321" s="80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9" t="s">
        <v>250</v>
      </c>
      <c r="AU321" s="19" t="s">
        <v>80</v>
      </c>
    </row>
    <row r="322" spans="1:47" s="2" customFormat="1" ht="12">
      <c r="A322" s="34"/>
      <c r="B322" s="35"/>
      <c r="C322" s="36"/>
      <c r="D322" s="223" t="s">
        <v>252</v>
      </c>
      <c r="E322" s="36"/>
      <c r="F322" s="224" t="s">
        <v>584</v>
      </c>
      <c r="G322" s="36"/>
      <c r="H322" s="36"/>
      <c r="I322" s="36"/>
      <c r="J322" s="36"/>
      <c r="K322" s="36"/>
      <c r="L322" s="40"/>
      <c r="M322" s="221"/>
      <c r="N322" s="222"/>
      <c r="O322" s="79"/>
      <c r="P322" s="79"/>
      <c r="Q322" s="79"/>
      <c r="R322" s="79"/>
      <c r="S322" s="79"/>
      <c r="T322" s="80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9" t="s">
        <v>252</v>
      </c>
      <c r="AU322" s="19" t="s">
        <v>80</v>
      </c>
    </row>
    <row r="323" spans="1:63" s="12" customFormat="1" ht="22.8" customHeight="1">
      <c r="A323" s="12"/>
      <c r="B323" s="192"/>
      <c r="C323" s="193"/>
      <c r="D323" s="194" t="s">
        <v>69</v>
      </c>
      <c r="E323" s="205" t="s">
        <v>308</v>
      </c>
      <c r="F323" s="205" t="s">
        <v>585</v>
      </c>
      <c r="G323" s="193"/>
      <c r="H323" s="193"/>
      <c r="I323" s="193"/>
      <c r="J323" s="206">
        <f>BK323</f>
        <v>172314.83</v>
      </c>
      <c r="K323" s="193"/>
      <c r="L323" s="197"/>
      <c r="M323" s="198"/>
      <c r="N323" s="199"/>
      <c r="O323" s="199"/>
      <c r="P323" s="200">
        <f>SUM(P324:P395)</f>
        <v>60.70483000000001</v>
      </c>
      <c r="Q323" s="199"/>
      <c r="R323" s="200">
        <f>SUM(R324:R395)</f>
        <v>33.9675758579</v>
      </c>
      <c r="S323" s="199"/>
      <c r="T323" s="201">
        <f>SUM(T324:T395)</f>
        <v>0.216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2" t="s">
        <v>78</v>
      </c>
      <c r="AT323" s="203" t="s">
        <v>69</v>
      </c>
      <c r="AU323" s="203" t="s">
        <v>78</v>
      </c>
      <c r="AY323" s="202" t="s">
        <v>242</v>
      </c>
      <c r="BK323" s="204">
        <f>SUM(BK324:BK395)</f>
        <v>172314.83</v>
      </c>
    </row>
    <row r="324" spans="1:65" s="2" customFormat="1" ht="21.75" customHeight="1">
      <c r="A324" s="34"/>
      <c r="B324" s="35"/>
      <c r="C324" s="207" t="s">
        <v>586</v>
      </c>
      <c r="D324" s="207" t="s">
        <v>244</v>
      </c>
      <c r="E324" s="208" t="s">
        <v>587</v>
      </c>
      <c r="F324" s="209" t="s">
        <v>588</v>
      </c>
      <c r="G324" s="210" t="s">
        <v>581</v>
      </c>
      <c r="H324" s="211">
        <v>18</v>
      </c>
      <c r="I324" s="212">
        <v>720</v>
      </c>
      <c r="J324" s="212">
        <f>ROUND(I324*H324,2)</f>
        <v>12960</v>
      </c>
      <c r="K324" s="209" t="s">
        <v>17</v>
      </c>
      <c r="L324" s="40"/>
      <c r="M324" s="213" t="s">
        <v>17</v>
      </c>
      <c r="N324" s="214" t="s">
        <v>41</v>
      </c>
      <c r="O324" s="215">
        <v>0</v>
      </c>
      <c r="P324" s="215">
        <f>O324*H324</f>
        <v>0</v>
      </c>
      <c r="Q324" s="215">
        <v>0.0012</v>
      </c>
      <c r="R324" s="215">
        <f>Q324*H324</f>
        <v>0.021599999999999998</v>
      </c>
      <c r="S324" s="215">
        <v>0</v>
      </c>
      <c r="T324" s="216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17" t="s">
        <v>248</v>
      </c>
      <c r="AT324" s="217" t="s">
        <v>244</v>
      </c>
      <c r="AU324" s="217" t="s">
        <v>80</v>
      </c>
      <c r="AY324" s="19" t="s">
        <v>242</v>
      </c>
      <c r="BE324" s="218">
        <f>IF(N324="základní",J324,0)</f>
        <v>12960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78</v>
      </c>
      <c r="BK324" s="218">
        <f>ROUND(I324*H324,2)</f>
        <v>12960</v>
      </c>
      <c r="BL324" s="19" t="s">
        <v>248</v>
      </c>
      <c r="BM324" s="217" t="s">
        <v>589</v>
      </c>
    </row>
    <row r="325" spans="1:65" s="2" customFormat="1" ht="24.15" customHeight="1">
      <c r="A325" s="34"/>
      <c r="B325" s="35"/>
      <c r="C325" s="264" t="s">
        <v>590</v>
      </c>
      <c r="D325" s="264" t="s">
        <v>420</v>
      </c>
      <c r="E325" s="265" t="s">
        <v>591</v>
      </c>
      <c r="F325" s="266" t="s">
        <v>592</v>
      </c>
      <c r="G325" s="267" t="s">
        <v>581</v>
      </c>
      <c r="H325" s="268">
        <v>18</v>
      </c>
      <c r="I325" s="269">
        <v>2000</v>
      </c>
      <c r="J325" s="269">
        <f>ROUND(I325*H325,2)</f>
        <v>36000</v>
      </c>
      <c r="K325" s="266" t="s">
        <v>17</v>
      </c>
      <c r="L325" s="270"/>
      <c r="M325" s="271" t="s">
        <v>17</v>
      </c>
      <c r="N325" s="272" t="s">
        <v>41</v>
      </c>
      <c r="O325" s="215">
        <v>0</v>
      </c>
      <c r="P325" s="215">
        <f>O325*H325</f>
        <v>0</v>
      </c>
      <c r="Q325" s="215">
        <v>0.006</v>
      </c>
      <c r="R325" s="215">
        <f>Q325*H325</f>
        <v>0.108</v>
      </c>
      <c r="S325" s="215">
        <v>0</v>
      </c>
      <c r="T325" s="216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17" t="s">
        <v>300</v>
      </c>
      <c r="AT325" s="217" t="s">
        <v>420</v>
      </c>
      <c r="AU325" s="217" t="s">
        <v>80</v>
      </c>
      <c r="AY325" s="19" t="s">
        <v>242</v>
      </c>
      <c r="BE325" s="218">
        <f>IF(N325="základní",J325,0)</f>
        <v>36000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78</v>
      </c>
      <c r="BK325" s="218">
        <f>ROUND(I325*H325,2)</f>
        <v>36000</v>
      </c>
      <c r="BL325" s="19" t="s">
        <v>248</v>
      </c>
      <c r="BM325" s="217" t="s">
        <v>593</v>
      </c>
    </row>
    <row r="326" spans="1:65" s="2" customFormat="1" ht="16.5" customHeight="1">
      <c r="A326" s="34"/>
      <c r="B326" s="35"/>
      <c r="C326" s="207" t="s">
        <v>594</v>
      </c>
      <c r="D326" s="207" t="s">
        <v>244</v>
      </c>
      <c r="E326" s="208" t="s">
        <v>595</v>
      </c>
      <c r="F326" s="209" t="s">
        <v>596</v>
      </c>
      <c r="G326" s="210" t="s">
        <v>581</v>
      </c>
      <c r="H326" s="211">
        <v>2</v>
      </c>
      <c r="I326" s="212">
        <v>346.42</v>
      </c>
      <c r="J326" s="212">
        <f>ROUND(I326*H326,2)</f>
        <v>692.84</v>
      </c>
      <c r="K326" s="209" t="s">
        <v>247</v>
      </c>
      <c r="L326" s="40"/>
      <c r="M326" s="213" t="s">
        <v>17</v>
      </c>
      <c r="N326" s="214" t="s">
        <v>41</v>
      </c>
      <c r="O326" s="215">
        <v>0.485</v>
      </c>
      <c r="P326" s="215">
        <f>O326*H326</f>
        <v>0.97</v>
      </c>
      <c r="Q326" s="215">
        <v>0.000902376</v>
      </c>
      <c r="R326" s="215">
        <f>Q326*H326</f>
        <v>0.001804752</v>
      </c>
      <c r="S326" s="215">
        <v>0</v>
      </c>
      <c r="T326" s="216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17" t="s">
        <v>248</v>
      </c>
      <c r="AT326" s="217" t="s">
        <v>244</v>
      </c>
      <c r="AU326" s="217" t="s">
        <v>80</v>
      </c>
      <c r="AY326" s="19" t="s">
        <v>242</v>
      </c>
      <c r="BE326" s="218">
        <f>IF(N326="základní",J326,0)</f>
        <v>692.84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78</v>
      </c>
      <c r="BK326" s="218">
        <f>ROUND(I326*H326,2)</f>
        <v>692.84</v>
      </c>
      <c r="BL326" s="19" t="s">
        <v>248</v>
      </c>
      <c r="BM326" s="217" t="s">
        <v>597</v>
      </c>
    </row>
    <row r="327" spans="1:47" s="2" customFormat="1" ht="12">
      <c r="A327" s="34"/>
      <c r="B327" s="35"/>
      <c r="C327" s="36"/>
      <c r="D327" s="219" t="s">
        <v>250</v>
      </c>
      <c r="E327" s="36"/>
      <c r="F327" s="220" t="s">
        <v>598</v>
      </c>
      <c r="G327" s="36"/>
      <c r="H327" s="36"/>
      <c r="I327" s="36"/>
      <c r="J327" s="36"/>
      <c r="K327" s="36"/>
      <c r="L327" s="40"/>
      <c r="M327" s="221"/>
      <c r="N327" s="222"/>
      <c r="O327" s="79"/>
      <c r="P327" s="79"/>
      <c r="Q327" s="79"/>
      <c r="R327" s="79"/>
      <c r="S327" s="79"/>
      <c r="T327" s="80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9" t="s">
        <v>250</v>
      </c>
      <c r="AU327" s="19" t="s">
        <v>80</v>
      </c>
    </row>
    <row r="328" spans="1:47" s="2" customFormat="1" ht="12">
      <c r="A328" s="34"/>
      <c r="B328" s="35"/>
      <c r="C328" s="36"/>
      <c r="D328" s="223" t="s">
        <v>252</v>
      </c>
      <c r="E328" s="36"/>
      <c r="F328" s="224" t="s">
        <v>599</v>
      </c>
      <c r="G328" s="36"/>
      <c r="H328" s="36"/>
      <c r="I328" s="36"/>
      <c r="J328" s="36"/>
      <c r="K328" s="36"/>
      <c r="L328" s="40"/>
      <c r="M328" s="221"/>
      <c r="N328" s="222"/>
      <c r="O328" s="79"/>
      <c r="P328" s="79"/>
      <c r="Q328" s="79"/>
      <c r="R328" s="79"/>
      <c r="S328" s="79"/>
      <c r="T328" s="80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9" t="s">
        <v>252</v>
      </c>
      <c r="AU328" s="19" t="s">
        <v>80</v>
      </c>
    </row>
    <row r="329" spans="1:65" s="2" customFormat="1" ht="16.5" customHeight="1">
      <c r="A329" s="34"/>
      <c r="B329" s="35"/>
      <c r="C329" s="207" t="s">
        <v>600</v>
      </c>
      <c r="D329" s="207" t="s">
        <v>244</v>
      </c>
      <c r="E329" s="208" t="s">
        <v>601</v>
      </c>
      <c r="F329" s="209" t="s">
        <v>602</v>
      </c>
      <c r="G329" s="210" t="s">
        <v>581</v>
      </c>
      <c r="H329" s="211">
        <v>21</v>
      </c>
      <c r="I329" s="212">
        <v>185.33</v>
      </c>
      <c r="J329" s="212">
        <f>ROUND(I329*H329,2)</f>
        <v>3891.93</v>
      </c>
      <c r="K329" s="209" t="s">
        <v>247</v>
      </c>
      <c r="L329" s="40"/>
      <c r="M329" s="213" t="s">
        <v>17</v>
      </c>
      <c r="N329" s="214" t="s">
        <v>41</v>
      </c>
      <c r="O329" s="215">
        <v>0.45</v>
      </c>
      <c r="P329" s="215">
        <f>O329*H329</f>
        <v>9.450000000000001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17" t="s">
        <v>248</v>
      </c>
      <c r="AT329" s="217" t="s">
        <v>244</v>
      </c>
      <c r="AU329" s="217" t="s">
        <v>80</v>
      </c>
      <c r="AY329" s="19" t="s">
        <v>242</v>
      </c>
      <c r="BE329" s="218">
        <f>IF(N329="základní",J329,0)</f>
        <v>3891.93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78</v>
      </c>
      <c r="BK329" s="218">
        <f>ROUND(I329*H329,2)</f>
        <v>3891.93</v>
      </c>
      <c r="BL329" s="19" t="s">
        <v>248</v>
      </c>
      <c r="BM329" s="217" t="s">
        <v>603</v>
      </c>
    </row>
    <row r="330" spans="1:47" s="2" customFormat="1" ht="12">
      <c r="A330" s="34"/>
      <c r="B330" s="35"/>
      <c r="C330" s="36"/>
      <c r="D330" s="219" t="s">
        <v>250</v>
      </c>
      <c r="E330" s="36"/>
      <c r="F330" s="220" t="s">
        <v>604</v>
      </c>
      <c r="G330" s="36"/>
      <c r="H330" s="36"/>
      <c r="I330" s="36"/>
      <c r="J330" s="36"/>
      <c r="K330" s="36"/>
      <c r="L330" s="40"/>
      <c r="M330" s="221"/>
      <c r="N330" s="222"/>
      <c r="O330" s="79"/>
      <c r="P330" s="79"/>
      <c r="Q330" s="79"/>
      <c r="R330" s="79"/>
      <c r="S330" s="79"/>
      <c r="T330" s="80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9" t="s">
        <v>250</v>
      </c>
      <c r="AU330" s="19" t="s">
        <v>80</v>
      </c>
    </row>
    <row r="331" spans="1:51" s="13" customFormat="1" ht="12">
      <c r="A331" s="13"/>
      <c r="B331" s="225"/>
      <c r="C331" s="226"/>
      <c r="D331" s="223" t="s">
        <v>254</v>
      </c>
      <c r="E331" s="227" t="s">
        <v>17</v>
      </c>
      <c r="F331" s="228" t="s">
        <v>7</v>
      </c>
      <c r="G331" s="226"/>
      <c r="H331" s="229">
        <v>21</v>
      </c>
      <c r="I331" s="226"/>
      <c r="J331" s="226"/>
      <c r="K331" s="226"/>
      <c r="L331" s="230"/>
      <c r="M331" s="231"/>
      <c r="N331" s="232"/>
      <c r="O331" s="232"/>
      <c r="P331" s="232"/>
      <c r="Q331" s="232"/>
      <c r="R331" s="232"/>
      <c r="S331" s="232"/>
      <c r="T331" s="23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4" t="s">
        <v>254</v>
      </c>
      <c r="AU331" s="234" t="s">
        <v>80</v>
      </c>
      <c r="AV331" s="13" t="s">
        <v>80</v>
      </c>
      <c r="AW331" s="13" t="s">
        <v>32</v>
      </c>
      <c r="AX331" s="13" t="s">
        <v>78</v>
      </c>
      <c r="AY331" s="234" t="s">
        <v>242</v>
      </c>
    </row>
    <row r="332" spans="1:65" s="2" customFormat="1" ht="16.5" customHeight="1">
      <c r="A332" s="34"/>
      <c r="B332" s="35"/>
      <c r="C332" s="264" t="s">
        <v>605</v>
      </c>
      <c r="D332" s="264" t="s">
        <v>420</v>
      </c>
      <c r="E332" s="265" t="s">
        <v>606</v>
      </c>
      <c r="F332" s="266" t="s">
        <v>607</v>
      </c>
      <c r="G332" s="267" t="s">
        <v>581</v>
      </c>
      <c r="H332" s="268">
        <v>21</v>
      </c>
      <c r="I332" s="269">
        <v>887</v>
      </c>
      <c r="J332" s="269">
        <f>ROUND(I332*H332,2)</f>
        <v>18627</v>
      </c>
      <c r="K332" s="266" t="s">
        <v>423</v>
      </c>
      <c r="L332" s="270"/>
      <c r="M332" s="271" t="s">
        <v>17</v>
      </c>
      <c r="N332" s="272" t="s">
        <v>41</v>
      </c>
      <c r="O332" s="215">
        <v>0</v>
      </c>
      <c r="P332" s="215">
        <f>O332*H332</f>
        <v>0</v>
      </c>
      <c r="Q332" s="215">
        <v>0.0003</v>
      </c>
      <c r="R332" s="215">
        <f>Q332*H332</f>
        <v>0.006299999999999999</v>
      </c>
      <c r="S332" s="215">
        <v>0</v>
      </c>
      <c r="T332" s="216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17" t="s">
        <v>300</v>
      </c>
      <c r="AT332" s="217" t="s">
        <v>420</v>
      </c>
      <c r="AU332" s="217" t="s">
        <v>80</v>
      </c>
      <c r="AY332" s="19" t="s">
        <v>242</v>
      </c>
      <c r="BE332" s="218">
        <f>IF(N332="základní",J332,0)</f>
        <v>18627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78</v>
      </c>
      <c r="BK332" s="218">
        <f>ROUND(I332*H332,2)</f>
        <v>18627</v>
      </c>
      <c r="BL332" s="19" t="s">
        <v>248</v>
      </c>
      <c r="BM332" s="217" t="s">
        <v>608</v>
      </c>
    </row>
    <row r="333" spans="1:51" s="13" customFormat="1" ht="12">
      <c r="A333" s="13"/>
      <c r="B333" s="225"/>
      <c r="C333" s="226"/>
      <c r="D333" s="223" t="s">
        <v>254</v>
      </c>
      <c r="E333" s="227" t="s">
        <v>17</v>
      </c>
      <c r="F333" s="228" t="s">
        <v>7</v>
      </c>
      <c r="G333" s="226"/>
      <c r="H333" s="229">
        <v>21</v>
      </c>
      <c r="I333" s="226"/>
      <c r="J333" s="226"/>
      <c r="K333" s="226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254</v>
      </c>
      <c r="AU333" s="234" t="s">
        <v>80</v>
      </c>
      <c r="AV333" s="13" t="s">
        <v>80</v>
      </c>
      <c r="AW333" s="13" t="s">
        <v>32</v>
      </c>
      <c r="AX333" s="13" t="s">
        <v>78</v>
      </c>
      <c r="AY333" s="234" t="s">
        <v>242</v>
      </c>
    </row>
    <row r="334" spans="1:65" s="2" customFormat="1" ht="16.5" customHeight="1">
      <c r="A334" s="34"/>
      <c r="B334" s="35"/>
      <c r="C334" s="207" t="s">
        <v>609</v>
      </c>
      <c r="D334" s="207" t="s">
        <v>244</v>
      </c>
      <c r="E334" s="208" t="s">
        <v>610</v>
      </c>
      <c r="F334" s="209" t="s">
        <v>611</v>
      </c>
      <c r="G334" s="210" t="s">
        <v>581</v>
      </c>
      <c r="H334" s="211">
        <v>10</v>
      </c>
      <c r="I334" s="212">
        <v>222.15</v>
      </c>
      <c r="J334" s="212">
        <f>ROUND(I334*H334,2)</f>
        <v>2221.5</v>
      </c>
      <c r="K334" s="209" t="s">
        <v>247</v>
      </c>
      <c r="L334" s="40"/>
      <c r="M334" s="213" t="s">
        <v>17</v>
      </c>
      <c r="N334" s="214" t="s">
        <v>41</v>
      </c>
      <c r="O334" s="215">
        <v>0.2</v>
      </c>
      <c r="P334" s="215">
        <f>O334*H334</f>
        <v>2</v>
      </c>
      <c r="Q334" s="215">
        <v>0.0007</v>
      </c>
      <c r="R334" s="215">
        <f>Q334*H334</f>
        <v>0.007</v>
      </c>
      <c r="S334" s="215">
        <v>0</v>
      </c>
      <c r="T334" s="216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17" t="s">
        <v>248</v>
      </c>
      <c r="AT334" s="217" t="s">
        <v>244</v>
      </c>
      <c r="AU334" s="217" t="s">
        <v>80</v>
      </c>
      <c r="AY334" s="19" t="s">
        <v>242</v>
      </c>
      <c r="BE334" s="218">
        <f>IF(N334="základní",J334,0)</f>
        <v>2221.5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78</v>
      </c>
      <c r="BK334" s="218">
        <f>ROUND(I334*H334,2)</f>
        <v>2221.5</v>
      </c>
      <c r="BL334" s="19" t="s">
        <v>248</v>
      </c>
      <c r="BM334" s="217" t="s">
        <v>612</v>
      </c>
    </row>
    <row r="335" spans="1:47" s="2" customFormat="1" ht="12">
      <c r="A335" s="34"/>
      <c r="B335" s="35"/>
      <c r="C335" s="36"/>
      <c r="D335" s="219" t="s">
        <v>250</v>
      </c>
      <c r="E335" s="36"/>
      <c r="F335" s="220" t="s">
        <v>613</v>
      </c>
      <c r="G335" s="36"/>
      <c r="H335" s="36"/>
      <c r="I335" s="36"/>
      <c r="J335" s="36"/>
      <c r="K335" s="36"/>
      <c r="L335" s="40"/>
      <c r="M335" s="221"/>
      <c r="N335" s="222"/>
      <c r="O335" s="79"/>
      <c r="P335" s="79"/>
      <c r="Q335" s="79"/>
      <c r="R335" s="79"/>
      <c r="S335" s="79"/>
      <c r="T335" s="80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9" t="s">
        <v>250</v>
      </c>
      <c r="AU335" s="19" t="s">
        <v>80</v>
      </c>
    </row>
    <row r="336" spans="1:65" s="2" customFormat="1" ht="16.5" customHeight="1">
      <c r="A336" s="34"/>
      <c r="B336" s="35"/>
      <c r="C336" s="264" t="s">
        <v>614</v>
      </c>
      <c r="D336" s="264" t="s">
        <v>420</v>
      </c>
      <c r="E336" s="265" t="s">
        <v>615</v>
      </c>
      <c r="F336" s="266" t="s">
        <v>616</v>
      </c>
      <c r="G336" s="267" t="s">
        <v>581</v>
      </c>
      <c r="H336" s="268">
        <v>3</v>
      </c>
      <c r="I336" s="269">
        <v>792</v>
      </c>
      <c r="J336" s="269">
        <f>ROUND(I336*H336,2)</f>
        <v>2376</v>
      </c>
      <c r="K336" s="266" t="s">
        <v>423</v>
      </c>
      <c r="L336" s="270"/>
      <c r="M336" s="271" t="s">
        <v>17</v>
      </c>
      <c r="N336" s="272" t="s">
        <v>41</v>
      </c>
      <c r="O336" s="215">
        <v>0</v>
      </c>
      <c r="P336" s="215">
        <f>O336*H336</f>
        <v>0</v>
      </c>
      <c r="Q336" s="215">
        <v>0.0035</v>
      </c>
      <c r="R336" s="215">
        <f>Q336*H336</f>
        <v>0.0105</v>
      </c>
      <c r="S336" s="215">
        <v>0</v>
      </c>
      <c r="T336" s="216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7" t="s">
        <v>300</v>
      </c>
      <c r="AT336" s="217" t="s">
        <v>420</v>
      </c>
      <c r="AU336" s="217" t="s">
        <v>80</v>
      </c>
      <c r="AY336" s="19" t="s">
        <v>242</v>
      </c>
      <c r="BE336" s="218">
        <f>IF(N336="základní",J336,0)</f>
        <v>2376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78</v>
      </c>
      <c r="BK336" s="218">
        <f>ROUND(I336*H336,2)</f>
        <v>2376</v>
      </c>
      <c r="BL336" s="19" t="s">
        <v>248</v>
      </c>
      <c r="BM336" s="217" t="s">
        <v>617</v>
      </c>
    </row>
    <row r="337" spans="1:65" s="2" customFormat="1" ht="16.5" customHeight="1">
      <c r="A337" s="34"/>
      <c r="B337" s="35"/>
      <c r="C337" s="264" t="s">
        <v>618</v>
      </c>
      <c r="D337" s="264" t="s">
        <v>420</v>
      </c>
      <c r="E337" s="265" t="s">
        <v>619</v>
      </c>
      <c r="F337" s="266" t="s">
        <v>620</v>
      </c>
      <c r="G337" s="267" t="s">
        <v>581</v>
      </c>
      <c r="H337" s="268">
        <v>1</v>
      </c>
      <c r="I337" s="269">
        <v>927</v>
      </c>
      <c r="J337" s="269">
        <f>ROUND(I337*H337,2)</f>
        <v>927</v>
      </c>
      <c r="K337" s="266" t="s">
        <v>423</v>
      </c>
      <c r="L337" s="270"/>
      <c r="M337" s="271" t="s">
        <v>17</v>
      </c>
      <c r="N337" s="272" t="s">
        <v>41</v>
      </c>
      <c r="O337" s="215">
        <v>0</v>
      </c>
      <c r="P337" s="215">
        <f>O337*H337</f>
        <v>0</v>
      </c>
      <c r="Q337" s="215">
        <v>0.0025</v>
      </c>
      <c r="R337" s="215">
        <f>Q337*H337</f>
        <v>0.0025</v>
      </c>
      <c r="S337" s="215">
        <v>0</v>
      </c>
      <c r="T337" s="216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17" t="s">
        <v>300</v>
      </c>
      <c r="AT337" s="217" t="s">
        <v>420</v>
      </c>
      <c r="AU337" s="217" t="s">
        <v>80</v>
      </c>
      <c r="AY337" s="19" t="s">
        <v>242</v>
      </c>
      <c r="BE337" s="218">
        <f>IF(N337="základní",J337,0)</f>
        <v>927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78</v>
      </c>
      <c r="BK337" s="218">
        <f>ROUND(I337*H337,2)</f>
        <v>927</v>
      </c>
      <c r="BL337" s="19" t="s">
        <v>248</v>
      </c>
      <c r="BM337" s="217" t="s">
        <v>621</v>
      </c>
    </row>
    <row r="338" spans="1:65" s="2" customFormat="1" ht="16.5" customHeight="1">
      <c r="A338" s="34"/>
      <c r="B338" s="35"/>
      <c r="C338" s="264" t="s">
        <v>622</v>
      </c>
      <c r="D338" s="264" t="s">
        <v>420</v>
      </c>
      <c r="E338" s="265" t="s">
        <v>623</v>
      </c>
      <c r="F338" s="266" t="s">
        <v>624</v>
      </c>
      <c r="G338" s="267" t="s">
        <v>581</v>
      </c>
      <c r="H338" s="268">
        <v>4</v>
      </c>
      <c r="I338" s="269">
        <v>3270</v>
      </c>
      <c r="J338" s="269">
        <f>ROUND(I338*H338,2)</f>
        <v>13080</v>
      </c>
      <c r="K338" s="266" t="s">
        <v>423</v>
      </c>
      <c r="L338" s="270"/>
      <c r="M338" s="271" t="s">
        <v>17</v>
      </c>
      <c r="N338" s="272" t="s">
        <v>41</v>
      </c>
      <c r="O338" s="215">
        <v>0</v>
      </c>
      <c r="P338" s="215">
        <f>O338*H338</f>
        <v>0</v>
      </c>
      <c r="Q338" s="215">
        <v>0.0077</v>
      </c>
      <c r="R338" s="215">
        <f>Q338*H338</f>
        <v>0.0308</v>
      </c>
      <c r="S338" s="215">
        <v>0</v>
      </c>
      <c r="T338" s="216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17" t="s">
        <v>300</v>
      </c>
      <c r="AT338" s="217" t="s">
        <v>420</v>
      </c>
      <c r="AU338" s="217" t="s">
        <v>80</v>
      </c>
      <c r="AY338" s="19" t="s">
        <v>242</v>
      </c>
      <c r="BE338" s="218">
        <f>IF(N338="základní",J338,0)</f>
        <v>13080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78</v>
      </c>
      <c r="BK338" s="218">
        <f>ROUND(I338*H338,2)</f>
        <v>13080</v>
      </c>
      <c r="BL338" s="19" t="s">
        <v>248</v>
      </c>
      <c r="BM338" s="217" t="s">
        <v>625</v>
      </c>
    </row>
    <row r="339" spans="1:47" s="2" customFormat="1" ht="12">
      <c r="A339" s="34"/>
      <c r="B339" s="35"/>
      <c r="C339" s="36"/>
      <c r="D339" s="223" t="s">
        <v>252</v>
      </c>
      <c r="E339" s="36"/>
      <c r="F339" s="224" t="s">
        <v>626</v>
      </c>
      <c r="G339" s="36"/>
      <c r="H339" s="36"/>
      <c r="I339" s="36"/>
      <c r="J339" s="36"/>
      <c r="K339" s="36"/>
      <c r="L339" s="40"/>
      <c r="M339" s="221"/>
      <c r="N339" s="222"/>
      <c r="O339" s="79"/>
      <c r="P339" s="79"/>
      <c r="Q339" s="79"/>
      <c r="R339" s="79"/>
      <c r="S339" s="79"/>
      <c r="T339" s="80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9" t="s">
        <v>252</v>
      </c>
      <c r="AU339" s="19" t="s">
        <v>80</v>
      </c>
    </row>
    <row r="340" spans="1:65" s="2" customFormat="1" ht="16.5" customHeight="1">
      <c r="A340" s="34"/>
      <c r="B340" s="35"/>
      <c r="C340" s="264" t="s">
        <v>627</v>
      </c>
      <c r="D340" s="264" t="s">
        <v>420</v>
      </c>
      <c r="E340" s="265" t="s">
        <v>628</v>
      </c>
      <c r="F340" s="266" t="s">
        <v>629</v>
      </c>
      <c r="G340" s="267" t="s">
        <v>581</v>
      </c>
      <c r="H340" s="268">
        <v>2</v>
      </c>
      <c r="I340" s="269">
        <v>449</v>
      </c>
      <c r="J340" s="269">
        <f>ROUND(I340*H340,2)</f>
        <v>898</v>
      </c>
      <c r="K340" s="266" t="s">
        <v>423</v>
      </c>
      <c r="L340" s="270"/>
      <c r="M340" s="271" t="s">
        <v>17</v>
      </c>
      <c r="N340" s="272" t="s">
        <v>41</v>
      </c>
      <c r="O340" s="215">
        <v>0</v>
      </c>
      <c r="P340" s="215">
        <f>O340*H340</f>
        <v>0</v>
      </c>
      <c r="Q340" s="215">
        <v>0.0017</v>
      </c>
      <c r="R340" s="215">
        <f>Q340*H340</f>
        <v>0.0034</v>
      </c>
      <c r="S340" s="215">
        <v>0</v>
      </c>
      <c r="T340" s="216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17" t="s">
        <v>300</v>
      </c>
      <c r="AT340" s="217" t="s">
        <v>420</v>
      </c>
      <c r="AU340" s="217" t="s">
        <v>80</v>
      </c>
      <c r="AY340" s="19" t="s">
        <v>242</v>
      </c>
      <c r="BE340" s="218">
        <f>IF(N340="základní",J340,0)</f>
        <v>898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78</v>
      </c>
      <c r="BK340" s="218">
        <f>ROUND(I340*H340,2)</f>
        <v>898</v>
      </c>
      <c r="BL340" s="19" t="s">
        <v>248</v>
      </c>
      <c r="BM340" s="217" t="s">
        <v>630</v>
      </c>
    </row>
    <row r="341" spans="1:65" s="2" customFormat="1" ht="16.5" customHeight="1">
      <c r="A341" s="34"/>
      <c r="B341" s="35"/>
      <c r="C341" s="207" t="s">
        <v>631</v>
      </c>
      <c r="D341" s="207" t="s">
        <v>244</v>
      </c>
      <c r="E341" s="208" t="s">
        <v>632</v>
      </c>
      <c r="F341" s="209" t="s">
        <v>633</v>
      </c>
      <c r="G341" s="210" t="s">
        <v>581</v>
      </c>
      <c r="H341" s="211">
        <v>3</v>
      </c>
      <c r="I341" s="212">
        <v>829.08</v>
      </c>
      <c r="J341" s="212">
        <f>ROUND(I341*H341,2)</f>
        <v>2487.24</v>
      </c>
      <c r="K341" s="209" t="s">
        <v>247</v>
      </c>
      <c r="L341" s="40"/>
      <c r="M341" s="213" t="s">
        <v>17</v>
      </c>
      <c r="N341" s="214" t="s">
        <v>41</v>
      </c>
      <c r="O341" s="215">
        <v>0.549</v>
      </c>
      <c r="P341" s="215">
        <f>O341*H341</f>
        <v>1.6470000000000002</v>
      </c>
      <c r="Q341" s="215">
        <v>0.112405</v>
      </c>
      <c r="R341" s="215">
        <f>Q341*H341</f>
        <v>0.33721500000000004</v>
      </c>
      <c r="S341" s="215">
        <v>0</v>
      </c>
      <c r="T341" s="216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7" t="s">
        <v>248</v>
      </c>
      <c r="AT341" s="217" t="s">
        <v>244</v>
      </c>
      <c r="AU341" s="217" t="s">
        <v>80</v>
      </c>
      <c r="AY341" s="19" t="s">
        <v>242</v>
      </c>
      <c r="BE341" s="218">
        <f>IF(N341="základní",J341,0)</f>
        <v>2487.24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78</v>
      </c>
      <c r="BK341" s="218">
        <f>ROUND(I341*H341,2)</f>
        <v>2487.24</v>
      </c>
      <c r="BL341" s="19" t="s">
        <v>248</v>
      </c>
      <c r="BM341" s="217" t="s">
        <v>634</v>
      </c>
    </row>
    <row r="342" spans="1:47" s="2" customFormat="1" ht="12">
      <c r="A342" s="34"/>
      <c r="B342" s="35"/>
      <c r="C342" s="36"/>
      <c r="D342" s="219" t="s">
        <v>250</v>
      </c>
      <c r="E342" s="36"/>
      <c r="F342" s="220" t="s">
        <v>635</v>
      </c>
      <c r="G342" s="36"/>
      <c r="H342" s="36"/>
      <c r="I342" s="36"/>
      <c r="J342" s="36"/>
      <c r="K342" s="36"/>
      <c r="L342" s="40"/>
      <c r="M342" s="221"/>
      <c r="N342" s="222"/>
      <c r="O342" s="79"/>
      <c r="P342" s="79"/>
      <c r="Q342" s="79"/>
      <c r="R342" s="79"/>
      <c r="S342" s="79"/>
      <c r="T342" s="80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9" t="s">
        <v>250</v>
      </c>
      <c r="AU342" s="19" t="s">
        <v>80</v>
      </c>
    </row>
    <row r="343" spans="1:65" s="2" customFormat="1" ht="16.5" customHeight="1">
      <c r="A343" s="34"/>
      <c r="B343" s="35"/>
      <c r="C343" s="264" t="s">
        <v>636</v>
      </c>
      <c r="D343" s="264" t="s">
        <v>420</v>
      </c>
      <c r="E343" s="265" t="s">
        <v>637</v>
      </c>
      <c r="F343" s="266" t="s">
        <v>638</v>
      </c>
      <c r="G343" s="267" t="s">
        <v>581</v>
      </c>
      <c r="H343" s="268">
        <v>3</v>
      </c>
      <c r="I343" s="269">
        <v>532</v>
      </c>
      <c r="J343" s="269">
        <f>ROUND(I343*H343,2)</f>
        <v>1596</v>
      </c>
      <c r="K343" s="266" t="s">
        <v>423</v>
      </c>
      <c r="L343" s="270"/>
      <c r="M343" s="271" t="s">
        <v>17</v>
      </c>
      <c r="N343" s="272" t="s">
        <v>41</v>
      </c>
      <c r="O343" s="215">
        <v>0</v>
      </c>
      <c r="P343" s="215">
        <f>O343*H343</f>
        <v>0</v>
      </c>
      <c r="Q343" s="215">
        <v>0.0061</v>
      </c>
      <c r="R343" s="215">
        <f>Q343*H343</f>
        <v>0.0183</v>
      </c>
      <c r="S343" s="215">
        <v>0</v>
      </c>
      <c r="T343" s="216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17" t="s">
        <v>300</v>
      </c>
      <c r="AT343" s="217" t="s">
        <v>420</v>
      </c>
      <c r="AU343" s="217" t="s">
        <v>80</v>
      </c>
      <c r="AY343" s="19" t="s">
        <v>242</v>
      </c>
      <c r="BE343" s="218">
        <f>IF(N343="základní",J343,0)</f>
        <v>1596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78</v>
      </c>
      <c r="BK343" s="218">
        <f>ROUND(I343*H343,2)</f>
        <v>1596</v>
      </c>
      <c r="BL343" s="19" t="s">
        <v>248</v>
      </c>
      <c r="BM343" s="217" t="s">
        <v>639</v>
      </c>
    </row>
    <row r="344" spans="1:47" s="2" customFormat="1" ht="12">
      <c r="A344" s="34"/>
      <c r="B344" s="35"/>
      <c r="C344" s="36"/>
      <c r="D344" s="223" t="s">
        <v>252</v>
      </c>
      <c r="E344" s="36"/>
      <c r="F344" s="224" t="s">
        <v>640</v>
      </c>
      <c r="G344" s="36"/>
      <c r="H344" s="36"/>
      <c r="I344" s="36"/>
      <c r="J344" s="36"/>
      <c r="K344" s="36"/>
      <c r="L344" s="40"/>
      <c r="M344" s="221"/>
      <c r="N344" s="222"/>
      <c r="O344" s="79"/>
      <c r="P344" s="79"/>
      <c r="Q344" s="79"/>
      <c r="R344" s="79"/>
      <c r="S344" s="79"/>
      <c r="T344" s="80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9" t="s">
        <v>252</v>
      </c>
      <c r="AU344" s="19" t="s">
        <v>80</v>
      </c>
    </row>
    <row r="345" spans="1:65" s="2" customFormat="1" ht="16.5" customHeight="1">
      <c r="A345" s="34"/>
      <c r="B345" s="35"/>
      <c r="C345" s="207" t="s">
        <v>641</v>
      </c>
      <c r="D345" s="207" t="s">
        <v>244</v>
      </c>
      <c r="E345" s="208" t="s">
        <v>642</v>
      </c>
      <c r="F345" s="209" t="s">
        <v>643</v>
      </c>
      <c r="G345" s="210" t="s">
        <v>184</v>
      </c>
      <c r="H345" s="211">
        <v>16.5</v>
      </c>
      <c r="I345" s="212">
        <v>17.44</v>
      </c>
      <c r="J345" s="212">
        <f>ROUND(I345*H345,2)</f>
        <v>287.76</v>
      </c>
      <c r="K345" s="209" t="s">
        <v>247</v>
      </c>
      <c r="L345" s="40"/>
      <c r="M345" s="213" t="s">
        <v>17</v>
      </c>
      <c r="N345" s="214" t="s">
        <v>41</v>
      </c>
      <c r="O345" s="215">
        <v>0.003</v>
      </c>
      <c r="P345" s="215">
        <f>O345*H345</f>
        <v>0.0495</v>
      </c>
      <c r="Q345" s="215">
        <v>8E-05</v>
      </c>
      <c r="R345" s="215">
        <f>Q345*H345</f>
        <v>0.0013200000000000002</v>
      </c>
      <c r="S345" s="215">
        <v>0</v>
      </c>
      <c r="T345" s="216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17" t="s">
        <v>248</v>
      </c>
      <c r="AT345" s="217" t="s">
        <v>244</v>
      </c>
      <c r="AU345" s="217" t="s">
        <v>80</v>
      </c>
      <c r="AY345" s="19" t="s">
        <v>242</v>
      </c>
      <c r="BE345" s="218">
        <f>IF(N345="základní",J345,0)</f>
        <v>287.76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78</v>
      </c>
      <c r="BK345" s="218">
        <f>ROUND(I345*H345,2)</f>
        <v>287.76</v>
      </c>
      <c r="BL345" s="19" t="s">
        <v>248</v>
      </c>
      <c r="BM345" s="217" t="s">
        <v>644</v>
      </c>
    </row>
    <row r="346" spans="1:47" s="2" customFormat="1" ht="12">
      <c r="A346" s="34"/>
      <c r="B346" s="35"/>
      <c r="C346" s="36"/>
      <c r="D346" s="219" t="s">
        <v>250</v>
      </c>
      <c r="E346" s="36"/>
      <c r="F346" s="220" t="s">
        <v>645</v>
      </c>
      <c r="G346" s="36"/>
      <c r="H346" s="36"/>
      <c r="I346" s="36"/>
      <c r="J346" s="36"/>
      <c r="K346" s="36"/>
      <c r="L346" s="40"/>
      <c r="M346" s="221"/>
      <c r="N346" s="222"/>
      <c r="O346" s="79"/>
      <c r="P346" s="79"/>
      <c r="Q346" s="79"/>
      <c r="R346" s="79"/>
      <c r="S346" s="79"/>
      <c r="T346" s="80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9" t="s">
        <v>250</v>
      </c>
      <c r="AU346" s="19" t="s">
        <v>80</v>
      </c>
    </row>
    <row r="347" spans="1:51" s="13" customFormat="1" ht="12">
      <c r="A347" s="13"/>
      <c r="B347" s="225"/>
      <c r="C347" s="226"/>
      <c r="D347" s="223" t="s">
        <v>254</v>
      </c>
      <c r="E347" s="227" t="s">
        <v>17</v>
      </c>
      <c r="F347" s="228" t="s">
        <v>646</v>
      </c>
      <c r="G347" s="226"/>
      <c r="H347" s="229">
        <v>16.5</v>
      </c>
      <c r="I347" s="226"/>
      <c r="J347" s="226"/>
      <c r="K347" s="226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254</v>
      </c>
      <c r="AU347" s="234" t="s">
        <v>80</v>
      </c>
      <c r="AV347" s="13" t="s">
        <v>80</v>
      </c>
      <c r="AW347" s="13" t="s">
        <v>32</v>
      </c>
      <c r="AX347" s="13" t="s">
        <v>78</v>
      </c>
      <c r="AY347" s="234" t="s">
        <v>242</v>
      </c>
    </row>
    <row r="348" spans="1:65" s="2" customFormat="1" ht="37.8" customHeight="1">
      <c r="A348" s="34"/>
      <c r="B348" s="35"/>
      <c r="C348" s="207" t="s">
        <v>647</v>
      </c>
      <c r="D348" s="207" t="s">
        <v>244</v>
      </c>
      <c r="E348" s="208" t="s">
        <v>648</v>
      </c>
      <c r="F348" s="209" t="s">
        <v>649</v>
      </c>
      <c r="G348" s="210" t="s">
        <v>184</v>
      </c>
      <c r="H348" s="211">
        <v>25.3</v>
      </c>
      <c r="I348" s="212">
        <v>314.36</v>
      </c>
      <c r="J348" s="212">
        <f>ROUND(I348*H348,2)</f>
        <v>7953.31</v>
      </c>
      <c r="K348" s="209" t="s">
        <v>247</v>
      </c>
      <c r="L348" s="40"/>
      <c r="M348" s="213" t="s">
        <v>17</v>
      </c>
      <c r="N348" s="214" t="s">
        <v>41</v>
      </c>
      <c r="O348" s="215">
        <v>0.255</v>
      </c>
      <c r="P348" s="215">
        <f>O348*H348</f>
        <v>6.4515</v>
      </c>
      <c r="Q348" s="215">
        <v>0.14215</v>
      </c>
      <c r="R348" s="215">
        <f>Q348*H348</f>
        <v>3.5963950000000002</v>
      </c>
      <c r="S348" s="215">
        <v>0</v>
      </c>
      <c r="T348" s="216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17" t="s">
        <v>248</v>
      </c>
      <c r="AT348" s="217" t="s">
        <v>244</v>
      </c>
      <c r="AU348" s="217" t="s">
        <v>80</v>
      </c>
      <c r="AY348" s="19" t="s">
        <v>242</v>
      </c>
      <c r="BE348" s="218">
        <f>IF(N348="základní",J348,0)</f>
        <v>7953.31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78</v>
      </c>
      <c r="BK348" s="218">
        <f>ROUND(I348*H348,2)</f>
        <v>7953.31</v>
      </c>
      <c r="BL348" s="19" t="s">
        <v>248</v>
      </c>
      <c r="BM348" s="217" t="s">
        <v>650</v>
      </c>
    </row>
    <row r="349" spans="1:47" s="2" customFormat="1" ht="12">
      <c r="A349" s="34"/>
      <c r="B349" s="35"/>
      <c r="C349" s="36"/>
      <c r="D349" s="219" t="s">
        <v>250</v>
      </c>
      <c r="E349" s="36"/>
      <c r="F349" s="220" t="s">
        <v>651</v>
      </c>
      <c r="G349" s="36"/>
      <c r="H349" s="36"/>
      <c r="I349" s="36"/>
      <c r="J349" s="36"/>
      <c r="K349" s="36"/>
      <c r="L349" s="40"/>
      <c r="M349" s="221"/>
      <c r="N349" s="222"/>
      <c r="O349" s="79"/>
      <c r="P349" s="79"/>
      <c r="Q349" s="79"/>
      <c r="R349" s="79"/>
      <c r="S349" s="79"/>
      <c r="T349" s="80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9" t="s">
        <v>250</v>
      </c>
      <c r="AU349" s="19" t="s">
        <v>80</v>
      </c>
    </row>
    <row r="350" spans="1:51" s="13" customFormat="1" ht="12">
      <c r="A350" s="13"/>
      <c r="B350" s="225"/>
      <c r="C350" s="226"/>
      <c r="D350" s="223" t="s">
        <v>254</v>
      </c>
      <c r="E350" s="227" t="s">
        <v>182</v>
      </c>
      <c r="F350" s="228" t="s">
        <v>652</v>
      </c>
      <c r="G350" s="226"/>
      <c r="H350" s="229">
        <v>25.3</v>
      </c>
      <c r="I350" s="226"/>
      <c r="J350" s="226"/>
      <c r="K350" s="226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254</v>
      </c>
      <c r="AU350" s="234" t="s">
        <v>80</v>
      </c>
      <c r="AV350" s="13" t="s">
        <v>80</v>
      </c>
      <c r="AW350" s="13" t="s">
        <v>32</v>
      </c>
      <c r="AX350" s="13" t="s">
        <v>78</v>
      </c>
      <c r="AY350" s="234" t="s">
        <v>242</v>
      </c>
    </row>
    <row r="351" spans="1:65" s="2" customFormat="1" ht="16.5" customHeight="1">
      <c r="A351" s="34"/>
      <c r="B351" s="35"/>
      <c r="C351" s="264" t="s">
        <v>653</v>
      </c>
      <c r="D351" s="264" t="s">
        <v>420</v>
      </c>
      <c r="E351" s="265" t="s">
        <v>654</v>
      </c>
      <c r="F351" s="266" t="s">
        <v>655</v>
      </c>
      <c r="G351" s="267" t="s">
        <v>140</v>
      </c>
      <c r="H351" s="268">
        <v>10.424</v>
      </c>
      <c r="I351" s="269">
        <v>585</v>
      </c>
      <c r="J351" s="269">
        <f>ROUND(I351*H351,2)</f>
        <v>6098.04</v>
      </c>
      <c r="K351" s="266" t="s">
        <v>423</v>
      </c>
      <c r="L351" s="270"/>
      <c r="M351" s="271" t="s">
        <v>17</v>
      </c>
      <c r="N351" s="272" t="s">
        <v>41</v>
      </c>
      <c r="O351" s="215">
        <v>0</v>
      </c>
      <c r="P351" s="215">
        <f>O351*H351</f>
        <v>0</v>
      </c>
      <c r="Q351" s="215">
        <v>0.175</v>
      </c>
      <c r="R351" s="215">
        <f>Q351*H351</f>
        <v>1.8241999999999998</v>
      </c>
      <c r="S351" s="215">
        <v>0</v>
      </c>
      <c r="T351" s="216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7" t="s">
        <v>300</v>
      </c>
      <c r="AT351" s="217" t="s">
        <v>420</v>
      </c>
      <c r="AU351" s="217" t="s">
        <v>80</v>
      </c>
      <c r="AY351" s="19" t="s">
        <v>242</v>
      </c>
      <c r="BE351" s="218">
        <f>IF(N351="základní",J351,0)</f>
        <v>6098.04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78</v>
      </c>
      <c r="BK351" s="218">
        <f>ROUND(I351*H351,2)</f>
        <v>6098.04</v>
      </c>
      <c r="BL351" s="19" t="s">
        <v>248</v>
      </c>
      <c r="BM351" s="217" t="s">
        <v>656</v>
      </c>
    </row>
    <row r="352" spans="1:51" s="13" customFormat="1" ht="12">
      <c r="A352" s="13"/>
      <c r="B352" s="225"/>
      <c r="C352" s="226"/>
      <c r="D352" s="223" t="s">
        <v>254</v>
      </c>
      <c r="E352" s="227" t="s">
        <v>17</v>
      </c>
      <c r="F352" s="228" t="s">
        <v>657</v>
      </c>
      <c r="G352" s="226"/>
      <c r="H352" s="229">
        <v>10.424</v>
      </c>
      <c r="I352" s="226"/>
      <c r="J352" s="226"/>
      <c r="K352" s="226"/>
      <c r="L352" s="230"/>
      <c r="M352" s="231"/>
      <c r="N352" s="232"/>
      <c r="O352" s="232"/>
      <c r="P352" s="232"/>
      <c r="Q352" s="232"/>
      <c r="R352" s="232"/>
      <c r="S352" s="232"/>
      <c r="T352" s="23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4" t="s">
        <v>254</v>
      </c>
      <c r="AU352" s="234" t="s">
        <v>80</v>
      </c>
      <c r="AV352" s="13" t="s">
        <v>80</v>
      </c>
      <c r="AW352" s="13" t="s">
        <v>32</v>
      </c>
      <c r="AX352" s="13" t="s">
        <v>78</v>
      </c>
      <c r="AY352" s="234" t="s">
        <v>242</v>
      </c>
    </row>
    <row r="353" spans="1:65" s="2" customFormat="1" ht="33" customHeight="1">
      <c r="A353" s="34"/>
      <c r="B353" s="35"/>
      <c r="C353" s="207" t="s">
        <v>658</v>
      </c>
      <c r="D353" s="207" t="s">
        <v>244</v>
      </c>
      <c r="E353" s="208" t="s">
        <v>659</v>
      </c>
      <c r="F353" s="209" t="s">
        <v>660</v>
      </c>
      <c r="G353" s="210" t="s">
        <v>184</v>
      </c>
      <c r="H353" s="211">
        <v>202.4</v>
      </c>
      <c r="I353" s="212">
        <v>12.96</v>
      </c>
      <c r="J353" s="212">
        <f>ROUND(I353*H353,2)</f>
        <v>2623.1</v>
      </c>
      <c r="K353" s="209" t="s">
        <v>247</v>
      </c>
      <c r="L353" s="40"/>
      <c r="M353" s="213" t="s">
        <v>17</v>
      </c>
      <c r="N353" s="214" t="s">
        <v>41</v>
      </c>
      <c r="O353" s="215">
        <v>0.004</v>
      </c>
      <c r="P353" s="215">
        <f>O353*H353</f>
        <v>0.8096</v>
      </c>
      <c r="Q353" s="215">
        <v>0.014442</v>
      </c>
      <c r="R353" s="215">
        <f>Q353*H353</f>
        <v>2.9230608</v>
      </c>
      <c r="S353" s="215">
        <v>0</v>
      </c>
      <c r="T353" s="216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17" t="s">
        <v>248</v>
      </c>
      <c r="AT353" s="217" t="s">
        <v>244</v>
      </c>
      <c r="AU353" s="217" t="s">
        <v>80</v>
      </c>
      <c r="AY353" s="19" t="s">
        <v>242</v>
      </c>
      <c r="BE353" s="218">
        <f>IF(N353="základní",J353,0)</f>
        <v>2623.1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78</v>
      </c>
      <c r="BK353" s="218">
        <f>ROUND(I353*H353,2)</f>
        <v>2623.1</v>
      </c>
      <c r="BL353" s="19" t="s">
        <v>248</v>
      </c>
      <c r="BM353" s="217" t="s">
        <v>661</v>
      </c>
    </row>
    <row r="354" spans="1:47" s="2" customFormat="1" ht="12">
      <c r="A354" s="34"/>
      <c r="B354" s="35"/>
      <c r="C354" s="36"/>
      <c r="D354" s="219" t="s">
        <v>250</v>
      </c>
      <c r="E354" s="36"/>
      <c r="F354" s="220" t="s">
        <v>662</v>
      </c>
      <c r="G354" s="36"/>
      <c r="H354" s="36"/>
      <c r="I354" s="36"/>
      <c r="J354" s="36"/>
      <c r="K354" s="36"/>
      <c r="L354" s="40"/>
      <c r="M354" s="221"/>
      <c r="N354" s="222"/>
      <c r="O354" s="79"/>
      <c r="P354" s="79"/>
      <c r="Q354" s="79"/>
      <c r="R354" s="79"/>
      <c r="S354" s="79"/>
      <c r="T354" s="80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9" t="s">
        <v>250</v>
      </c>
      <c r="AU354" s="19" t="s">
        <v>80</v>
      </c>
    </row>
    <row r="355" spans="1:51" s="13" customFormat="1" ht="12">
      <c r="A355" s="13"/>
      <c r="B355" s="225"/>
      <c r="C355" s="226"/>
      <c r="D355" s="223" t="s">
        <v>254</v>
      </c>
      <c r="E355" s="227" t="s">
        <v>17</v>
      </c>
      <c r="F355" s="228" t="s">
        <v>663</v>
      </c>
      <c r="G355" s="226"/>
      <c r="H355" s="229">
        <v>202.4</v>
      </c>
      <c r="I355" s="226"/>
      <c r="J355" s="226"/>
      <c r="K355" s="226"/>
      <c r="L355" s="230"/>
      <c r="M355" s="231"/>
      <c r="N355" s="232"/>
      <c r="O355" s="232"/>
      <c r="P355" s="232"/>
      <c r="Q355" s="232"/>
      <c r="R355" s="232"/>
      <c r="S355" s="232"/>
      <c r="T355" s="23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4" t="s">
        <v>254</v>
      </c>
      <c r="AU355" s="234" t="s">
        <v>80</v>
      </c>
      <c r="AV355" s="13" t="s">
        <v>80</v>
      </c>
      <c r="AW355" s="13" t="s">
        <v>32</v>
      </c>
      <c r="AX355" s="13" t="s">
        <v>78</v>
      </c>
      <c r="AY355" s="234" t="s">
        <v>242</v>
      </c>
    </row>
    <row r="356" spans="1:65" s="2" customFormat="1" ht="24.15" customHeight="1">
      <c r="A356" s="34"/>
      <c r="B356" s="35"/>
      <c r="C356" s="207" t="s">
        <v>664</v>
      </c>
      <c r="D356" s="207" t="s">
        <v>244</v>
      </c>
      <c r="E356" s="208" t="s">
        <v>665</v>
      </c>
      <c r="F356" s="209" t="s">
        <v>666</v>
      </c>
      <c r="G356" s="210" t="s">
        <v>184</v>
      </c>
      <c r="H356" s="211">
        <v>38.8</v>
      </c>
      <c r="I356" s="212">
        <v>277.44</v>
      </c>
      <c r="J356" s="212">
        <f>ROUND(I356*H356,2)</f>
        <v>10764.67</v>
      </c>
      <c r="K356" s="209" t="s">
        <v>247</v>
      </c>
      <c r="L356" s="40"/>
      <c r="M356" s="213" t="s">
        <v>17</v>
      </c>
      <c r="N356" s="214" t="s">
        <v>41</v>
      </c>
      <c r="O356" s="215">
        <v>0.268</v>
      </c>
      <c r="P356" s="215">
        <f>O356*H356</f>
        <v>10.3984</v>
      </c>
      <c r="Q356" s="215">
        <v>0.15539952</v>
      </c>
      <c r="R356" s="215">
        <f>Q356*H356</f>
        <v>6.029501376</v>
      </c>
      <c r="S356" s="215">
        <v>0</v>
      </c>
      <c r="T356" s="216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17" t="s">
        <v>248</v>
      </c>
      <c r="AT356" s="217" t="s">
        <v>244</v>
      </c>
      <c r="AU356" s="217" t="s">
        <v>80</v>
      </c>
      <c r="AY356" s="19" t="s">
        <v>242</v>
      </c>
      <c r="BE356" s="218">
        <f>IF(N356="základní",J356,0)</f>
        <v>10764.67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78</v>
      </c>
      <c r="BK356" s="218">
        <f>ROUND(I356*H356,2)</f>
        <v>10764.67</v>
      </c>
      <c r="BL356" s="19" t="s">
        <v>248</v>
      </c>
      <c r="BM356" s="217" t="s">
        <v>667</v>
      </c>
    </row>
    <row r="357" spans="1:47" s="2" customFormat="1" ht="12">
      <c r="A357" s="34"/>
      <c r="B357" s="35"/>
      <c r="C357" s="36"/>
      <c r="D357" s="219" t="s">
        <v>250</v>
      </c>
      <c r="E357" s="36"/>
      <c r="F357" s="220" t="s">
        <v>668</v>
      </c>
      <c r="G357" s="36"/>
      <c r="H357" s="36"/>
      <c r="I357" s="36"/>
      <c r="J357" s="36"/>
      <c r="K357" s="36"/>
      <c r="L357" s="40"/>
      <c r="M357" s="221"/>
      <c r="N357" s="222"/>
      <c r="O357" s="79"/>
      <c r="P357" s="79"/>
      <c r="Q357" s="79"/>
      <c r="R357" s="79"/>
      <c r="S357" s="79"/>
      <c r="T357" s="80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9" t="s">
        <v>250</v>
      </c>
      <c r="AU357" s="19" t="s">
        <v>80</v>
      </c>
    </row>
    <row r="358" spans="1:51" s="13" customFormat="1" ht="12">
      <c r="A358" s="13"/>
      <c r="B358" s="225"/>
      <c r="C358" s="226"/>
      <c r="D358" s="223" t="s">
        <v>254</v>
      </c>
      <c r="E358" s="227" t="s">
        <v>17</v>
      </c>
      <c r="F358" s="228" t="s">
        <v>669</v>
      </c>
      <c r="G358" s="226"/>
      <c r="H358" s="229">
        <v>12.3</v>
      </c>
      <c r="I358" s="226"/>
      <c r="J358" s="226"/>
      <c r="K358" s="226"/>
      <c r="L358" s="230"/>
      <c r="M358" s="231"/>
      <c r="N358" s="232"/>
      <c r="O358" s="232"/>
      <c r="P358" s="232"/>
      <c r="Q358" s="232"/>
      <c r="R358" s="232"/>
      <c r="S358" s="232"/>
      <c r="T358" s="23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4" t="s">
        <v>254</v>
      </c>
      <c r="AU358" s="234" t="s">
        <v>80</v>
      </c>
      <c r="AV358" s="13" t="s">
        <v>80</v>
      </c>
      <c r="AW358" s="13" t="s">
        <v>32</v>
      </c>
      <c r="AX358" s="13" t="s">
        <v>70</v>
      </c>
      <c r="AY358" s="234" t="s">
        <v>242</v>
      </c>
    </row>
    <row r="359" spans="1:51" s="13" customFormat="1" ht="12">
      <c r="A359" s="13"/>
      <c r="B359" s="225"/>
      <c r="C359" s="226"/>
      <c r="D359" s="223" t="s">
        <v>254</v>
      </c>
      <c r="E359" s="227" t="s">
        <v>17</v>
      </c>
      <c r="F359" s="228" t="s">
        <v>670</v>
      </c>
      <c r="G359" s="226"/>
      <c r="H359" s="229">
        <v>24</v>
      </c>
      <c r="I359" s="226"/>
      <c r="J359" s="226"/>
      <c r="K359" s="226"/>
      <c r="L359" s="230"/>
      <c r="M359" s="231"/>
      <c r="N359" s="232"/>
      <c r="O359" s="232"/>
      <c r="P359" s="232"/>
      <c r="Q359" s="232"/>
      <c r="R359" s="232"/>
      <c r="S359" s="232"/>
      <c r="T359" s="23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4" t="s">
        <v>254</v>
      </c>
      <c r="AU359" s="234" t="s">
        <v>80</v>
      </c>
      <c r="AV359" s="13" t="s">
        <v>80</v>
      </c>
      <c r="AW359" s="13" t="s">
        <v>32</v>
      </c>
      <c r="AX359" s="13" t="s">
        <v>70</v>
      </c>
      <c r="AY359" s="234" t="s">
        <v>242</v>
      </c>
    </row>
    <row r="360" spans="1:51" s="13" customFormat="1" ht="12">
      <c r="A360" s="13"/>
      <c r="B360" s="225"/>
      <c r="C360" s="226"/>
      <c r="D360" s="223" t="s">
        <v>254</v>
      </c>
      <c r="E360" s="227" t="s">
        <v>17</v>
      </c>
      <c r="F360" s="228" t="s">
        <v>671</v>
      </c>
      <c r="G360" s="226"/>
      <c r="H360" s="229">
        <v>2.5</v>
      </c>
      <c r="I360" s="226"/>
      <c r="J360" s="226"/>
      <c r="K360" s="226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254</v>
      </c>
      <c r="AU360" s="234" t="s">
        <v>80</v>
      </c>
      <c r="AV360" s="13" t="s">
        <v>80</v>
      </c>
      <c r="AW360" s="13" t="s">
        <v>32</v>
      </c>
      <c r="AX360" s="13" t="s">
        <v>70</v>
      </c>
      <c r="AY360" s="234" t="s">
        <v>242</v>
      </c>
    </row>
    <row r="361" spans="1:51" s="14" customFormat="1" ht="12">
      <c r="A361" s="14"/>
      <c r="B361" s="235"/>
      <c r="C361" s="236"/>
      <c r="D361" s="223" t="s">
        <v>254</v>
      </c>
      <c r="E361" s="237" t="s">
        <v>198</v>
      </c>
      <c r="F361" s="238" t="s">
        <v>261</v>
      </c>
      <c r="G361" s="236"/>
      <c r="H361" s="239">
        <v>38.8</v>
      </c>
      <c r="I361" s="236"/>
      <c r="J361" s="236"/>
      <c r="K361" s="236"/>
      <c r="L361" s="240"/>
      <c r="M361" s="241"/>
      <c r="N361" s="242"/>
      <c r="O361" s="242"/>
      <c r="P361" s="242"/>
      <c r="Q361" s="242"/>
      <c r="R361" s="242"/>
      <c r="S361" s="242"/>
      <c r="T361" s="24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4" t="s">
        <v>254</v>
      </c>
      <c r="AU361" s="244" t="s">
        <v>80</v>
      </c>
      <c r="AV361" s="14" t="s">
        <v>248</v>
      </c>
      <c r="AW361" s="14" t="s">
        <v>32</v>
      </c>
      <c r="AX361" s="14" t="s">
        <v>78</v>
      </c>
      <c r="AY361" s="244" t="s">
        <v>242</v>
      </c>
    </row>
    <row r="362" spans="1:65" s="2" customFormat="1" ht="16.5" customHeight="1">
      <c r="A362" s="34"/>
      <c r="B362" s="35"/>
      <c r="C362" s="264" t="s">
        <v>672</v>
      </c>
      <c r="D362" s="264" t="s">
        <v>420</v>
      </c>
      <c r="E362" s="265" t="s">
        <v>673</v>
      </c>
      <c r="F362" s="266" t="s">
        <v>674</v>
      </c>
      <c r="G362" s="267" t="s">
        <v>184</v>
      </c>
      <c r="H362" s="268">
        <v>40.74</v>
      </c>
      <c r="I362" s="269">
        <v>197</v>
      </c>
      <c r="J362" s="269">
        <f>ROUND(I362*H362,2)</f>
        <v>8025.78</v>
      </c>
      <c r="K362" s="266" t="s">
        <v>423</v>
      </c>
      <c r="L362" s="270"/>
      <c r="M362" s="271" t="s">
        <v>17</v>
      </c>
      <c r="N362" s="272" t="s">
        <v>41</v>
      </c>
      <c r="O362" s="215">
        <v>0</v>
      </c>
      <c r="P362" s="215">
        <f>O362*H362</f>
        <v>0</v>
      </c>
      <c r="Q362" s="215">
        <v>0.08</v>
      </c>
      <c r="R362" s="215">
        <f>Q362*H362</f>
        <v>3.2592000000000003</v>
      </c>
      <c r="S362" s="215">
        <v>0</v>
      </c>
      <c r="T362" s="216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17" t="s">
        <v>300</v>
      </c>
      <c r="AT362" s="217" t="s">
        <v>420</v>
      </c>
      <c r="AU362" s="217" t="s">
        <v>80</v>
      </c>
      <c r="AY362" s="19" t="s">
        <v>242</v>
      </c>
      <c r="BE362" s="218">
        <f>IF(N362="základní",J362,0)</f>
        <v>8025.78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78</v>
      </c>
      <c r="BK362" s="218">
        <f>ROUND(I362*H362,2)</f>
        <v>8025.78</v>
      </c>
      <c r="BL362" s="19" t="s">
        <v>248</v>
      </c>
      <c r="BM362" s="217" t="s">
        <v>675</v>
      </c>
    </row>
    <row r="363" spans="1:51" s="13" customFormat="1" ht="12">
      <c r="A363" s="13"/>
      <c r="B363" s="225"/>
      <c r="C363" s="226"/>
      <c r="D363" s="223" t="s">
        <v>254</v>
      </c>
      <c r="E363" s="227" t="s">
        <v>17</v>
      </c>
      <c r="F363" s="228" t="s">
        <v>676</v>
      </c>
      <c r="G363" s="226"/>
      <c r="H363" s="229">
        <v>40.74</v>
      </c>
      <c r="I363" s="226"/>
      <c r="J363" s="226"/>
      <c r="K363" s="226"/>
      <c r="L363" s="230"/>
      <c r="M363" s="231"/>
      <c r="N363" s="232"/>
      <c r="O363" s="232"/>
      <c r="P363" s="232"/>
      <c r="Q363" s="232"/>
      <c r="R363" s="232"/>
      <c r="S363" s="232"/>
      <c r="T363" s="23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4" t="s">
        <v>254</v>
      </c>
      <c r="AU363" s="234" t="s">
        <v>80</v>
      </c>
      <c r="AV363" s="13" t="s">
        <v>80</v>
      </c>
      <c r="AW363" s="13" t="s">
        <v>32</v>
      </c>
      <c r="AX363" s="13" t="s">
        <v>78</v>
      </c>
      <c r="AY363" s="234" t="s">
        <v>242</v>
      </c>
    </row>
    <row r="364" spans="1:65" s="2" customFormat="1" ht="24.15" customHeight="1">
      <c r="A364" s="34"/>
      <c r="B364" s="35"/>
      <c r="C364" s="207" t="s">
        <v>677</v>
      </c>
      <c r="D364" s="207" t="s">
        <v>244</v>
      </c>
      <c r="E364" s="208" t="s">
        <v>678</v>
      </c>
      <c r="F364" s="209" t="s">
        <v>679</v>
      </c>
      <c r="G364" s="210" t="s">
        <v>184</v>
      </c>
      <c r="H364" s="211">
        <v>66.65</v>
      </c>
      <c r="I364" s="212">
        <v>237.26</v>
      </c>
      <c r="J364" s="212">
        <f>ROUND(I364*H364,2)</f>
        <v>15813.38</v>
      </c>
      <c r="K364" s="209" t="s">
        <v>247</v>
      </c>
      <c r="L364" s="40"/>
      <c r="M364" s="213" t="s">
        <v>17</v>
      </c>
      <c r="N364" s="214" t="s">
        <v>41</v>
      </c>
      <c r="O364" s="215">
        <v>0.239</v>
      </c>
      <c r="P364" s="215">
        <f>O364*H364</f>
        <v>15.929350000000001</v>
      </c>
      <c r="Q364" s="215">
        <v>0.1294996</v>
      </c>
      <c r="R364" s="215">
        <f>Q364*H364</f>
        <v>8.631148340000001</v>
      </c>
      <c r="S364" s="215">
        <v>0</v>
      </c>
      <c r="T364" s="216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17" t="s">
        <v>248</v>
      </c>
      <c r="AT364" s="217" t="s">
        <v>244</v>
      </c>
      <c r="AU364" s="217" t="s">
        <v>80</v>
      </c>
      <c r="AY364" s="19" t="s">
        <v>242</v>
      </c>
      <c r="BE364" s="218">
        <f>IF(N364="základní",J364,0)</f>
        <v>15813.38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78</v>
      </c>
      <c r="BK364" s="218">
        <f>ROUND(I364*H364,2)</f>
        <v>15813.38</v>
      </c>
      <c r="BL364" s="19" t="s">
        <v>248</v>
      </c>
      <c r="BM364" s="217" t="s">
        <v>680</v>
      </c>
    </row>
    <row r="365" spans="1:47" s="2" customFormat="1" ht="12">
      <c r="A365" s="34"/>
      <c r="B365" s="35"/>
      <c r="C365" s="36"/>
      <c r="D365" s="219" t="s">
        <v>250</v>
      </c>
      <c r="E365" s="36"/>
      <c r="F365" s="220" t="s">
        <v>681</v>
      </c>
      <c r="G365" s="36"/>
      <c r="H365" s="36"/>
      <c r="I365" s="36"/>
      <c r="J365" s="36"/>
      <c r="K365" s="36"/>
      <c r="L365" s="40"/>
      <c r="M365" s="221"/>
      <c r="N365" s="222"/>
      <c r="O365" s="79"/>
      <c r="P365" s="79"/>
      <c r="Q365" s="79"/>
      <c r="R365" s="79"/>
      <c r="S365" s="79"/>
      <c r="T365" s="80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9" t="s">
        <v>250</v>
      </c>
      <c r="AU365" s="19" t="s">
        <v>80</v>
      </c>
    </row>
    <row r="366" spans="1:51" s="13" customFormat="1" ht="12">
      <c r="A366" s="13"/>
      <c r="B366" s="225"/>
      <c r="C366" s="226"/>
      <c r="D366" s="223" t="s">
        <v>254</v>
      </c>
      <c r="E366" s="227" t="s">
        <v>17</v>
      </c>
      <c r="F366" s="228" t="s">
        <v>682</v>
      </c>
      <c r="G366" s="226"/>
      <c r="H366" s="229">
        <v>38.9</v>
      </c>
      <c r="I366" s="226"/>
      <c r="J366" s="226"/>
      <c r="K366" s="226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254</v>
      </c>
      <c r="AU366" s="234" t="s">
        <v>80</v>
      </c>
      <c r="AV366" s="13" t="s">
        <v>80</v>
      </c>
      <c r="AW366" s="13" t="s">
        <v>32</v>
      </c>
      <c r="AX366" s="13" t="s">
        <v>70</v>
      </c>
      <c r="AY366" s="234" t="s">
        <v>242</v>
      </c>
    </row>
    <row r="367" spans="1:51" s="13" customFormat="1" ht="12">
      <c r="A367" s="13"/>
      <c r="B367" s="225"/>
      <c r="C367" s="226"/>
      <c r="D367" s="223" t="s">
        <v>254</v>
      </c>
      <c r="E367" s="227" t="s">
        <v>17</v>
      </c>
      <c r="F367" s="228" t="s">
        <v>683</v>
      </c>
      <c r="G367" s="226"/>
      <c r="H367" s="229">
        <v>26.25</v>
      </c>
      <c r="I367" s="226"/>
      <c r="J367" s="226"/>
      <c r="K367" s="226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254</v>
      </c>
      <c r="AU367" s="234" t="s">
        <v>80</v>
      </c>
      <c r="AV367" s="13" t="s">
        <v>80</v>
      </c>
      <c r="AW367" s="13" t="s">
        <v>32</v>
      </c>
      <c r="AX367" s="13" t="s">
        <v>70</v>
      </c>
      <c r="AY367" s="234" t="s">
        <v>242</v>
      </c>
    </row>
    <row r="368" spans="1:51" s="13" customFormat="1" ht="12">
      <c r="A368" s="13"/>
      <c r="B368" s="225"/>
      <c r="C368" s="226"/>
      <c r="D368" s="223" t="s">
        <v>254</v>
      </c>
      <c r="E368" s="227" t="s">
        <v>17</v>
      </c>
      <c r="F368" s="228" t="s">
        <v>684</v>
      </c>
      <c r="G368" s="226"/>
      <c r="H368" s="229">
        <v>1.5</v>
      </c>
      <c r="I368" s="226"/>
      <c r="J368" s="226"/>
      <c r="K368" s="226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254</v>
      </c>
      <c r="AU368" s="234" t="s">
        <v>80</v>
      </c>
      <c r="AV368" s="13" t="s">
        <v>80</v>
      </c>
      <c r="AW368" s="13" t="s">
        <v>32</v>
      </c>
      <c r="AX368" s="13" t="s">
        <v>70</v>
      </c>
      <c r="AY368" s="234" t="s">
        <v>242</v>
      </c>
    </row>
    <row r="369" spans="1:51" s="14" customFormat="1" ht="12">
      <c r="A369" s="14"/>
      <c r="B369" s="235"/>
      <c r="C369" s="236"/>
      <c r="D369" s="223" t="s">
        <v>254</v>
      </c>
      <c r="E369" s="237" t="s">
        <v>201</v>
      </c>
      <c r="F369" s="238" t="s">
        <v>261</v>
      </c>
      <c r="G369" s="236"/>
      <c r="H369" s="239">
        <v>66.65</v>
      </c>
      <c r="I369" s="236"/>
      <c r="J369" s="236"/>
      <c r="K369" s="236"/>
      <c r="L369" s="240"/>
      <c r="M369" s="241"/>
      <c r="N369" s="242"/>
      <c r="O369" s="242"/>
      <c r="P369" s="242"/>
      <c r="Q369" s="242"/>
      <c r="R369" s="242"/>
      <c r="S369" s="242"/>
      <c r="T369" s="24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4" t="s">
        <v>254</v>
      </c>
      <c r="AU369" s="244" t="s">
        <v>80</v>
      </c>
      <c r="AV369" s="14" t="s">
        <v>248</v>
      </c>
      <c r="AW369" s="14" t="s">
        <v>32</v>
      </c>
      <c r="AX369" s="14" t="s">
        <v>78</v>
      </c>
      <c r="AY369" s="244" t="s">
        <v>242</v>
      </c>
    </row>
    <row r="370" spans="1:65" s="2" customFormat="1" ht="16.5" customHeight="1">
      <c r="A370" s="34"/>
      <c r="B370" s="35"/>
      <c r="C370" s="264" t="s">
        <v>685</v>
      </c>
      <c r="D370" s="264" t="s">
        <v>420</v>
      </c>
      <c r="E370" s="265" t="s">
        <v>686</v>
      </c>
      <c r="F370" s="266" t="s">
        <v>687</v>
      </c>
      <c r="G370" s="267" t="s">
        <v>184</v>
      </c>
      <c r="H370" s="268">
        <v>69.983</v>
      </c>
      <c r="I370" s="269">
        <v>172</v>
      </c>
      <c r="J370" s="269">
        <f>ROUND(I370*H370,2)</f>
        <v>12037.08</v>
      </c>
      <c r="K370" s="266" t="s">
        <v>423</v>
      </c>
      <c r="L370" s="270"/>
      <c r="M370" s="271" t="s">
        <v>17</v>
      </c>
      <c r="N370" s="272" t="s">
        <v>41</v>
      </c>
      <c r="O370" s="215">
        <v>0</v>
      </c>
      <c r="P370" s="215">
        <f>O370*H370</f>
        <v>0</v>
      </c>
      <c r="Q370" s="215">
        <v>0.05612</v>
      </c>
      <c r="R370" s="215">
        <f>Q370*H370</f>
        <v>3.9274459600000005</v>
      </c>
      <c r="S370" s="215">
        <v>0</v>
      </c>
      <c r="T370" s="216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17" t="s">
        <v>300</v>
      </c>
      <c r="AT370" s="217" t="s">
        <v>420</v>
      </c>
      <c r="AU370" s="217" t="s">
        <v>80</v>
      </c>
      <c r="AY370" s="19" t="s">
        <v>242</v>
      </c>
      <c r="BE370" s="218">
        <f>IF(N370="základní",J370,0)</f>
        <v>12037.08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78</v>
      </c>
      <c r="BK370" s="218">
        <f>ROUND(I370*H370,2)</f>
        <v>12037.08</v>
      </c>
      <c r="BL370" s="19" t="s">
        <v>248</v>
      </c>
      <c r="BM370" s="217" t="s">
        <v>688</v>
      </c>
    </row>
    <row r="371" spans="1:51" s="13" customFormat="1" ht="12">
      <c r="A371" s="13"/>
      <c r="B371" s="225"/>
      <c r="C371" s="226"/>
      <c r="D371" s="223" t="s">
        <v>254</v>
      </c>
      <c r="E371" s="227" t="s">
        <v>17</v>
      </c>
      <c r="F371" s="228" t="s">
        <v>689</v>
      </c>
      <c r="G371" s="226"/>
      <c r="H371" s="229">
        <v>69.983</v>
      </c>
      <c r="I371" s="226"/>
      <c r="J371" s="226"/>
      <c r="K371" s="226"/>
      <c r="L371" s="230"/>
      <c r="M371" s="231"/>
      <c r="N371" s="232"/>
      <c r="O371" s="232"/>
      <c r="P371" s="232"/>
      <c r="Q371" s="232"/>
      <c r="R371" s="232"/>
      <c r="S371" s="232"/>
      <c r="T371" s="23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4" t="s">
        <v>254</v>
      </c>
      <c r="AU371" s="234" t="s">
        <v>80</v>
      </c>
      <c r="AV371" s="13" t="s">
        <v>80</v>
      </c>
      <c r="AW371" s="13" t="s">
        <v>32</v>
      </c>
      <c r="AX371" s="13" t="s">
        <v>78</v>
      </c>
      <c r="AY371" s="234" t="s">
        <v>242</v>
      </c>
    </row>
    <row r="372" spans="1:65" s="2" customFormat="1" ht="24.15" customHeight="1">
      <c r="A372" s="34"/>
      <c r="B372" s="35"/>
      <c r="C372" s="207" t="s">
        <v>690</v>
      </c>
      <c r="D372" s="207" t="s">
        <v>244</v>
      </c>
      <c r="E372" s="208" t="s">
        <v>691</v>
      </c>
      <c r="F372" s="209" t="s">
        <v>692</v>
      </c>
      <c r="G372" s="210" t="s">
        <v>184</v>
      </c>
      <c r="H372" s="211">
        <v>24.75</v>
      </c>
      <c r="I372" s="212">
        <v>197.82</v>
      </c>
      <c r="J372" s="212">
        <f>ROUND(I372*H372,2)</f>
        <v>4896.05</v>
      </c>
      <c r="K372" s="209" t="s">
        <v>247</v>
      </c>
      <c r="L372" s="40"/>
      <c r="M372" s="213" t="s">
        <v>17</v>
      </c>
      <c r="N372" s="214" t="s">
        <v>41</v>
      </c>
      <c r="O372" s="215">
        <v>0.14</v>
      </c>
      <c r="P372" s="215">
        <f>O372*H372</f>
        <v>3.4650000000000003</v>
      </c>
      <c r="Q372" s="215">
        <v>0.10095</v>
      </c>
      <c r="R372" s="215">
        <f>Q372*H372</f>
        <v>2.4985125</v>
      </c>
      <c r="S372" s="215">
        <v>0</v>
      </c>
      <c r="T372" s="216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17" t="s">
        <v>248</v>
      </c>
      <c r="AT372" s="217" t="s">
        <v>244</v>
      </c>
      <c r="AU372" s="217" t="s">
        <v>80</v>
      </c>
      <c r="AY372" s="19" t="s">
        <v>242</v>
      </c>
      <c r="BE372" s="218">
        <f>IF(N372="základní",J372,0)</f>
        <v>4896.05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78</v>
      </c>
      <c r="BK372" s="218">
        <f>ROUND(I372*H372,2)</f>
        <v>4896.05</v>
      </c>
      <c r="BL372" s="19" t="s">
        <v>248</v>
      </c>
      <c r="BM372" s="217" t="s">
        <v>693</v>
      </c>
    </row>
    <row r="373" spans="1:47" s="2" customFormat="1" ht="12">
      <c r="A373" s="34"/>
      <c r="B373" s="35"/>
      <c r="C373" s="36"/>
      <c r="D373" s="219" t="s">
        <v>250</v>
      </c>
      <c r="E373" s="36"/>
      <c r="F373" s="220" t="s">
        <v>694</v>
      </c>
      <c r="G373" s="36"/>
      <c r="H373" s="36"/>
      <c r="I373" s="36"/>
      <c r="J373" s="36"/>
      <c r="K373" s="36"/>
      <c r="L373" s="40"/>
      <c r="M373" s="221"/>
      <c r="N373" s="222"/>
      <c r="O373" s="79"/>
      <c r="P373" s="79"/>
      <c r="Q373" s="79"/>
      <c r="R373" s="79"/>
      <c r="S373" s="79"/>
      <c r="T373" s="80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9" t="s">
        <v>250</v>
      </c>
      <c r="AU373" s="19" t="s">
        <v>80</v>
      </c>
    </row>
    <row r="374" spans="1:51" s="13" customFormat="1" ht="12">
      <c r="A374" s="13"/>
      <c r="B374" s="225"/>
      <c r="C374" s="226"/>
      <c r="D374" s="223" t="s">
        <v>254</v>
      </c>
      <c r="E374" s="227" t="s">
        <v>17</v>
      </c>
      <c r="F374" s="228" t="s">
        <v>695</v>
      </c>
      <c r="G374" s="226"/>
      <c r="H374" s="229">
        <v>6</v>
      </c>
      <c r="I374" s="226"/>
      <c r="J374" s="226"/>
      <c r="K374" s="226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254</v>
      </c>
      <c r="AU374" s="234" t="s">
        <v>80</v>
      </c>
      <c r="AV374" s="13" t="s">
        <v>80</v>
      </c>
      <c r="AW374" s="13" t="s">
        <v>32</v>
      </c>
      <c r="AX374" s="13" t="s">
        <v>70</v>
      </c>
      <c r="AY374" s="234" t="s">
        <v>242</v>
      </c>
    </row>
    <row r="375" spans="1:51" s="13" customFormat="1" ht="12">
      <c r="A375" s="13"/>
      <c r="B375" s="225"/>
      <c r="C375" s="226"/>
      <c r="D375" s="223" t="s">
        <v>254</v>
      </c>
      <c r="E375" s="227" t="s">
        <v>17</v>
      </c>
      <c r="F375" s="228" t="s">
        <v>696</v>
      </c>
      <c r="G375" s="226"/>
      <c r="H375" s="229">
        <v>18.75</v>
      </c>
      <c r="I375" s="226"/>
      <c r="J375" s="226"/>
      <c r="K375" s="226"/>
      <c r="L375" s="230"/>
      <c r="M375" s="231"/>
      <c r="N375" s="232"/>
      <c r="O375" s="232"/>
      <c r="P375" s="232"/>
      <c r="Q375" s="232"/>
      <c r="R375" s="232"/>
      <c r="S375" s="232"/>
      <c r="T375" s="23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4" t="s">
        <v>254</v>
      </c>
      <c r="AU375" s="234" t="s">
        <v>80</v>
      </c>
      <c r="AV375" s="13" t="s">
        <v>80</v>
      </c>
      <c r="AW375" s="13" t="s">
        <v>32</v>
      </c>
      <c r="AX375" s="13" t="s">
        <v>70</v>
      </c>
      <c r="AY375" s="234" t="s">
        <v>242</v>
      </c>
    </row>
    <row r="376" spans="1:51" s="14" customFormat="1" ht="12">
      <c r="A376" s="14"/>
      <c r="B376" s="235"/>
      <c r="C376" s="236"/>
      <c r="D376" s="223" t="s">
        <v>254</v>
      </c>
      <c r="E376" s="237" t="s">
        <v>204</v>
      </c>
      <c r="F376" s="238" t="s">
        <v>261</v>
      </c>
      <c r="G376" s="236"/>
      <c r="H376" s="239">
        <v>24.75</v>
      </c>
      <c r="I376" s="236"/>
      <c r="J376" s="236"/>
      <c r="K376" s="236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254</v>
      </c>
      <c r="AU376" s="244" t="s">
        <v>80</v>
      </c>
      <c r="AV376" s="14" t="s">
        <v>248</v>
      </c>
      <c r="AW376" s="14" t="s">
        <v>32</v>
      </c>
      <c r="AX376" s="14" t="s">
        <v>78</v>
      </c>
      <c r="AY376" s="244" t="s">
        <v>242</v>
      </c>
    </row>
    <row r="377" spans="1:65" s="2" customFormat="1" ht="16.5" customHeight="1">
      <c r="A377" s="34"/>
      <c r="B377" s="35"/>
      <c r="C377" s="264" t="s">
        <v>697</v>
      </c>
      <c r="D377" s="264" t="s">
        <v>420</v>
      </c>
      <c r="E377" s="265" t="s">
        <v>698</v>
      </c>
      <c r="F377" s="266" t="s">
        <v>699</v>
      </c>
      <c r="G377" s="267" t="s">
        <v>184</v>
      </c>
      <c r="H377" s="268">
        <v>25.988</v>
      </c>
      <c r="I377" s="269">
        <v>102</v>
      </c>
      <c r="J377" s="269">
        <f>ROUND(I377*H377,2)</f>
        <v>2650.78</v>
      </c>
      <c r="K377" s="266" t="s">
        <v>423</v>
      </c>
      <c r="L377" s="270"/>
      <c r="M377" s="271" t="s">
        <v>17</v>
      </c>
      <c r="N377" s="272" t="s">
        <v>41</v>
      </c>
      <c r="O377" s="215">
        <v>0</v>
      </c>
      <c r="P377" s="215">
        <f>O377*H377</f>
        <v>0</v>
      </c>
      <c r="Q377" s="215">
        <v>0.028</v>
      </c>
      <c r="R377" s="215">
        <f>Q377*H377</f>
        <v>0.727664</v>
      </c>
      <c r="S377" s="215">
        <v>0</v>
      </c>
      <c r="T377" s="216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17" t="s">
        <v>300</v>
      </c>
      <c r="AT377" s="217" t="s">
        <v>420</v>
      </c>
      <c r="AU377" s="217" t="s">
        <v>80</v>
      </c>
      <c r="AY377" s="19" t="s">
        <v>242</v>
      </c>
      <c r="BE377" s="218">
        <f>IF(N377="základní",J377,0)</f>
        <v>2650.78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78</v>
      </c>
      <c r="BK377" s="218">
        <f>ROUND(I377*H377,2)</f>
        <v>2650.78</v>
      </c>
      <c r="BL377" s="19" t="s">
        <v>248</v>
      </c>
      <c r="BM377" s="217" t="s">
        <v>700</v>
      </c>
    </row>
    <row r="378" spans="1:51" s="13" customFormat="1" ht="12">
      <c r="A378" s="13"/>
      <c r="B378" s="225"/>
      <c r="C378" s="226"/>
      <c r="D378" s="223" t="s">
        <v>254</v>
      </c>
      <c r="E378" s="227" t="s">
        <v>17</v>
      </c>
      <c r="F378" s="228" t="s">
        <v>701</v>
      </c>
      <c r="G378" s="226"/>
      <c r="H378" s="229">
        <v>25.988</v>
      </c>
      <c r="I378" s="226"/>
      <c r="J378" s="226"/>
      <c r="K378" s="226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254</v>
      </c>
      <c r="AU378" s="234" t="s">
        <v>80</v>
      </c>
      <c r="AV378" s="13" t="s">
        <v>80</v>
      </c>
      <c r="AW378" s="13" t="s">
        <v>32</v>
      </c>
      <c r="AX378" s="13" t="s">
        <v>78</v>
      </c>
      <c r="AY378" s="234" t="s">
        <v>242</v>
      </c>
    </row>
    <row r="379" spans="1:65" s="2" customFormat="1" ht="21.75" customHeight="1">
      <c r="A379" s="34"/>
      <c r="B379" s="35"/>
      <c r="C379" s="207" t="s">
        <v>702</v>
      </c>
      <c r="D379" s="207" t="s">
        <v>244</v>
      </c>
      <c r="E379" s="208" t="s">
        <v>703</v>
      </c>
      <c r="F379" s="209" t="s">
        <v>704</v>
      </c>
      <c r="G379" s="210" t="s">
        <v>184</v>
      </c>
      <c r="H379" s="211">
        <v>16.68</v>
      </c>
      <c r="I379" s="212">
        <v>62.64</v>
      </c>
      <c r="J379" s="212">
        <f>ROUND(I379*H379,2)</f>
        <v>1044.84</v>
      </c>
      <c r="K379" s="209" t="s">
        <v>247</v>
      </c>
      <c r="L379" s="40"/>
      <c r="M379" s="213" t="s">
        <v>17</v>
      </c>
      <c r="N379" s="214" t="s">
        <v>41</v>
      </c>
      <c r="O379" s="215">
        <v>0.12</v>
      </c>
      <c r="P379" s="215">
        <f>O379*H379</f>
        <v>2.0016</v>
      </c>
      <c r="Q379" s="215">
        <v>4.37E-06</v>
      </c>
      <c r="R379" s="215">
        <f>Q379*H379</f>
        <v>7.289159999999999E-05</v>
      </c>
      <c r="S379" s="215">
        <v>0</v>
      </c>
      <c r="T379" s="216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17" t="s">
        <v>248</v>
      </c>
      <c r="AT379" s="217" t="s">
        <v>244</v>
      </c>
      <c r="AU379" s="217" t="s">
        <v>80</v>
      </c>
      <c r="AY379" s="19" t="s">
        <v>242</v>
      </c>
      <c r="BE379" s="218">
        <f>IF(N379="základní",J379,0)</f>
        <v>1044.84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78</v>
      </c>
      <c r="BK379" s="218">
        <f>ROUND(I379*H379,2)</f>
        <v>1044.84</v>
      </c>
      <c r="BL379" s="19" t="s">
        <v>248</v>
      </c>
      <c r="BM379" s="217" t="s">
        <v>705</v>
      </c>
    </row>
    <row r="380" spans="1:47" s="2" customFormat="1" ht="12">
      <c r="A380" s="34"/>
      <c r="B380" s="35"/>
      <c r="C380" s="36"/>
      <c r="D380" s="219" t="s">
        <v>250</v>
      </c>
      <c r="E380" s="36"/>
      <c r="F380" s="220" t="s">
        <v>706</v>
      </c>
      <c r="G380" s="36"/>
      <c r="H380" s="36"/>
      <c r="I380" s="36"/>
      <c r="J380" s="36"/>
      <c r="K380" s="36"/>
      <c r="L380" s="40"/>
      <c r="M380" s="221"/>
      <c r="N380" s="222"/>
      <c r="O380" s="79"/>
      <c r="P380" s="79"/>
      <c r="Q380" s="79"/>
      <c r="R380" s="79"/>
      <c r="S380" s="79"/>
      <c r="T380" s="80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9" t="s">
        <v>250</v>
      </c>
      <c r="AU380" s="19" t="s">
        <v>80</v>
      </c>
    </row>
    <row r="381" spans="1:51" s="13" customFormat="1" ht="12">
      <c r="A381" s="13"/>
      <c r="B381" s="225"/>
      <c r="C381" s="226"/>
      <c r="D381" s="223" t="s">
        <v>254</v>
      </c>
      <c r="E381" s="227" t="s">
        <v>17</v>
      </c>
      <c r="F381" s="228" t="s">
        <v>707</v>
      </c>
      <c r="G381" s="226"/>
      <c r="H381" s="229">
        <v>16.68</v>
      </c>
      <c r="I381" s="226"/>
      <c r="J381" s="226"/>
      <c r="K381" s="226"/>
      <c r="L381" s="230"/>
      <c r="M381" s="231"/>
      <c r="N381" s="232"/>
      <c r="O381" s="232"/>
      <c r="P381" s="232"/>
      <c r="Q381" s="232"/>
      <c r="R381" s="232"/>
      <c r="S381" s="232"/>
      <c r="T381" s="23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4" t="s">
        <v>254</v>
      </c>
      <c r="AU381" s="234" t="s">
        <v>80</v>
      </c>
      <c r="AV381" s="13" t="s">
        <v>80</v>
      </c>
      <c r="AW381" s="13" t="s">
        <v>32</v>
      </c>
      <c r="AX381" s="13" t="s">
        <v>78</v>
      </c>
      <c r="AY381" s="234" t="s">
        <v>242</v>
      </c>
    </row>
    <row r="382" spans="1:65" s="2" customFormat="1" ht="21.75" customHeight="1">
      <c r="A382" s="34"/>
      <c r="B382" s="35"/>
      <c r="C382" s="207" t="s">
        <v>708</v>
      </c>
      <c r="D382" s="207" t="s">
        <v>244</v>
      </c>
      <c r="E382" s="208" t="s">
        <v>709</v>
      </c>
      <c r="F382" s="209" t="s">
        <v>710</v>
      </c>
      <c r="G382" s="210" t="s">
        <v>184</v>
      </c>
      <c r="H382" s="211">
        <v>16.68</v>
      </c>
      <c r="I382" s="212">
        <v>71.93</v>
      </c>
      <c r="J382" s="212">
        <f>ROUND(I382*H382,2)</f>
        <v>1199.79</v>
      </c>
      <c r="K382" s="209" t="s">
        <v>247</v>
      </c>
      <c r="L382" s="40"/>
      <c r="M382" s="213" t="s">
        <v>17</v>
      </c>
      <c r="N382" s="214" t="s">
        <v>41</v>
      </c>
      <c r="O382" s="215">
        <v>0.139</v>
      </c>
      <c r="P382" s="215">
        <f>O382*H382</f>
        <v>2.3185200000000004</v>
      </c>
      <c r="Q382" s="215">
        <v>3.91E-06</v>
      </c>
      <c r="R382" s="215">
        <f>Q382*H382</f>
        <v>6.52188E-05</v>
      </c>
      <c r="S382" s="215">
        <v>0</v>
      </c>
      <c r="T382" s="216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17" t="s">
        <v>248</v>
      </c>
      <c r="AT382" s="217" t="s">
        <v>244</v>
      </c>
      <c r="AU382" s="217" t="s">
        <v>80</v>
      </c>
      <c r="AY382" s="19" t="s">
        <v>242</v>
      </c>
      <c r="BE382" s="218">
        <f>IF(N382="základní",J382,0)</f>
        <v>1199.79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78</v>
      </c>
      <c r="BK382" s="218">
        <f>ROUND(I382*H382,2)</f>
        <v>1199.79</v>
      </c>
      <c r="BL382" s="19" t="s">
        <v>248</v>
      </c>
      <c r="BM382" s="217" t="s">
        <v>711</v>
      </c>
    </row>
    <row r="383" spans="1:47" s="2" customFormat="1" ht="12">
      <c r="A383" s="34"/>
      <c r="B383" s="35"/>
      <c r="C383" s="36"/>
      <c r="D383" s="219" t="s">
        <v>250</v>
      </c>
      <c r="E383" s="36"/>
      <c r="F383" s="220" t="s">
        <v>712</v>
      </c>
      <c r="G383" s="36"/>
      <c r="H383" s="36"/>
      <c r="I383" s="36"/>
      <c r="J383" s="36"/>
      <c r="K383" s="36"/>
      <c r="L383" s="40"/>
      <c r="M383" s="221"/>
      <c r="N383" s="222"/>
      <c r="O383" s="79"/>
      <c r="P383" s="79"/>
      <c r="Q383" s="79"/>
      <c r="R383" s="79"/>
      <c r="S383" s="79"/>
      <c r="T383" s="80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9" t="s">
        <v>250</v>
      </c>
      <c r="AU383" s="19" t="s">
        <v>80</v>
      </c>
    </row>
    <row r="384" spans="1:51" s="13" customFormat="1" ht="12">
      <c r="A384" s="13"/>
      <c r="B384" s="225"/>
      <c r="C384" s="226"/>
      <c r="D384" s="223" t="s">
        <v>254</v>
      </c>
      <c r="E384" s="227" t="s">
        <v>17</v>
      </c>
      <c r="F384" s="228" t="s">
        <v>707</v>
      </c>
      <c r="G384" s="226"/>
      <c r="H384" s="229">
        <v>16.68</v>
      </c>
      <c r="I384" s="226"/>
      <c r="J384" s="226"/>
      <c r="K384" s="226"/>
      <c r="L384" s="230"/>
      <c r="M384" s="231"/>
      <c r="N384" s="232"/>
      <c r="O384" s="232"/>
      <c r="P384" s="232"/>
      <c r="Q384" s="232"/>
      <c r="R384" s="232"/>
      <c r="S384" s="232"/>
      <c r="T384" s="23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4" t="s">
        <v>254</v>
      </c>
      <c r="AU384" s="234" t="s">
        <v>80</v>
      </c>
      <c r="AV384" s="13" t="s">
        <v>80</v>
      </c>
      <c r="AW384" s="13" t="s">
        <v>32</v>
      </c>
      <c r="AX384" s="13" t="s">
        <v>78</v>
      </c>
      <c r="AY384" s="234" t="s">
        <v>242</v>
      </c>
    </row>
    <row r="385" spans="1:65" s="2" customFormat="1" ht="24.15" customHeight="1">
      <c r="A385" s="34"/>
      <c r="B385" s="35"/>
      <c r="C385" s="207" t="s">
        <v>713</v>
      </c>
      <c r="D385" s="207" t="s">
        <v>244</v>
      </c>
      <c r="E385" s="208" t="s">
        <v>714</v>
      </c>
      <c r="F385" s="209" t="s">
        <v>715</v>
      </c>
      <c r="G385" s="210" t="s">
        <v>184</v>
      </c>
      <c r="H385" s="211">
        <v>16.68</v>
      </c>
      <c r="I385" s="212">
        <v>64.85</v>
      </c>
      <c r="J385" s="212">
        <f>ROUND(I385*H385,2)</f>
        <v>1081.7</v>
      </c>
      <c r="K385" s="209" t="s">
        <v>247</v>
      </c>
      <c r="L385" s="40"/>
      <c r="M385" s="213" t="s">
        <v>17</v>
      </c>
      <c r="N385" s="214" t="s">
        <v>41</v>
      </c>
      <c r="O385" s="215">
        <v>0.077</v>
      </c>
      <c r="P385" s="215">
        <f>O385*H385</f>
        <v>1.28436</v>
      </c>
      <c r="Q385" s="215">
        <v>9.24E-05</v>
      </c>
      <c r="R385" s="215">
        <f>Q385*H385</f>
        <v>0.001541232</v>
      </c>
      <c r="S385" s="215">
        <v>0</v>
      </c>
      <c r="T385" s="216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17" t="s">
        <v>248</v>
      </c>
      <c r="AT385" s="217" t="s">
        <v>244</v>
      </c>
      <c r="AU385" s="217" t="s">
        <v>80</v>
      </c>
      <c r="AY385" s="19" t="s">
        <v>242</v>
      </c>
      <c r="BE385" s="218">
        <f>IF(N385="základní",J385,0)</f>
        <v>1081.7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78</v>
      </c>
      <c r="BK385" s="218">
        <f>ROUND(I385*H385,2)</f>
        <v>1081.7</v>
      </c>
      <c r="BL385" s="19" t="s">
        <v>248</v>
      </c>
      <c r="BM385" s="217" t="s">
        <v>716</v>
      </c>
    </row>
    <row r="386" spans="1:47" s="2" customFormat="1" ht="12">
      <c r="A386" s="34"/>
      <c r="B386" s="35"/>
      <c r="C386" s="36"/>
      <c r="D386" s="219" t="s">
        <v>250</v>
      </c>
      <c r="E386" s="36"/>
      <c r="F386" s="220" t="s">
        <v>717</v>
      </c>
      <c r="G386" s="36"/>
      <c r="H386" s="36"/>
      <c r="I386" s="36"/>
      <c r="J386" s="36"/>
      <c r="K386" s="36"/>
      <c r="L386" s="40"/>
      <c r="M386" s="221"/>
      <c r="N386" s="222"/>
      <c r="O386" s="79"/>
      <c r="P386" s="79"/>
      <c r="Q386" s="79"/>
      <c r="R386" s="79"/>
      <c r="S386" s="79"/>
      <c r="T386" s="80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9" t="s">
        <v>250</v>
      </c>
      <c r="AU386" s="19" t="s">
        <v>80</v>
      </c>
    </row>
    <row r="387" spans="1:51" s="13" customFormat="1" ht="12">
      <c r="A387" s="13"/>
      <c r="B387" s="225"/>
      <c r="C387" s="226"/>
      <c r="D387" s="223" t="s">
        <v>254</v>
      </c>
      <c r="E387" s="227" t="s">
        <v>17</v>
      </c>
      <c r="F387" s="228" t="s">
        <v>707</v>
      </c>
      <c r="G387" s="226"/>
      <c r="H387" s="229">
        <v>16.68</v>
      </c>
      <c r="I387" s="226"/>
      <c r="J387" s="226"/>
      <c r="K387" s="226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254</v>
      </c>
      <c r="AU387" s="234" t="s">
        <v>80</v>
      </c>
      <c r="AV387" s="13" t="s">
        <v>80</v>
      </c>
      <c r="AW387" s="13" t="s">
        <v>32</v>
      </c>
      <c r="AX387" s="13" t="s">
        <v>78</v>
      </c>
      <c r="AY387" s="234" t="s">
        <v>242</v>
      </c>
    </row>
    <row r="388" spans="1:65" s="2" customFormat="1" ht="16.5" customHeight="1">
      <c r="A388" s="34"/>
      <c r="B388" s="35"/>
      <c r="C388" s="207" t="s">
        <v>718</v>
      </c>
      <c r="D388" s="207" t="s">
        <v>244</v>
      </c>
      <c r="E388" s="208" t="s">
        <v>719</v>
      </c>
      <c r="F388" s="209" t="s">
        <v>720</v>
      </c>
      <c r="G388" s="210" t="s">
        <v>184</v>
      </c>
      <c r="H388" s="211">
        <v>17.5</v>
      </c>
      <c r="I388" s="212">
        <v>92.01</v>
      </c>
      <c r="J388" s="212">
        <f>ROUND(I388*H388,2)</f>
        <v>1610.18</v>
      </c>
      <c r="K388" s="209" t="s">
        <v>247</v>
      </c>
      <c r="L388" s="40"/>
      <c r="M388" s="213" t="s">
        <v>17</v>
      </c>
      <c r="N388" s="214" t="s">
        <v>41</v>
      </c>
      <c r="O388" s="215">
        <v>0.196</v>
      </c>
      <c r="P388" s="215">
        <f>O388*H388</f>
        <v>3.43</v>
      </c>
      <c r="Q388" s="215">
        <v>1.645E-06</v>
      </c>
      <c r="R388" s="215">
        <f>Q388*H388</f>
        <v>2.87875E-05</v>
      </c>
      <c r="S388" s="215">
        <v>0</v>
      </c>
      <c r="T388" s="216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17" t="s">
        <v>248</v>
      </c>
      <c r="AT388" s="217" t="s">
        <v>244</v>
      </c>
      <c r="AU388" s="217" t="s">
        <v>80</v>
      </c>
      <c r="AY388" s="19" t="s">
        <v>242</v>
      </c>
      <c r="BE388" s="218">
        <f>IF(N388="základní",J388,0)</f>
        <v>1610.18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78</v>
      </c>
      <c r="BK388" s="218">
        <f>ROUND(I388*H388,2)</f>
        <v>1610.18</v>
      </c>
      <c r="BL388" s="19" t="s">
        <v>248</v>
      </c>
      <c r="BM388" s="217" t="s">
        <v>721</v>
      </c>
    </row>
    <row r="389" spans="1:47" s="2" customFormat="1" ht="12">
      <c r="A389" s="34"/>
      <c r="B389" s="35"/>
      <c r="C389" s="36"/>
      <c r="D389" s="219" t="s">
        <v>250</v>
      </c>
      <c r="E389" s="36"/>
      <c r="F389" s="220" t="s">
        <v>722</v>
      </c>
      <c r="G389" s="36"/>
      <c r="H389" s="36"/>
      <c r="I389" s="36"/>
      <c r="J389" s="36"/>
      <c r="K389" s="36"/>
      <c r="L389" s="40"/>
      <c r="M389" s="221"/>
      <c r="N389" s="222"/>
      <c r="O389" s="79"/>
      <c r="P389" s="79"/>
      <c r="Q389" s="79"/>
      <c r="R389" s="79"/>
      <c r="S389" s="79"/>
      <c r="T389" s="80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9" t="s">
        <v>250</v>
      </c>
      <c r="AU389" s="19" t="s">
        <v>80</v>
      </c>
    </row>
    <row r="390" spans="1:51" s="13" customFormat="1" ht="12">
      <c r="A390" s="13"/>
      <c r="B390" s="225"/>
      <c r="C390" s="226"/>
      <c r="D390" s="223" t="s">
        <v>254</v>
      </c>
      <c r="E390" s="227" t="s">
        <v>17</v>
      </c>
      <c r="F390" s="228" t="s">
        <v>723</v>
      </c>
      <c r="G390" s="226"/>
      <c r="H390" s="229">
        <v>12.5</v>
      </c>
      <c r="I390" s="226"/>
      <c r="J390" s="226"/>
      <c r="K390" s="226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254</v>
      </c>
      <c r="AU390" s="234" t="s">
        <v>80</v>
      </c>
      <c r="AV390" s="13" t="s">
        <v>80</v>
      </c>
      <c r="AW390" s="13" t="s">
        <v>32</v>
      </c>
      <c r="AX390" s="13" t="s">
        <v>70</v>
      </c>
      <c r="AY390" s="234" t="s">
        <v>242</v>
      </c>
    </row>
    <row r="391" spans="1:51" s="13" customFormat="1" ht="12">
      <c r="A391" s="13"/>
      <c r="B391" s="225"/>
      <c r="C391" s="226"/>
      <c r="D391" s="223" t="s">
        <v>254</v>
      </c>
      <c r="E391" s="227" t="s">
        <v>17</v>
      </c>
      <c r="F391" s="228" t="s">
        <v>724</v>
      </c>
      <c r="G391" s="226"/>
      <c r="H391" s="229">
        <v>5</v>
      </c>
      <c r="I391" s="226"/>
      <c r="J391" s="226"/>
      <c r="K391" s="226"/>
      <c r="L391" s="230"/>
      <c r="M391" s="231"/>
      <c r="N391" s="232"/>
      <c r="O391" s="232"/>
      <c r="P391" s="232"/>
      <c r="Q391" s="232"/>
      <c r="R391" s="232"/>
      <c r="S391" s="232"/>
      <c r="T391" s="23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4" t="s">
        <v>254</v>
      </c>
      <c r="AU391" s="234" t="s">
        <v>80</v>
      </c>
      <c r="AV391" s="13" t="s">
        <v>80</v>
      </c>
      <c r="AW391" s="13" t="s">
        <v>32</v>
      </c>
      <c r="AX391" s="13" t="s">
        <v>70</v>
      </c>
      <c r="AY391" s="234" t="s">
        <v>242</v>
      </c>
    </row>
    <row r="392" spans="1:51" s="14" customFormat="1" ht="12">
      <c r="A392" s="14"/>
      <c r="B392" s="235"/>
      <c r="C392" s="236"/>
      <c r="D392" s="223" t="s">
        <v>254</v>
      </c>
      <c r="E392" s="237" t="s">
        <v>17</v>
      </c>
      <c r="F392" s="238" t="s">
        <v>261</v>
      </c>
      <c r="G392" s="236"/>
      <c r="H392" s="239">
        <v>17.5</v>
      </c>
      <c r="I392" s="236"/>
      <c r="J392" s="236"/>
      <c r="K392" s="236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254</v>
      </c>
      <c r="AU392" s="244" t="s">
        <v>80</v>
      </c>
      <c r="AV392" s="14" t="s">
        <v>248</v>
      </c>
      <c r="AW392" s="14" t="s">
        <v>32</v>
      </c>
      <c r="AX392" s="14" t="s">
        <v>78</v>
      </c>
      <c r="AY392" s="244" t="s">
        <v>242</v>
      </c>
    </row>
    <row r="393" spans="1:65" s="2" customFormat="1" ht="24.15" customHeight="1">
      <c r="A393" s="34"/>
      <c r="B393" s="35"/>
      <c r="C393" s="207" t="s">
        <v>725</v>
      </c>
      <c r="D393" s="207" t="s">
        <v>244</v>
      </c>
      <c r="E393" s="208" t="s">
        <v>726</v>
      </c>
      <c r="F393" s="209" t="s">
        <v>727</v>
      </c>
      <c r="G393" s="210" t="s">
        <v>581</v>
      </c>
      <c r="H393" s="211">
        <v>2</v>
      </c>
      <c r="I393" s="212">
        <v>235.43</v>
      </c>
      <c r="J393" s="212">
        <f>ROUND(I393*H393,2)</f>
        <v>470.86</v>
      </c>
      <c r="K393" s="209" t="s">
        <v>247</v>
      </c>
      <c r="L393" s="40"/>
      <c r="M393" s="213" t="s">
        <v>17</v>
      </c>
      <c r="N393" s="214" t="s">
        <v>41</v>
      </c>
      <c r="O393" s="215">
        <v>0.25</v>
      </c>
      <c r="P393" s="215">
        <f>O393*H393</f>
        <v>0.5</v>
      </c>
      <c r="Q393" s="215">
        <v>0</v>
      </c>
      <c r="R393" s="215">
        <f>Q393*H393</f>
        <v>0</v>
      </c>
      <c r="S393" s="215">
        <v>0.108</v>
      </c>
      <c r="T393" s="216">
        <f>S393*H393</f>
        <v>0.216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17" t="s">
        <v>248</v>
      </c>
      <c r="AT393" s="217" t="s">
        <v>244</v>
      </c>
      <c r="AU393" s="217" t="s">
        <v>80</v>
      </c>
      <c r="AY393" s="19" t="s">
        <v>242</v>
      </c>
      <c r="BE393" s="218">
        <f>IF(N393="základní",J393,0)</f>
        <v>470.86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78</v>
      </c>
      <c r="BK393" s="218">
        <f>ROUND(I393*H393,2)</f>
        <v>470.86</v>
      </c>
      <c r="BL393" s="19" t="s">
        <v>248</v>
      </c>
      <c r="BM393" s="217" t="s">
        <v>728</v>
      </c>
    </row>
    <row r="394" spans="1:47" s="2" customFormat="1" ht="12">
      <c r="A394" s="34"/>
      <c r="B394" s="35"/>
      <c r="C394" s="36"/>
      <c r="D394" s="219" t="s">
        <v>250</v>
      </c>
      <c r="E394" s="36"/>
      <c r="F394" s="220" t="s">
        <v>729</v>
      </c>
      <c r="G394" s="36"/>
      <c r="H394" s="36"/>
      <c r="I394" s="36"/>
      <c r="J394" s="36"/>
      <c r="K394" s="36"/>
      <c r="L394" s="40"/>
      <c r="M394" s="221"/>
      <c r="N394" s="222"/>
      <c r="O394" s="79"/>
      <c r="P394" s="79"/>
      <c r="Q394" s="79"/>
      <c r="R394" s="79"/>
      <c r="S394" s="79"/>
      <c r="T394" s="80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9" t="s">
        <v>250</v>
      </c>
      <c r="AU394" s="19" t="s">
        <v>80</v>
      </c>
    </row>
    <row r="395" spans="1:51" s="13" customFormat="1" ht="12">
      <c r="A395" s="13"/>
      <c r="B395" s="225"/>
      <c r="C395" s="226"/>
      <c r="D395" s="223" t="s">
        <v>254</v>
      </c>
      <c r="E395" s="227" t="s">
        <v>17</v>
      </c>
      <c r="F395" s="228" t="s">
        <v>730</v>
      </c>
      <c r="G395" s="226"/>
      <c r="H395" s="229">
        <v>2</v>
      </c>
      <c r="I395" s="226"/>
      <c r="J395" s="226"/>
      <c r="K395" s="226"/>
      <c r="L395" s="230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4" t="s">
        <v>254</v>
      </c>
      <c r="AU395" s="234" t="s">
        <v>80</v>
      </c>
      <c r="AV395" s="13" t="s">
        <v>80</v>
      </c>
      <c r="AW395" s="13" t="s">
        <v>32</v>
      </c>
      <c r="AX395" s="13" t="s">
        <v>78</v>
      </c>
      <c r="AY395" s="234" t="s">
        <v>242</v>
      </c>
    </row>
    <row r="396" spans="1:63" s="12" customFormat="1" ht="22.8" customHeight="1">
      <c r="A396" s="12"/>
      <c r="B396" s="192"/>
      <c r="C396" s="193"/>
      <c r="D396" s="194" t="s">
        <v>69</v>
      </c>
      <c r="E396" s="205" t="s">
        <v>731</v>
      </c>
      <c r="F396" s="205" t="s">
        <v>732</v>
      </c>
      <c r="G396" s="193"/>
      <c r="H396" s="193"/>
      <c r="I396" s="193"/>
      <c r="J396" s="206">
        <f>BK396</f>
        <v>139387.01</v>
      </c>
      <c r="K396" s="193"/>
      <c r="L396" s="197"/>
      <c r="M396" s="198"/>
      <c r="N396" s="199"/>
      <c r="O396" s="199"/>
      <c r="P396" s="200">
        <f>SUM(P397:P414)</f>
        <v>16.219066</v>
      </c>
      <c r="Q396" s="199"/>
      <c r="R396" s="200">
        <f>SUM(R397:R414)</f>
        <v>0</v>
      </c>
      <c r="S396" s="199"/>
      <c r="T396" s="201">
        <f>SUM(T397:T414)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2" t="s">
        <v>78</v>
      </c>
      <c r="AT396" s="203" t="s">
        <v>69</v>
      </c>
      <c r="AU396" s="203" t="s">
        <v>78</v>
      </c>
      <c r="AY396" s="202" t="s">
        <v>242</v>
      </c>
      <c r="BK396" s="204">
        <f>SUM(BK397:BK414)</f>
        <v>139387.01</v>
      </c>
    </row>
    <row r="397" spans="1:65" s="2" customFormat="1" ht="24.15" customHeight="1">
      <c r="A397" s="34"/>
      <c r="B397" s="35"/>
      <c r="C397" s="207" t="s">
        <v>733</v>
      </c>
      <c r="D397" s="207" t="s">
        <v>244</v>
      </c>
      <c r="E397" s="208" t="s">
        <v>734</v>
      </c>
      <c r="F397" s="209" t="s">
        <v>735</v>
      </c>
      <c r="G397" s="210" t="s">
        <v>736</v>
      </c>
      <c r="H397" s="211">
        <v>207.087</v>
      </c>
      <c r="I397" s="212">
        <v>46.05</v>
      </c>
      <c r="J397" s="212">
        <f>ROUND(I397*H397,2)</f>
        <v>9536.36</v>
      </c>
      <c r="K397" s="209" t="s">
        <v>247</v>
      </c>
      <c r="L397" s="40"/>
      <c r="M397" s="213" t="s">
        <v>17</v>
      </c>
      <c r="N397" s="214" t="s">
        <v>41</v>
      </c>
      <c r="O397" s="215">
        <v>0.03</v>
      </c>
      <c r="P397" s="215">
        <f>O397*H397</f>
        <v>6.21261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17" t="s">
        <v>248</v>
      </c>
      <c r="AT397" s="217" t="s">
        <v>244</v>
      </c>
      <c r="AU397" s="217" t="s">
        <v>80</v>
      </c>
      <c r="AY397" s="19" t="s">
        <v>242</v>
      </c>
      <c r="BE397" s="218">
        <f>IF(N397="základní",J397,0)</f>
        <v>9536.36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78</v>
      </c>
      <c r="BK397" s="218">
        <f>ROUND(I397*H397,2)</f>
        <v>9536.36</v>
      </c>
      <c r="BL397" s="19" t="s">
        <v>248</v>
      </c>
      <c r="BM397" s="217" t="s">
        <v>737</v>
      </c>
    </row>
    <row r="398" spans="1:47" s="2" customFormat="1" ht="12">
      <c r="A398" s="34"/>
      <c r="B398" s="35"/>
      <c r="C398" s="36"/>
      <c r="D398" s="219" t="s">
        <v>250</v>
      </c>
      <c r="E398" s="36"/>
      <c r="F398" s="220" t="s">
        <v>738</v>
      </c>
      <c r="G398" s="36"/>
      <c r="H398" s="36"/>
      <c r="I398" s="36"/>
      <c r="J398" s="36"/>
      <c r="K398" s="36"/>
      <c r="L398" s="40"/>
      <c r="M398" s="221"/>
      <c r="N398" s="222"/>
      <c r="O398" s="79"/>
      <c r="P398" s="79"/>
      <c r="Q398" s="79"/>
      <c r="R398" s="79"/>
      <c r="S398" s="79"/>
      <c r="T398" s="80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9" t="s">
        <v>250</v>
      </c>
      <c r="AU398" s="19" t="s">
        <v>80</v>
      </c>
    </row>
    <row r="399" spans="1:65" s="2" customFormat="1" ht="24.15" customHeight="1">
      <c r="A399" s="34"/>
      <c r="B399" s="35"/>
      <c r="C399" s="207" t="s">
        <v>739</v>
      </c>
      <c r="D399" s="207" t="s">
        <v>244</v>
      </c>
      <c r="E399" s="208" t="s">
        <v>740</v>
      </c>
      <c r="F399" s="209" t="s">
        <v>741</v>
      </c>
      <c r="G399" s="210" t="s">
        <v>736</v>
      </c>
      <c r="H399" s="211">
        <v>1656.696</v>
      </c>
      <c r="I399" s="212">
        <v>10.14</v>
      </c>
      <c r="J399" s="212">
        <f>ROUND(I399*H399,2)</f>
        <v>16798.9</v>
      </c>
      <c r="K399" s="209" t="s">
        <v>247</v>
      </c>
      <c r="L399" s="40"/>
      <c r="M399" s="213" t="s">
        <v>17</v>
      </c>
      <c r="N399" s="214" t="s">
        <v>41</v>
      </c>
      <c r="O399" s="215">
        <v>0.002</v>
      </c>
      <c r="P399" s="215">
        <f>O399*H399</f>
        <v>3.313392</v>
      </c>
      <c r="Q399" s="215">
        <v>0</v>
      </c>
      <c r="R399" s="215">
        <f>Q399*H399</f>
        <v>0</v>
      </c>
      <c r="S399" s="215">
        <v>0</v>
      </c>
      <c r="T399" s="216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17" t="s">
        <v>248</v>
      </c>
      <c r="AT399" s="217" t="s">
        <v>244</v>
      </c>
      <c r="AU399" s="217" t="s">
        <v>80</v>
      </c>
      <c r="AY399" s="19" t="s">
        <v>242</v>
      </c>
      <c r="BE399" s="218">
        <f>IF(N399="základní",J399,0)</f>
        <v>16798.9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78</v>
      </c>
      <c r="BK399" s="218">
        <f>ROUND(I399*H399,2)</f>
        <v>16798.9</v>
      </c>
      <c r="BL399" s="19" t="s">
        <v>248</v>
      </c>
      <c r="BM399" s="217" t="s">
        <v>742</v>
      </c>
    </row>
    <row r="400" spans="1:47" s="2" customFormat="1" ht="12">
      <c r="A400" s="34"/>
      <c r="B400" s="35"/>
      <c r="C400" s="36"/>
      <c r="D400" s="219" t="s">
        <v>250</v>
      </c>
      <c r="E400" s="36"/>
      <c r="F400" s="220" t="s">
        <v>743</v>
      </c>
      <c r="G400" s="36"/>
      <c r="H400" s="36"/>
      <c r="I400" s="36"/>
      <c r="J400" s="36"/>
      <c r="K400" s="36"/>
      <c r="L400" s="40"/>
      <c r="M400" s="221"/>
      <c r="N400" s="222"/>
      <c r="O400" s="79"/>
      <c r="P400" s="79"/>
      <c r="Q400" s="79"/>
      <c r="R400" s="79"/>
      <c r="S400" s="79"/>
      <c r="T400" s="80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9" t="s">
        <v>250</v>
      </c>
      <c r="AU400" s="19" t="s">
        <v>80</v>
      </c>
    </row>
    <row r="401" spans="1:47" s="2" customFormat="1" ht="12">
      <c r="A401" s="34"/>
      <c r="B401" s="35"/>
      <c r="C401" s="36"/>
      <c r="D401" s="223" t="s">
        <v>252</v>
      </c>
      <c r="E401" s="36"/>
      <c r="F401" s="224" t="s">
        <v>744</v>
      </c>
      <c r="G401" s="36"/>
      <c r="H401" s="36"/>
      <c r="I401" s="36"/>
      <c r="J401" s="36"/>
      <c r="K401" s="36"/>
      <c r="L401" s="40"/>
      <c r="M401" s="221"/>
      <c r="N401" s="222"/>
      <c r="O401" s="79"/>
      <c r="P401" s="79"/>
      <c r="Q401" s="79"/>
      <c r="R401" s="79"/>
      <c r="S401" s="79"/>
      <c r="T401" s="80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9" t="s">
        <v>252</v>
      </c>
      <c r="AU401" s="19" t="s">
        <v>80</v>
      </c>
    </row>
    <row r="402" spans="1:51" s="13" customFormat="1" ht="12">
      <c r="A402" s="13"/>
      <c r="B402" s="225"/>
      <c r="C402" s="226"/>
      <c r="D402" s="223" t="s">
        <v>254</v>
      </c>
      <c r="E402" s="227" t="s">
        <v>17</v>
      </c>
      <c r="F402" s="228" t="s">
        <v>745</v>
      </c>
      <c r="G402" s="226"/>
      <c r="H402" s="229">
        <v>1656.696</v>
      </c>
      <c r="I402" s="226"/>
      <c r="J402" s="226"/>
      <c r="K402" s="226"/>
      <c r="L402" s="230"/>
      <c r="M402" s="231"/>
      <c r="N402" s="232"/>
      <c r="O402" s="232"/>
      <c r="P402" s="232"/>
      <c r="Q402" s="232"/>
      <c r="R402" s="232"/>
      <c r="S402" s="232"/>
      <c r="T402" s="23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4" t="s">
        <v>254</v>
      </c>
      <c r="AU402" s="234" t="s">
        <v>80</v>
      </c>
      <c r="AV402" s="13" t="s">
        <v>80</v>
      </c>
      <c r="AW402" s="13" t="s">
        <v>32</v>
      </c>
      <c r="AX402" s="13" t="s">
        <v>78</v>
      </c>
      <c r="AY402" s="234" t="s">
        <v>242</v>
      </c>
    </row>
    <row r="403" spans="1:65" s="2" customFormat="1" ht="24.15" customHeight="1">
      <c r="A403" s="34"/>
      <c r="B403" s="35"/>
      <c r="C403" s="207" t="s">
        <v>746</v>
      </c>
      <c r="D403" s="207" t="s">
        <v>244</v>
      </c>
      <c r="E403" s="208" t="s">
        <v>747</v>
      </c>
      <c r="F403" s="209" t="s">
        <v>748</v>
      </c>
      <c r="G403" s="210" t="s">
        <v>736</v>
      </c>
      <c r="H403" s="211">
        <v>119.519</v>
      </c>
      <c r="I403" s="212">
        <v>51.68</v>
      </c>
      <c r="J403" s="212">
        <f>ROUND(I403*H403,2)</f>
        <v>6176.74</v>
      </c>
      <c r="K403" s="209" t="s">
        <v>247</v>
      </c>
      <c r="L403" s="40"/>
      <c r="M403" s="213" t="s">
        <v>17</v>
      </c>
      <c r="N403" s="214" t="s">
        <v>41</v>
      </c>
      <c r="O403" s="215">
        <v>0.032</v>
      </c>
      <c r="P403" s="215">
        <f>O403*H403</f>
        <v>3.8246080000000005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217" t="s">
        <v>248</v>
      </c>
      <c r="AT403" s="217" t="s">
        <v>244</v>
      </c>
      <c r="AU403" s="217" t="s">
        <v>80</v>
      </c>
      <c r="AY403" s="19" t="s">
        <v>242</v>
      </c>
      <c r="BE403" s="218">
        <f>IF(N403="základní",J403,0)</f>
        <v>6176.74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78</v>
      </c>
      <c r="BK403" s="218">
        <f>ROUND(I403*H403,2)</f>
        <v>6176.74</v>
      </c>
      <c r="BL403" s="19" t="s">
        <v>248</v>
      </c>
      <c r="BM403" s="217" t="s">
        <v>749</v>
      </c>
    </row>
    <row r="404" spans="1:47" s="2" customFormat="1" ht="12">
      <c r="A404" s="34"/>
      <c r="B404" s="35"/>
      <c r="C404" s="36"/>
      <c r="D404" s="219" t="s">
        <v>250</v>
      </c>
      <c r="E404" s="36"/>
      <c r="F404" s="220" t="s">
        <v>750</v>
      </c>
      <c r="G404" s="36"/>
      <c r="H404" s="36"/>
      <c r="I404" s="36"/>
      <c r="J404" s="36"/>
      <c r="K404" s="36"/>
      <c r="L404" s="40"/>
      <c r="M404" s="221"/>
      <c r="N404" s="222"/>
      <c r="O404" s="79"/>
      <c r="P404" s="79"/>
      <c r="Q404" s="79"/>
      <c r="R404" s="79"/>
      <c r="S404" s="79"/>
      <c r="T404" s="80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9" t="s">
        <v>250</v>
      </c>
      <c r="AU404" s="19" t="s">
        <v>80</v>
      </c>
    </row>
    <row r="405" spans="1:65" s="2" customFormat="1" ht="24.15" customHeight="1">
      <c r="A405" s="34"/>
      <c r="B405" s="35"/>
      <c r="C405" s="207" t="s">
        <v>751</v>
      </c>
      <c r="D405" s="207" t="s">
        <v>244</v>
      </c>
      <c r="E405" s="208" t="s">
        <v>752</v>
      </c>
      <c r="F405" s="209" t="s">
        <v>741</v>
      </c>
      <c r="G405" s="210" t="s">
        <v>736</v>
      </c>
      <c r="H405" s="211">
        <v>956.152</v>
      </c>
      <c r="I405" s="212">
        <v>12.99</v>
      </c>
      <c r="J405" s="212">
        <f>ROUND(I405*H405,2)</f>
        <v>12420.41</v>
      </c>
      <c r="K405" s="209" t="s">
        <v>247</v>
      </c>
      <c r="L405" s="40"/>
      <c r="M405" s="213" t="s">
        <v>17</v>
      </c>
      <c r="N405" s="214" t="s">
        <v>41</v>
      </c>
      <c r="O405" s="215">
        <v>0.003</v>
      </c>
      <c r="P405" s="215">
        <f>O405*H405</f>
        <v>2.868456</v>
      </c>
      <c r="Q405" s="215">
        <v>0</v>
      </c>
      <c r="R405" s="215">
        <f>Q405*H405</f>
        <v>0</v>
      </c>
      <c r="S405" s="215">
        <v>0</v>
      </c>
      <c r="T405" s="216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17" t="s">
        <v>248</v>
      </c>
      <c r="AT405" s="217" t="s">
        <v>244</v>
      </c>
      <c r="AU405" s="217" t="s">
        <v>80</v>
      </c>
      <c r="AY405" s="19" t="s">
        <v>242</v>
      </c>
      <c r="BE405" s="218">
        <f>IF(N405="základní",J405,0)</f>
        <v>12420.41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78</v>
      </c>
      <c r="BK405" s="218">
        <f>ROUND(I405*H405,2)</f>
        <v>12420.41</v>
      </c>
      <c r="BL405" s="19" t="s">
        <v>248</v>
      </c>
      <c r="BM405" s="217" t="s">
        <v>753</v>
      </c>
    </row>
    <row r="406" spans="1:47" s="2" customFormat="1" ht="12">
      <c r="A406" s="34"/>
      <c r="B406" s="35"/>
      <c r="C406" s="36"/>
      <c r="D406" s="219" t="s">
        <v>250</v>
      </c>
      <c r="E406" s="36"/>
      <c r="F406" s="220" t="s">
        <v>754</v>
      </c>
      <c r="G406" s="36"/>
      <c r="H406" s="36"/>
      <c r="I406" s="36"/>
      <c r="J406" s="36"/>
      <c r="K406" s="36"/>
      <c r="L406" s="40"/>
      <c r="M406" s="221"/>
      <c r="N406" s="222"/>
      <c r="O406" s="79"/>
      <c r="P406" s="79"/>
      <c r="Q406" s="79"/>
      <c r="R406" s="79"/>
      <c r="S406" s="79"/>
      <c r="T406" s="80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9" t="s">
        <v>250</v>
      </c>
      <c r="AU406" s="19" t="s">
        <v>80</v>
      </c>
    </row>
    <row r="407" spans="1:47" s="2" customFormat="1" ht="12">
      <c r="A407" s="34"/>
      <c r="B407" s="35"/>
      <c r="C407" s="36"/>
      <c r="D407" s="223" t="s">
        <v>252</v>
      </c>
      <c r="E407" s="36"/>
      <c r="F407" s="224" t="s">
        <v>744</v>
      </c>
      <c r="G407" s="36"/>
      <c r="H407" s="36"/>
      <c r="I407" s="36"/>
      <c r="J407" s="36"/>
      <c r="K407" s="36"/>
      <c r="L407" s="40"/>
      <c r="M407" s="221"/>
      <c r="N407" s="222"/>
      <c r="O407" s="79"/>
      <c r="P407" s="79"/>
      <c r="Q407" s="79"/>
      <c r="R407" s="79"/>
      <c r="S407" s="79"/>
      <c r="T407" s="80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9" t="s">
        <v>252</v>
      </c>
      <c r="AU407" s="19" t="s">
        <v>80</v>
      </c>
    </row>
    <row r="408" spans="1:51" s="13" customFormat="1" ht="12">
      <c r="A408" s="13"/>
      <c r="B408" s="225"/>
      <c r="C408" s="226"/>
      <c r="D408" s="223" t="s">
        <v>254</v>
      </c>
      <c r="E408" s="227" t="s">
        <v>17</v>
      </c>
      <c r="F408" s="228" t="s">
        <v>755</v>
      </c>
      <c r="G408" s="226"/>
      <c r="H408" s="229">
        <v>956.152</v>
      </c>
      <c r="I408" s="226"/>
      <c r="J408" s="226"/>
      <c r="K408" s="226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254</v>
      </c>
      <c r="AU408" s="234" t="s">
        <v>80</v>
      </c>
      <c r="AV408" s="13" t="s">
        <v>80</v>
      </c>
      <c r="AW408" s="13" t="s">
        <v>32</v>
      </c>
      <c r="AX408" s="13" t="s">
        <v>78</v>
      </c>
      <c r="AY408" s="234" t="s">
        <v>242</v>
      </c>
    </row>
    <row r="409" spans="1:65" s="2" customFormat="1" ht="24.15" customHeight="1">
      <c r="A409" s="34"/>
      <c r="B409" s="35"/>
      <c r="C409" s="207" t="s">
        <v>756</v>
      </c>
      <c r="D409" s="207" t="s">
        <v>244</v>
      </c>
      <c r="E409" s="208" t="s">
        <v>757</v>
      </c>
      <c r="F409" s="209" t="s">
        <v>758</v>
      </c>
      <c r="G409" s="210" t="s">
        <v>736</v>
      </c>
      <c r="H409" s="211">
        <v>151.889</v>
      </c>
      <c r="I409" s="212">
        <v>190</v>
      </c>
      <c r="J409" s="212">
        <f>ROUND(I409*H409,2)</f>
        <v>28858.91</v>
      </c>
      <c r="K409" s="209" t="s">
        <v>247</v>
      </c>
      <c r="L409" s="40"/>
      <c r="M409" s="213" t="s">
        <v>17</v>
      </c>
      <c r="N409" s="214" t="s">
        <v>41</v>
      </c>
      <c r="O409" s="215">
        <v>0</v>
      </c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17" t="s">
        <v>248</v>
      </c>
      <c r="AT409" s="217" t="s">
        <v>244</v>
      </c>
      <c r="AU409" s="217" t="s">
        <v>80</v>
      </c>
      <c r="AY409" s="19" t="s">
        <v>242</v>
      </c>
      <c r="BE409" s="218">
        <f>IF(N409="základní",J409,0)</f>
        <v>28858.91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78</v>
      </c>
      <c r="BK409" s="218">
        <f>ROUND(I409*H409,2)</f>
        <v>28858.91</v>
      </c>
      <c r="BL409" s="19" t="s">
        <v>248</v>
      </c>
      <c r="BM409" s="217" t="s">
        <v>759</v>
      </c>
    </row>
    <row r="410" spans="1:47" s="2" customFormat="1" ht="12">
      <c r="A410" s="34"/>
      <c r="B410" s="35"/>
      <c r="C410" s="36"/>
      <c r="D410" s="219" t="s">
        <v>250</v>
      </c>
      <c r="E410" s="36"/>
      <c r="F410" s="220" t="s">
        <v>760</v>
      </c>
      <c r="G410" s="36"/>
      <c r="H410" s="36"/>
      <c r="I410" s="36"/>
      <c r="J410" s="36"/>
      <c r="K410" s="36"/>
      <c r="L410" s="40"/>
      <c r="M410" s="221"/>
      <c r="N410" s="222"/>
      <c r="O410" s="79"/>
      <c r="P410" s="79"/>
      <c r="Q410" s="79"/>
      <c r="R410" s="79"/>
      <c r="S410" s="79"/>
      <c r="T410" s="80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9" t="s">
        <v>250</v>
      </c>
      <c r="AU410" s="19" t="s">
        <v>80</v>
      </c>
    </row>
    <row r="411" spans="1:65" s="2" customFormat="1" ht="24.15" customHeight="1">
      <c r="A411" s="34"/>
      <c r="B411" s="35"/>
      <c r="C411" s="207" t="s">
        <v>761</v>
      </c>
      <c r="D411" s="207" t="s">
        <v>244</v>
      </c>
      <c r="E411" s="208" t="s">
        <v>762</v>
      </c>
      <c r="F411" s="209" t="s">
        <v>763</v>
      </c>
      <c r="G411" s="210" t="s">
        <v>736</v>
      </c>
      <c r="H411" s="211">
        <v>111.755</v>
      </c>
      <c r="I411" s="212">
        <v>294</v>
      </c>
      <c r="J411" s="212">
        <f>ROUND(I411*H411,2)</f>
        <v>32855.97</v>
      </c>
      <c r="K411" s="209" t="s">
        <v>247</v>
      </c>
      <c r="L411" s="40"/>
      <c r="M411" s="213" t="s">
        <v>17</v>
      </c>
      <c r="N411" s="214" t="s">
        <v>41</v>
      </c>
      <c r="O411" s="215">
        <v>0</v>
      </c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17" t="s">
        <v>248</v>
      </c>
      <c r="AT411" s="217" t="s">
        <v>244</v>
      </c>
      <c r="AU411" s="217" t="s">
        <v>80</v>
      </c>
      <c r="AY411" s="19" t="s">
        <v>242</v>
      </c>
      <c r="BE411" s="218">
        <f>IF(N411="základní",J411,0)</f>
        <v>32855.97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78</v>
      </c>
      <c r="BK411" s="218">
        <f>ROUND(I411*H411,2)</f>
        <v>32855.97</v>
      </c>
      <c r="BL411" s="19" t="s">
        <v>248</v>
      </c>
      <c r="BM411" s="217" t="s">
        <v>764</v>
      </c>
    </row>
    <row r="412" spans="1:47" s="2" customFormat="1" ht="12">
      <c r="A412" s="34"/>
      <c r="B412" s="35"/>
      <c r="C412" s="36"/>
      <c r="D412" s="219" t="s">
        <v>250</v>
      </c>
      <c r="E412" s="36"/>
      <c r="F412" s="220" t="s">
        <v>765</v>
      </c>
      <c r="G412" s="36"/>
      <c r="H412" s="36"/>
      <c r="I412" s="36"/>
      <c r="J412" s="36"/>
      <c r="K412" s="36"/>
      <c r="L412" s="40"/>
      <c r="M412" s="221"/>
      <c r="N412" s="222"/>
      <c r="O412" s="79"/>
      <c r="P412" s="79"/>
      <c r="Q412" s="79"/>
      <c r="R412" s="79"/>
      <c r="S412" s="79"/>
      <c r="T412" s="80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9" t="s">
        <v>250</v>
      </c>
      <c r="AU412" s="19" t="s">
        <v>80</v>
      </c>
    </row>
    <row r="413" spans="1:65" s="2" customFormat="1" ht="24.15" customHeight="1">
      <c r="A413" s="34"/>
      <c r="B413" s="35"/>
      <c r="C413" s="207" t="s">
        <v>766</v>
      </c>
      <c r="D413" s="207" t="s">
        <v>244</v>
      </c>
      <c r="E413" s="208" t="s">
        <v>767</v>
      </c>
      <c r="F413" s="209" t="s">
        <v>768</v>
      </c>
      <c r="G413" s="210" t="s">
        <v>736</v>
      </c>
      <c r="H413" s="211">
        <v>62.961</v>
      </c>
      <c r="I413" s="212">
        <v>520</v>
      </c>
      <c r="J413" s="212">
        <f>ROUND(I413*H413,2)</f>
        <v>32739.72</v>
      </c>
      <c r="K413" s="209" t="s">
        <v>247</v>
      </c>
      <c r="L413" s="40"/>
      <c r="M413" s="213" t="s">
        <v>17</v>
      </c>
      <c r="N413" s="214" t="s">
        <v>41</v>
      </c>
      <c r="O413" s="215">
        <v>0</v>
      </c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217" t="s">
        <v>248</v>
      </c>
      <c r="AT413" s="217" t="s">
        <v>244</v>
      </c>
      <c r="AU413" s="217" t="s">
        <v>80</v>
      </c>
      <c r="AY413" s="19" t="s">
        <v>242</v>
      </c>
      <c r="BE413" s="218">
        <f>IF(N413="základní",J413,0)</f>
        <v>32739.72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78</v>
      </c>
      <c r="BK413" s="218">
        <f>ROUND(I413*H413,2)</f>
        <v>32739.72</v>
      </c>
      <c r="BL413" s="19" t="s">
        <v>248</v>
      </c>
      <c r="BM413" s="217" t="s">
        <v>769</v>
      </c>
    </row>
    <row r="414" spans="1:47" s="2" customFormat="1" ht="12">
      <c r="A414" s="34"/>
      <c r="B414" s="35"/>
      <c r="C414" s="36"/>
      <c r="D414" s="219" t="s">
        <v>250</v>
      </c>
      <c r="E414" s="36"/>
      <c r="F414" s="220" t="s">
        <v>770</v>
      </c>
      <c r="G414" s="36"/>
      <c r="H414" s="36"/>
      <c r="I414" s="36"/>
      <c r="J414" s="36"/>
      <c r="K414" s="36"/>
      <c r="L414" s="40"/>
      <c r="M414" s="221"/>
      <c r="N414" s="222"/>
      <c r="O414" s="79"/>
      <c r="P414" s="79"/>
      <c r="Q414" s="79"/>
      <c r="R414" s="79"/>
      <c r="S414" s="79"/>
      <c r="T414" s="80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T414" s="19" t="s">
        <v>250</v>
      </c>
      <c r="AU414" s="19" t="s">
        <v>80</v>
      </c>
    </row>
    <row r="415" spans="1:63" s="12" customFormat="1" ht="22.8" customHeight="1">
      <c r="A415" s="12"/>
      <c r="B415" s="192"/>
      <c r="C415" s="193"/>
      <c r="D415" s="194" t="s">
        <v>69</v>
      </c>
      <c r="E415" s="205" t="s">
        <v>771</v>
      </c>
      <c r="F415" s="205" t="s">
        <v>772</v>
      </c>
      <c r="G415" s="193"/>
      <c r="H415" s="193"/>
      <c r="I415" s="193"/>
      <c r="J415" s="206">
        <f>BK415</f>
        <v>70641.22</v>
      </c>
      <c r="K415" s="193"/>
      <c r="L415" s="197"/>
      <c r="M415" s="198"/>
      <c r="N415" s="199"/>
      <c r="O415" s="199"/>
      <c r="P415" s="200">
        <f>SUM(P416:P417)</f>
        <v>129.583976</v>
      </c>
      <c r="Q415" s="199"/>
      <c r="R415" s="200">
        <f>SUM(R416:R417)</f>
        <v>0</v>
      </c>
      <c r="S415" s="199"/>
      <c r="T415" s="201">
        <f>SUM(T416:T417)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02" t="s">
        <v>78</v>
      </c>
      <c r="AT415" s="203" t="s">
        <v>69</v>
      </c>
      <c r="AU415" s="203" t="s">
        <v>78</v>
      </c>
      <c r="AY415" s="202" t="s">
        <v>242</v>
      </c>
      <c r="BK415" s="204">
        <f>SUM(BK416:BK417)</f>
        <v>70641.22</v>
      </c>
    </row>
    <row r="416" spans="1:65" s="2" customFormat="1" ht="24.15" customHeight="1">
      <c r="A416" s="34"/>
      <c r="B416" s="35"/>
      <c r="C416" s="207" t="s">
        <v>773</v>
      </c>
      <c r="D416" s="207" t="s">
        <v>244</v>
      </c>
      <c r="E416" s="208" t="s">
        <v>774</v>
      </c>
      <c r="F416" s="209" t="s">
        <v>775</v>
      </c>
      <c r="G416" s="210" t="s">
        <v>736</v>
      </c>
      <c r="H416" s="211">
        <v>326.408</v>
      </c>
      <c r="I416" s="212">
        <v>216.42</v>
      </c>
      <c r="J416" s="212">
        <f>ROUND(I416*H416,2)</f>
        <v>70641.22</v>
      </c>
      <c r="K416" s="209" t="s">
        <v>247</v>
      </c>
      <c r="L416" s="40"/>
      <c r="M416" s="213" t="s">
        <v>17</v>
      </c>
      <c r="N416" s="214" t="s">
        <v>41</v>
      </c>
      <c r="O416" s="215">
        <v>0.397</v>
      </c>
      <c r="P416" s="215">
        <f>O416*H416</f>
        <v>129.583976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217" t="s">
        <v>248</v>
      </c>
      <c r="AT416" s="217" t="s">
        <v>244</v>
      </c>
      <c r="AU416" s="217" t="s">
        <v>80</v>
      </c>
      <c r="AY416" s="19" t="s">
        <v>242</v>
      </c>
      <c r="BE416" s="218">
        <f>IF(N416="základní",J416,0)</f>
        <v>70641.22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78</v>
      </c>
      <c r="BK416" s="218">
        <f>ROUND(I416*H416,2)</f>
        <v>70641.22</v>
      </c>
      <c r="BL416" s="19" t="s">
        <v>248</v>
      </c>
      <c r="BM416" s="217" t="s">
        <v>776</v>
      </c>
    </row>
    <row r="417" spans="1:47" s="2" customFormat="1" ht="12">
      <c r="A417" s="34"/>
      <c r="B417" s="35"/>
      <c r="C417" s="36"/>
      <c r="D417" s="219" t="s">
        <v>250</v>
      </c>
      <c r="E417" s="36"/>
      <c r="F417" s="220" t="s">
        <v>777</v>
      </c>
      <c r="G417" s="36"/>
      <c r="H417" s="36"/>
      <c r="I417" s="36"/>
      <c r="J417" s="36"/>
      <c r="K417" s="36"/>
      <c r="L417" s="40"/>
      <c r="M417" s="273"/>
      <c r="N417" s="274"/>
      <c r="O417" s="275"/>
      <c r="P417" s="275"/>
      <c r="Q417" s="275"/>
      <c r="R417" s="275"/>
      <c r="S417" s="275"/>
      <c r="T417" s="276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9" t="s">
        <v>250</v>
      </c>
      <c r="AU417" s="19" t="s">
        <v>80</v>
      </c>
    </row>
    <row r="418" spans="1:31" s="2" customFormat="1" ht="6.95" customHeight="1">
      <c r="A418" s="34"/>
      <c r="B418" s="54"/>
      <c r="C418" s="55"/>
      <c r="D418" s="55"/>
      <c r="E418" s="55"/>
      <c r="F418" s="55"/>
      <c r="G418" s="55"/>
      <c r="H418" s="55"/>
      <c r="I418" s="55"/>
      <c r="J418" s="55"/>
      <c r="K418" s="55"/>
      <c r="L418" s="40"/>
      <c r="M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</row>
  </sheetData>
  <sheetProtection password="CC35" sheet="1" objects="1" scenarios="1" formatColumns="0" formatRows="0" autoFilter="0"/>
  <autoFilter ref="C85:K41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1_02/113106121"/>
    <hyperlink ref="F94" r:id="rId2" display="https://podminky.urs.cz/item/CS_URS_2021_02/113106123"/>
    <hyperlink ref="F99" r:id="rId3" display="https://podminky.urs.cz/item/CS_URS_2021_02/113106142"/>
    <hyperlink ref="F102" r:id="rId4" display="https://podminky.urs.cz/item/CS_URS_2021_02/113106211"/>
    <hyperlink ref="F105" r:id="rId5" display="https://podminky.urs.cz/item/CS_URS_2021_02/113107151"/>
    <hyperlink ref="F114" r:id="rId6" display="https://podminky.urs.cz/item/CS_URS_2021_02/113107322"/>
    <hyperlink ref="F121" r:id="rId7" display="https://podminky.urs.cz/item/CS_URS_2021_02/113107162"/>
    <hyperlink ref="F126" r:id="rId8" display="https://podminky.urs.cz/item/CS_URS_2021_02/113107324"/>
    <hyperlink ref="F132" r:id="rId9" display="https://podminky.urs.cz/item/CS_URS_2021_02/113107171"/>
    <hyperlink ref="F137" r:id="rId10" display="https://podminky.urs.cz/item/CS_URS_2021_02/113107342"/>
    <hyperlink ref="F142" r:id="rId11" display="https://podminky.urs.cz/item/CS_URS_2021_02/113107242"/>
    <hyperlink ref="F145" r:id="rId12" display="https://podminky.urs.cz/item/CS_URS_2021_02/113154122"/>
    <hyperlink ref="F148" r:id="rId13" display="https://podminky.urs.cz/item/CS_URS_2021_02/113201111"/>
    <hyperlink ref="F158" r:id="rId14" display="https://podminky.urs.cz/item/CS_URS_2021_02/113202111"/>
    <hyperlink ref="F167" r:id="rId15" display="https://podminky.urs.cz/item/CS_URS_2021_02/113203111"/>
    <hyperlink ref="F174" r:id="rId16" display="https://podminky.urs.cz/item/CS_URS_2021_02/121151124"/>
    <hyperlink ref="F179" r:id="rId17" display="https://podminky.urs.cz/item/CS_URS_2021_02/122151105"/>
    <hyperlink ref="F184" r:id="rId18" display="https://podminky.urs.cz/item/CS_URS_2021_02/131151105"/>
    <hyperlink ref="F189" r:id="rId19" display="https://podminky.urs.cz/item/CS_URS_2021_02/132151104"/>
    <hyperlink ref="F194" r:id="rId20" display="https://podminky.urs.cz/item/CS_URS_2021_02/132151254"/>
    <hyperlink ref="F197" r:id="rId21" display="https://podminky.urs.cz/item/CS_URS_2021_02/162351104"/>
    <hyperlink ref="F200" r:id="rId22" display="https://podminky.urs.cz/item/CS_URS_2021_02/181152301"/>
    <hyperlink ref="F203" r:id="rId23" display="https://podminky.urs.cz/item/CS_URS_2021_02/181351114"/>
    <hyperlink ref="F206" r:id="rId24" display="https://podminky.urs.cz/item/CS_URS_2021_02/182111111"/>
    <hyperlink ref="F213" r:id="rId25" display="https://podminky.urs.cz/item/CS_URS_2021_02/564841113"/>
    <hyperlink ref="F216" r:id="rId26" display="https://podminky.urs.cz/item/CS_URS_2021_02/564851111"/>
    <hyperlink ref="F224" r:id="rId27" display="https://podminky.urs.cz/item/CS_URS_2021_02/564911511"/>
    <hyperlink ref="F227" r:id="rId28" display="https://podminky.urs.cz/item/CS_URS_2021_02/564961315"/>
    <hyperlink ref="F230" r:id="rId29" display="https://podminky.urs.cz/item/CS_URS_2021_02/567122111"/>
    <hyperlink ref="F241" r:id="rId30" display="https://podminky.urs.cz/item/CS_URS_2021_02/577144141"/>
    <hyperlink ref="F247" r:id="rId31" display="https://podminky.urs.cz/item/CS_URS_2021_02/596811120"/>
    <hyperlink ref="F255" r:id="rId32" display="https://podminky.urs.cz/item/CS_URS_2021_02/591211111"/>
    <hyperlink ref="F270" r:id="rId33" display="https://podminky.urs.cz/item/CS_URS_2021_02/916111123"/>
    <hyperlink ref="F288" r:id="rId34" display="https://podminky.urs.cz/item/CS_URS_2021_02/596211210"/>
    <hyperlink ref="F293" r:id="rId35" display="https://podminky.urs.cz/item/CS_URS_2021_02/596212212"/>
    <hyperlink ref="F303" r:id="rId36" display="https://podminky.urs.cz/item/CS_URS_2021_02/596811311"/>
    <hyperlink ref="F311" r:id="rId37" display="https://podminky.urs.cz/item/CS_URS_2021_02/597661111"/>
    <hyperlink ref="F317" r:id="rId38" display="https://podminky.urs.cz/item/CS_URS_2021_02/597069111"/>
    <hyperlink ref="F321" r:id="rId39" display="https://podminky.urs.cz/item/CS_URS_2021_02/899331z01"/>
    <hyperlink ref="F327" r:id="rId40" display="https://podminky.urs.cz/item/CS_URS_2021_02/912111121"/>
    <hyperlink ref="F330" r:id="rId41" display="https://podminky.urs.cz/item/CS_URS_2021_02/912521121"/>
    <hyperlink ref="F335" r:id="rId42" display="https://podminky.urs.cz/item/CS_URS_2021_02/914111111"/>
    <hyperlink ref="F342" r:id="rId43" display="https://podminky.urs.cz/item/CS_URS_2021_02/914511112"/>
    <hyperlink ref="F346" r:id="rId44" display="https://podminky.urs.cz/item/CS_URS_2021_02/915111111"/>
    <hyperlink ref="F349" r:id="rId45" display="https://podminky.urs.cz/item/CS_URS_2021_02/915491212"/>
    <hyperlink ref="F354" r:id="rId46" display="https://podminky.urs.cz/item/CS_URS_2021_02/915499212"/>
    <hyperlink ref="F357" r:id="rId47" display="https://podminky.urs.cz/item/CS_URS_2021_02/916131213"/>
    <hyperlink ref="F365" r:id="rId48" display="https://podminky.urs.cz/item/CS_URS_2021_02/916231213"/>
    <hyperlink ref="F373" r:id="rId49" display="https://podminky.urs.cz/item/CS_URS_2021_02/916331112"/>
    <hyperlink ref="F380" r:id="rId50" display="https://podminky.urs.cz/item/CS_URS_2021_02/919112111"/>
    <hyperlink ref="F383" r:id="rId51" display="https://podminky.urs.cz/item/CS_URS_2021_02/919112222"/>
    <hyperlink ref="F386" r:id="rId52" display="https://podminky.urs.cz/item/CS_URS_2021_02/919122121"/>
    <hyperlink ref="F389" r:id="rId53" display="https://podminky.urs.cz/item/CS_URS_2021_02/919735112"/>
    <hyperlink ref="F394" r:id="rId54" display="https://podminky.urs.cz/item/CS_URS_2021_02/966006251"/>
    <hyperlink ref="F398" r:id="rId55" display="https://podminky.urs.cz/item/CS_URS_2021_02/997221551"/>
    <hyperlink ref="F400" r:id="rId56" display="https://podminky.urs.cz/item/CS_URS_2021_02/997221559"/>
    <hyperlink ref="F404" r:id="rId57" display="https://podminky.urs.cz/item/CS_URS_2021_02/997221561"/>
    <hyperlink ref="F406" r:id="rId58" display="https://podminky.urs.cz/item/CS_URS_2021_02/997221569"/>
    <hyperlink ref="F410" r:id="rId59" display="https://podminky.urs.cz/item/CS_URS_2021_02/997221861"/>
    <hyperlink ref="F412" r:id="rId60" display="https://podminky.urs.cz/item/CS_URS_2021_02/997221873"/>
    <hyperlink ref="F414" r:id="rId61" display="https://podminky.urs.cz/item/CS_URS_2021_02/997221875"/>
    <hyperlink ref="F417" r:id="rId62" display="https://podminky.urs.cz/item/CS_URS_2021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</row>
    <row r="4" spans="2:4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8" t="s">
        <v>14</v>
      </c>
      <c r="L6" s="22"/>
    </row>
    <row r="7" spans="2:12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</row>
    <row r="8" spans="1:31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40"/>
      <c r="C9" s="34"/>
      <c r="D9" s="34"/>
      <c r="E9" s="141" t="s">
        <v>852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ROUND(J82,2)</f>
        <v>370000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ROUND((SUM(BE82:BE95)),2)</f>
        <v>370000</v>
      </c>
      <c r="G33" s="34"/>
      <c r="H33" s="34"/>
      <c r="I33" s="153">
        <v>0.21</v>
      </c>
      <c r="J33" s="152">
        <f>ROUND(((SUM(BE82:BE95))*I33),2)</f>
        <v>77700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ROUND((SUM(BF82:BF95)),2)</f>
        <v>0</v>
      </c>
      <c r="G34" s="34"/>
      <c r="H34" s="34"/>
      <c r="I34" s="153">
        <v>0.15</v>
      </c>
      <c r="J34" s="152">
        <f>ROUND(((SUM(BF82:BF95))*I34),2)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ROUND((SUM(BG82:BG95)),2)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ROUND((SUM(BH82:BH95)),2)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ROUND((SUM(BI82:BI95)),2)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447700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VRN - Vedlejší rozpočtové náklady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J82</f>
        <v>370000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852</v>
      </c>
      <c r="E60" s="173"/>
      <c r="F60" s="173"/>
      <c r="G60" s="173"/>
      <c r="H60" s="173"/>
      <c r="I60" s="173"/>
      <c r="J60" s="174">
        <f>J83</f>
        <v>370000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4081</v>
      </c>
      <c r="E61" s="178"/>
      <c r="F61" s="178"/>
      <c r="G61" s="178"/>
      <c r="H61" s="178"/>
      <c r="I61" s="178"/>
      <c r="J61" s="179">
        <f>J84</f>
        <v>120250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4082</v>
      </c>
      <c r="E62" s="178"/>
      <c r="F62" s="178"/>
      <c r="G62" s="178"/>
      <c r="H62" s="178"/>
      <c r="I62" s="178"/>
      <c r="J62" s="179">
        <f>J92</f>
        <v>249750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40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140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140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5" t="s">
        <v>227</v>
      </c>
      <c r="D69" s="36"/>
      <c r="E69" s="36"/>
      <c r="F69" s="36"/>
      <c r="G69" s="36"/>
      <c r="H69" s="36"/>
      <c r="I69" s="36"/>
      <c r="J69" s="36"/>
      <c r="K69" s="36"/>
      <c r="L69" s="140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4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31" t="s">
        <v>14</v>
      </c>
      <c r="D71" s="36"/>
      <c r="E71" s="36"/>
      <c r="F71" s="36"/>
      <c r="G71" s="36"/>
      <c r="H71" s="36"/>
      <c r="I71" s="36"/>
      <c r="J71" s="36"/>
      <c r="K71" s="36"/>
      <c r="L71" s="14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165" t="str">
        <f>E7</f>
        <v>Náves Holohlavy</v>
      </c>
      <c r="F72" s="31"/>
      <c r="G72" s="31"/>
      <c r="H72" s="31"/>
      <c r="I72" s="36"/>
      <c r="J72" s="36"/>
      <c r="K72" s="36"/>
      <c r="L72" s="14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31" t="s">
        <v>159</v>
      </c>
      <c r="D73" s="36"/>
      <c r="E73" s="36"/>
      <c r="F73" s="36"/>
      <c r="G73" s="36"/>
      <c r="H73" s="36"/>
      <c r="I73" s="36"/>
      <c r="J73" s="36"/>
      <c r="K73" s="36"/>
      <c r="L73" s="14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64" t="str">
        <f>E9</f>
        <v>VRN - Vedlejší rozpočtové náklady</v>
      </c>
      <c r="F74" s="36"/>
      <c r="G74" s="36"/>
      <c r="H74" s="36"/>
      <c r="I74" s="36"/>
      <c r="J74" s="36"/>
      <c r="K74" s="36"/>
      <c r="L74" s="14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31" t="s">
        <v>19</v>
      </c>
      <c r="D76" s="36"/>
      <c r="E76" s="36"/>
      <c r="F76" s="28" t="str">
        <f>F12</f>
        <v>Holohlavy</v>
      </c>
      <c r="G76" s="36"/>
      <c r="H76" s="36"/>
      <c r="I76" s="31" t="s">
        <v>21</v>
      </c>
      <c r="J76" s="67" t="str">
        <f>IF(J12="","",J12)</f>
        <v>18. 1. 2022</v>
      </c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15" customHeight="1">
      <c r="A78" s="34"/>
      <c r="B78" s="35"/>
      <c r="C78" s="31" t="s">
        <v>23</v>
      </c>
      <c r="D78" s="36"/>
      <c r="E78" s="36"/>
      <c r="F78" s="28" t="str">
        <f>E15</f>
        <v>Obec Holohlavy</v>
      </c>
      <c r="G78" s="36"/>
      <c r="H78" s="36"/>
      <c r="I78" s="31" t="s">
        <v>30</v>
      </c>
      <c r="J78" s="32" t="str">
        <f>E21</f>
        <v>Zalubem s.r.o.</v>
      </c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31" t="s">
        <v>27</v>
      </c>
      <c r="D79" s="36"/>
      <c r="E79" s="36"/>
      <c r="F79" s="28" t="str">
        <f>IF(E18="","",E18)</f>
        <v>BAGRUNC s.r.o.</v>
      </c>
      <c r="G79" s="36"/>
      <c r="H79" s="36"/>
      <c r="I79" s="31" t="s">
        <v>33</v>
      </c>
      <c r="J79" s="32" t="str">
        <f>E24</f>
        <v>Zalubem s.r.o.</v>
      </c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81"/>
      <c r="B81" s="182"/>
      <c r="C81" s="183" t="s">
        <v>228</v>
      </c>
      <c r="D81" s="184" t="s">
        <v>55</v>
      </c>
      <c r="E81" s="184" t="s">
        <v>51</v>
      </c>
      <c r="F81" s="184" t="s">
        <v>52</v>
      </c>
      <c r="G81" s="184" t="s">
        <v>229</v>
      </c>
      <c r="H81" s="184" t="s">
        <v>230</v>
      </c>
      <c r="I81" s="184" t="s">
        <v>231</v>
      </c>
      <c r="J81" s="184" t="s">
        <v>218</v>
      </c>
      <c r="K81" s="185" t="s">
        <v>232</v>
      </c>
      <c r="L81" s="186"/>
      <c r="M81" s="87" t="s">
        <v>17</v>
      </c>
      <c r="N81" s="88" t="s">
        <v>40</v>
      </c>
      <c r="O81" s="88" t="s">
        <v>233</v>
      </c>
      <c r="P81" s="88" t="s">
        <v>234</v>
      </c>
      <c r="Q81" s="88" t="s">
        <v>235</v>
      </c>
      <c r="R81" s="88" t="s">
        <v>236</v>
      </c>
      <c r="S81" s="88" t="s">
        <v>237</v>
      </c>
      <c r="T81" s="89" t="s">
        <v>238</v>
      </c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</row>
    <row r="82" spans="1:63" s="2" customFormat="1" ht="22.8" customHeight="1">
      <c r="A82" s="34"/>
      <c r="B82" s="35"/>
      <c r="C82" s="94" t="s">
        <v>239</v>
      </c>
      <c r="D82" s="36"/>
      <c r="E82" s="36"/>
      <c r="F82" s="36"/>
      <c r="G82" s="36"/>
      <c r="H82" s="36"/>
      <c r="I82" s="36"/>
      <c r="J82" s="187">
        <f>BK82</f>
        <v>370000</v>
      </c>
      <c r="K82" s="36"/>
      <c r="L82" s="40"/>
      <c r="M82" s="90"/>
      <c r="N82" s="188"/>
      <c r="O82" s="91"/>
      <c r="P82" s="189">
        <f>P83</f>
        <v>0</v>
      </c>
      <c r="Q82" s="91"/>
      <c r="R82" s="189">
        <f>R83</f>
        <v>0</v>
      </c>
      <c r="S82" s="91"/>
      <c r="T82" s="190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9" t="s">
        <v>69</v>
      </c>
      <c r="AU82" s="19" t="s">
        <v>219</v>
      </c>
      <c r="BK82" s="191">
        <f>BK83</f>
        <v>370000</v>
      </c>
    </row>
    <row r="83" spans="1:63" s="12" customFormat="1" ht="25.9" customHeight="1">
      <c r="A83" s="12"/>
      <c r="B83" s="192"/>
      <c r="C83" s="193"/>
      <c r="D83" s="194" t="s">
        <v>69</v>
      </c>
      <c r="E83" s="195" t="s">
        <v>135</v>
      </c>
      <c r="F83" s="195" t="s">
        <v>136</v>
      </c>
      <c r="G83" s="193"/>
      <c r="H83" s="193"/>
      <c r="I83" s="193"/>
      <c r="J83" s="196">
        <f>BK83</f>
        <v>370000</v>
      </c>
      <c r="K83" s="193"/>
      <c r="L83" s="197"/>
      <c r="M83" s="198"/>
      <c r="N83" s="199"/>
      <c r="O83" s="199"/>
      <c r="P83" s="200">
        <f>P84+P92</f>
        <v>0</v>
      </c>
      <c r="Q83" s="199"/>
      <c r="R83" s="200">
        <f>R84+R92</f>
        <v>0</v>
      </c>
      <c r="S83" s="199"/>
      <c r="T83" s="201">
        <f>T84+T92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273</v>
      </c>
      <c r="AT83" s="203" t="s">
        <v>69</v>
      </c>
      <c r="AU83" s="203" t="s">
        <v>70</v>
      </c>
      <c r="AY83" s="202" t="s">
        <v>242</v>
      </c>
      <c r="BK83" s="204">
        <f>BK84+BK92</f>
        <v>370000</v>
      </c>
    </row>
    <row r="84" spans="1:63" s="12" customFormat="1" ht="22.8" customHeight="1">
      <c r="A84" s="12"/>
      <c r="B84" s="192"/>
      <c r="C84" s="193"/>
      <c r="D84" s="194" t="s">
        <v>69</v>
      </c>
      <c r="E84" s="205" t="s">
        <v>4083</v>
      </c>
      <c r="F84" s="205" t="s">
        <v>4084</v>
      </c>
      <c r="G84" s="193"/>
      <c r="H84" s="193"/>
      <c r="I84" s="193"/>
      <c r="J84" s="206">
        <f>BK84</f>
        <v>120250</v>
      </c>
      <c r="K84" s="193"/>
      <c r="L84" s="197"/>
      <c r="M84" s="198"/>
      <c r="N84" s="199"/>
      <c r="O84" s="199"/>
      <c r="P84" s="200">
        <f>SUM(P85:P91)</f>
        <v>0</v>
      </c>
      <c r="Q84" s="199"/>
      <c r="R84" s="200">
        <f>SUM(R85:R91)</f>
        <v>0</v>
      </c>
      <c r="S84" s="199"/>
      <c r="T84" s="201">
        <f>SUM(T85:T91)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273</v>
      </c>
      <c r="AT84" s="203" t="s">
        <v>69</v>
      </c>
      <c r="AU84" s="203" t="s">
        <v>78</v>
      </c>
      <c r="AY84" s="202" t="s">
        <v>242</v>
      </c>
      <c r="BK84" s="204">
        <f>SUM(BK85:BK91)</f>
        <v>120250</v>
      </c>
    </row>
    <row r="85" spans="1:65" s="2" customFormat="1" ht="16.5" customHeight="1">
      <c r="A85" s="34"/>
      <c r="B85" s="35"/>
      <c r="C85" s="207" t="s">
        <v>78</v>
      </c>
      <c r="D85" s="207" t="s">
        <v>244</v>
      </c>
      <c r="E85" s="208" t="s">
        <v>4085</v>
      </c>
      <c r="F85" s="209" t="s">
        <v>4086</v>
      </c>
      <c r="G85" s="210" t="s">
        <v>4087</v>
      </c>
      <c r="H85" s="211">
        <v>1</v>
      </c>
      <c r="I85" s="212">
        <v>32375</v>
      </c>
      <c r="J85" s="212">
        <f>ROUND(I85*H85,2)</f>
        <v>32375</v>
      </c>
      <c r="K85" s="209" t="s">
        <v>247</v>
      </c>
      <c r="L85" s="40"/>
      <c r="M85" s="213" t="s">
        <v>17</v>
      </c>
      <c r="N85" s="214" t="s">
        <v>41</v>
      </c>
      <c r="O85" s="215">
        <v>0</v>
      </c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217" t="s">
        <v>1228</v>
      </c>
      <c r="AT85" s="217" t="s">
        <v>244</v>
      </c>
      <c r="AU85" s="217" t="s">
        <v>80</v>
      </c>
      <c r="AY85" s="19" t="s">
        <v>242</v>
      </c>
      <c r="BE85" s="218">
        <f>IF(N85="základní",J85,0)</f>
        <v>32375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78</v>
      </c>
      <c r="BK85" s="218">
        <f>ROUND(I85*H85,2)</f>
        <v>32375</v>
      </c>
      <c r="BL85" s="19" t="s">
        <v>1228</v>
      </c>
      <c r="BM85" s="217" t="s">
        <v>4088</v>
      </c>
    </row>
    <row r="86" spans="1:47" s="2" customFormat="1" ht="12">
      <c r="A86" s="34"/>
      <c r="B86" s="35"/>
      <c r="C86" s="36"/>
      <c r="D86" s="219" t="s">
        <v>250</v>
      </c>
      <c r="E86" s="36"/>
      <c r="F86" s="220" t="s">
        <v>4089</v>
      </c>
      <c r="G86" s="36"/>
      <c r="H86" s="36"/>
      <c r="I86" s="36"/>
      <c r="J86" s="36"/>
      <c r="K86" s="36"/>
      <c r="L86" s="40"/>
      <c r="M86" s="221"/>
      <c r="N86" s="222"/>
      <c r="O86" s="79"/>
      <c r="P86" s="79"/>
      <c r="Q86" s="79"/>
      <c r="R86" s="79"/>
      <c r="S86" s="79"/>
      <c r="T86" s="80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250</v>
      </c>
      <c r="AU86" s="19" t="s">
        <v>80</v>
      </c>
    </row>
    <row r="87" spans="1:65" s="2" customFormat="1" ht="16.5" customHeight="1">
      <c r="A87" s="34"/>
      <c r="B87" s="35"/>
      <c r="C87" s="207" t="s">
        <v>80</v>
      </c>
      <c r="D87" s="207" t="s">
        <v>244</v>
      </c>
      <c r="E87" s="208" t="s">
        <v>4090</v>
      </c>
      <c r="F87" s="209" t="s">
        <v>4091</v>
      </c>
      <c r="G87" s="210" t="s">
        <v>4087</v>
      </c>
      <c r="H87" s="211">
        <v>1</v>
      </c>
      <c r="I87" s="212">
        <v>32375</v>
      </c>
      <c r="J87" s="212">
        <f>ROUND(I87*H87,2)</f>
        <v>32375</v>
      </c>
      <c r="K87" s="209" t="s">
        <v>247</v>
      </c>
      <c r="L87" s="40"/>
      <c r="M87" s="213" t="s">
        <v>17</v>
      </c>
      <c r="N87" s="214" t="s">
        <v>41</v>
      </c>
      <c r="O87" s="215">
        <v>0</v>
      </c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217" t="s">
        <v>1228</v>
      </c>
      <c r="AT87" s="217" t="s">
        <v>244</v>
      </c>
      <c r="AU87" s="217" t="s">
        <v>80</v>
      </c>
      <c r="AY87" s="19" t="s">
        <v>242</v>
      </c>
      <c r="BE87" s="218">
        <f>IF(N87="základní",J87,0)</f>
        <v>32375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78</v>
      </c>
      <c r="BK87" s="218">
        <f>ROUND(I87*H87,2)</f>
        <v>32375</v>
      </c>
      <c r="BL87" s="19" t="s">
        <v>1228</v>
      </c>
      <c r="BM87" s="217" t="s">
        <v>4092</v>
      </c>
    </row>
    <row r="88" spans="1:47" s="2" customFormat="1" ht="12">
      <c r="A88" s="34"/>
      <c r="B88" s="35"/>
      <c r="C88" s="36"/>
      <c r="D88" s="219" t="s">
        <v>250</v>
      </c>
      <c r="E88" s="36"/>
      <c r="F88" s="220" t="s">
        <v>4093</v>
      </c>
      <c r="G88" s="36"/>
      <c r="H88" s="36"/>
      <c r="I88" s="36"/>
      <c r="J88" s="36"/>
      <c r="K88" s="36"/>
      <c r="L88" s="40"/>
      <c r="M88" s="221"/>
      <c r="N88" s="222"/>
      <c r="O88" s="79"/>
      <c r="P88" s="79"/>
      <c r="Q88" s="79"/>
      <c r="R88" s="79"/>
      <c r="S88" s="79"/>
      <c r="T88" s="80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250</v>
      </c>
      <c r="AU88" s="19" t="s">
        <v>80</v>
      </c>
    </row>
    <row r="89" spans="1:65" s="2" customFormat="1" ht="16.5" customHeight="1">
      <c r="A89" s="34"/>
      <c r="B89" s="35"/>
      <c r="C89" s="207" t="s">
        <v>262</v>
      </c>
      <c r="D89" s="207" t="s">
        <v>244</v>
      </c>
      <c r="E89" s="208" t="s">
        <v>4094</v>
      </c>
      <c r="F89" s="209" t="s">
        <v>4095</v>
      </c>
      <c r="G89" s="210" t="s">
        <v>4087</v>
      </c>
      <c r="H89" s="211">
        <v>1</v>
      </c>
      <c r="I89" s="212">
        <v>55500</v>
      </c>
      <c r="J89" s="212">
        <f>ROUND(I89*H89,2)</f>
        <v>55500</v>
      </c>
      <c r="K89" s="209" t="s">
        <v>247</v>
      </c>
      <c r="L89" s="40"/>
      <c r="M89" s="213" t="s">
        <v>17</v>
      </c>
      <c r="N89" s="214" t="s">
        <v>41</v>
      </c>
      <c r="O89" s="215">
        <v>0</v>
      </c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217" t="s">
        <v>1228</v>
      </c>
      <c r="AT89" s="217" t="s">
        <v>244</v>
      </c>
      <c r="AU89" s="217" t="s">
        <v>80</v>
      </c>
      <c r="AY89" s="19" t="s">
        <v>242</v>
      </c>
      <c r="BE89" s="218">
        <f>IF(N89="základní",J89,0)</f>
        <v>55500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78</v>
      </c>
      <c r="BK89" s="218">
        <f>ROUND(I89*H89,2)</f>
        <v>55500</v>
      </c>
      <c r="BL89" s="19" t="s">
        <v>1228</v>
      </c>
      <c r="BM89" s="217" t="s">
        <v>4096</v>
      </c>
    </row>
    <row r="90" spans="1:47" s="2" customFormat="1" ht="12">
      <c r="A90" s="34"/>
      <c r="B90" s="35"/>
      <c r="C90" s="36"/>
      <c r="D90" s="219" t="s">
        <v>250</v>
      </c>
      <c r="E90" s="36"/>
      <c r="F90" s="220" t="s">
        <v>4097</v>
      </c>
      <c r="G90" s="36"/>
      <c r="H90" s="36"/>
      <c r="I90" s="36"/>
      <c r="J90" s="36"/>
      <c r="K90" s="36"/>
      <c r="L90" s="40"/>
      <c r="M90" s="221"/>
      <c r="N90" s="222"/>
      <c r="O90" s="79"/>
      <c r="P90" s="79"/>
      <c r="Q90" s="79"/>
      <c r="R90" s="79"/>
      <c r="S90" s="79"/>
      <c r="T90" s="80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250</v>
      </c>
      <c r="AU90" s="19" t="s">
        <v>80</v>
      </c>
    </row>
    <row r="91" spans="1:47" s="2" customFormat="1" ht="12">
      <c r="A91" s="34"/>
      <c r="B91" s="35"/>
      <c r="C91" s="36"/>
      <c r="D91" s="223" t="s">
        <v>252</v>
      </c>
      <c r="E91" s="36"/>
      <c r="F91" s="224" t="s">
        <v>4098</v>
      </c>
      <c r="G91" s="36"/>
      <c r="H91" s="36"/>
      <c r="I91" s="36"/>
      <c r="J91" s="36"/>
      <c r="K91" s="36"/>
      <c r="L91" s="40"/>
      <c r="M91" s="221"/>
      <c r="N91" s="222"/>
      <c r="O91" s="79"/>
      <c r="P91" s="79"/>
      <c r="Q91" s="79"/>
      <c r="R91" s="79"/>
      <c r="S91" s="79"/>
      <c r="T91" s="80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252</v>
      </c>
      <c r="AU91" s="19" t="s">
        <v>80</v>
      </c>
    </row>
    <row r="92" spans="1:63" s="12" customFormat="1" ht="22.8" customHeight="1">
      <c r="A92" s="12"/>
      <c r="B92" s="192"/>
      <c r="C92" s="193"/>
      <c r="D92" s="194" t="s">
        <v>69</v>
      </c>
      <c r="E92" s="205" t="s">
        <v>4099</v>
      </c>
      <c r="F92" s="205" t="s">
        <v>4100</v>
      </c>
      <c r="G92" s="193"/>
      <c r="H92" s="193"/>
      <c r="I92" s="193"/>
      <c r="J92" s="206">
        <f>BK92</f>
        <v>249750</v>
      </c>
      <c r="K92" s="193"/>
      <c r="L92" s="197"/>
      <c r="M92" s="198"/>
      <c r="N92" s="199"/>
      <c r="O92" s="199"/>
      <c r="P92" s="200">
        <f>SUM(P93:P95)</f>
        <v>0</v>
      </c>
      <c r="Q92" s="199"/>
      <c r="R92" s="200">
        <f>SUM(R93:R95)</f>
        <v>0</v>
      </c>
      <c r="S92" s="199"/>
      <c r="T92" s="201">
        <f>SUM(T93:T95)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273</v>
      </c>
      <c r="AT92" s="203" t="s">
        <v>69</v>
      </c>
      <c r="AU92" s="203" t="s">
        <v>78</v>
      </c>
      <c r="AY92" s="202" t="s">
        <v>242</v>
      </c>
      <c r="BK92" s="204">
        <f>SUM(BK93:BK95)</f>
        <v>249750</v>
      </c>
    </row>
    <row r="93" spans="1:65" s="2" customFormat="1" ht="16.5" customHeight="1">
      <c r="A93" s="34"/>
      <c r="B93" s="35"/>
      <c r="C93" s="207" t="s">
        <v>248</v>
      </c>
      <c r="D93" s="207" t="s">
        <v>244</v>
      </c>
      <c r="E93" s="208" t="s">
        <v>4101</v>
      </c>
      <c r="F93" s="209" t="s">
        <v>4100</v>
      </c>
      <c r="G93" s="210" t="s">
        <v>4087</v>
      </c>
      <c r="H93" s="211">
        <v>1</v>
      </c>
      <c r="I93" s="212">
        <v>249750</v>
      </c>
      <c r="J93" s="212">
        <f>ROUND(I93*H93,2)</f>
        <v>249750</v>
      </c>
      <c r="K93" s="209" t="s">
        <v>247</v>
      </c>
      <c r="L93" s="40"/>
      <c r="M93" s="213" t="s">
        <v>17</v>
      </c>
      <c r="N93" s="214" t="s">
        <v>41</v>
      </c>
      <c r="O93" s="215">
        <v>0</v>
      </c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217" t="s">
        <v>1228</v>
      </c>
      <c r="AT93" s="217" t="s">
        <v>244</v>
      </c>
      <c r="AU93" s="217" t="s">
        <v>80</v>
      </c>
      <c r="AY93" s="19" t="s">
        <v>242</v>
      </c>
      <c r="BE93" s="218">
        <f>IF(N93="základní",J93,0)</f>
        <v>249750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78</v>
      </c>
      <c r="BK93" s="218">
        <f>ROUND(I93*H93,2)</f>
        <v>249750</v>
      </c>
      <c r="BL93" s="19" t="s">
        <v>1228</v>
      </c>
      <c r="BM93" s="217" t="s">
        <v>4102</v>
      </c>
    </row>
    <row r="94" spans="1:47" s="2" customFormat="1" ht="12">
      <c r="A94" s="34"/>
      <c r="B94" s="35"/>
      <c r="C94" s="36"/>
      <c r="D94" s="219" t="s">
        <v>250</v>
      </c>
      <c r="E94" s="36"/>
      <c r="F94" s="220" t="s">
        <v>4103</v>
      </c>
      <c r="G94" s="36"/>
      <c r="H94" s="36"/>
      <c r="I94" s="36"/>
      <c r="J94" s="36"/>
      <c r="K94" s="36"/>
      <c r="L94" s="40"/>
      <c r="M94" s="221"/>
      <c r="N94" s="222"/>
      <c r="O94" s="79"/>
      <c r="P94" s="79"/>
      <c r="Q94" s="79"/>
      <c r="R94" s="79"/>
      <c r="S94" s="79"/>
      <c r="T94" s="80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250</v>
      </c>
      <c r="AU94" s="19" t="s">
        <v>80</v>
      </c>
    </row>
    <row r="95" spans="1:47" s="2" customFormat="1" ht="12">
      <c r="A95" s="34"/>
      <c r="B95" s="35"/>
      <c r="C95" s="36"/>
      <c r="D95" s="223" t="s">
        <v>252</v>
      </c>
      <c r="E95" s="36"/>
      <c r="F95" s="224" t="s">
        <v>4104</v>
      </c>
      <c r="G95" s="36"/>
      <c r="H95" s="36"/>
      <c r="I95" s="36"/>
      <c r="J95" s="36"/>
      <c r="K95" s="36"/>
      <c r="L95" s="40"/>
      <c r="M95" s="273"/>
      <c r="N95" s="274"/>
      <c r="O95" s="275"/>
      <c r="P95" s="275"/>
      <c r="Q95" s="275"/>
      <c r="R95" s="275"/>
      <c r="S95" s="275"/>
      <c r="T95" s="27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252</v>
      </c>
      <c r="AU95" s="19" t="s">
        <v>80</v>
      </c>
    </row>
    <row r="96" spans="1:31" s="2" customFormat="1" ht="6.95" customHeight="1">
      <c r="A96" s="34"/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40"/>
      <c r="M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</sheetData>
  <sheetProtection password="CC35" sheet="1" objects="1" scenarios="1" formatColumns="0" formatRows="0" autoFilter="0"/>
  <autoFilter ref="C81:K9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1_02/012103000"/>
    <hyperlink ref="F88" r:id="rId2" display="https://podminky.urs.cz/item/CS_URS_2021_02/012203000"/>
    <hyperlink ref="F90" r:id="rId3" display="https://podminky.urs.cz/item/CS_URS_2021_02/013002000"/>
    <hyperlink ref="F94" r:id="rId4" display="https://podminky.urs.cz/item/CS_URS_2021_02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4"/>
      <c r="C3" s="135"/>
      <c r="D3" s="135"/>
      <c r="E3" s="135"/>
      <c r="F3" s="135"/>
      <c r="G3" s="135"/>
      <c r="H3" s="22"/>
    </row>
    <row r="4" spans="2:8" s="1" customFormat="1" ht="24.95" customHeight="1">
      <c r="B4" s="22"/>
      <c r="C4" s="136" t="s">
        <v>4105</v>
      </c>
      <c r="H4" s="22"/>
    </row>
    <row r="5" spans="2:8" s="1" customFormat="1" ht="12" customHeight="1">
      <c r="B5" s="22"/>
      <c r="C5" s="285" t="s">
        <v>12</v>
      </c>
      <c r="D5" s="145" t="s">
        <v>13</v>
      </c>
      <c r="E5" s="1"/>
      <c r="F5" s="1"/>
      <c r="H5" s="22"/>
    </row>
    <row r="6" spans="2:8" s="1" customFormat="1" ht="36.95" customHeight="1">
      <c r="B6" s="22"/>
      <c r="C6" s="286" t="s">
        <v>14</v>
      </c>
      <c r="D6" s="287" t="s">
        <v>15</v>
      </c>
      <c r="E6" s="1"/>
      <c r="F6" s="1"/>
      <c r="H6" s="22"/>
    </row>
    <row r="7" spans="2:8" s="1" customFormat="1" ht="16.5" customHeight="1">
      <c r="B7" s="22"/>
      <c r="C7" s="138" t="s">
        <v>21</v>
      </c>
      <c r="D7" s="142" t="str">
        <f>'Rekapitulace stavby'!AN8</f>
        <v>18. 1. 2022</v>
      </c>
      <c r="H7" s="22"/>
    </row>
    <row r="8" spans="1:8" s="2" customFormat="1" ht="10.8" customHeight="1">
      <c r="A8" s="34"/>
      <c r="B8" s="40"/>
      <c r="C8" s="34"/>
      <c r="D8" s="34"/>
      <c r="E8" s="34"/>
      <c r="F8" s="34"/>
      <c r="G8" s="34"/>
      <c r="H8" s="40"/>
    </row>
    <row r="9" spans="1:8" s="11" customFormat="1" ht="29.25" customHeight="1">
      <c r="A9" s="181"/>
      <c r="B9" s="288"/>
      <c r="C9" s="289" t="s">
        <v>51</v>
      </c>
      <c r="D9" s="290" t="s">
        <v>52</v>
      </c>
      <c r="E9" s="290" t="s">
        <v>229</v>
      </c>
      <c r="F9" s="291" t="s">
        <v>4106</v>
      </c>
      <c r="G9" s="181"/>
      <c r="H9" s="288"/>
    </row>
    <row r="10" spans="1:8" s="2" customFormat="1" ht="26.4" customHeight="1">
      <c r="A10" s="34"/>
      <c r="B10" s="40"/>
      <c r="C10" s="292" t="s">
        <v>4107</v>
      </c>
      <c r="D10" s="292" t="s">
        <v>76</v>
      </c>
      <c r="E10" s="34"/>
      <c r="F10" s="34"/>
      <c r="G10" s="34"/>
      <c r="H10" s="40"/>
    </row>
    <row r="11" spans="1:8" s="2" customFormat="1" ht="16.8" customHeight="1">
      <c r="A11" s="34"/>
      <c r="B11" s="40"/>
      <c r="C11" s="293" t="s">
        <v>195</v>
      </c>
      <c r="D11" s="294" t="s">
        <v>196</v>
      </c>
      <c r="E11" s="295" t="s">
        <v>184</v>
      </c>
      <c r="F11" s="296">
        <v>133.67</v>
      </c>
      <c r="G11" s="34"/>
      <c r="H11" s="40"/>
    </row>
    <row r="12" spans="1:8" s="2" customFormat="1" ht="16.8" customHeight="1">
      <c r="A12" s="34"/>
      <c r="B12" s="40"/>
      <c r="C12" s="297" t="s">
        <v>17</v>
      </c>
      <c r="D12" s="297" t="s">
        <v>359</v>
      </c>
      <c r="E12" s="19" t="s">
        <v>17</v>
      </c>
      <c r="F12" s="298">
        <v>0</v>
      </c>
      <c r="G12" s="34"/>
      <c r="H12" s="40"/>
    </row>
    <row r="13" spans="1:8" s="2" customFormat="1" ht="16.8" customHeight="1">
      <c r="A13" s="34"/>
      <c r="B13" s="40"/>
      <c r="C13" s="297" t="s">
        <v>17</v>
      </c>
      <c r="D13" s="297" t="s">
        <v>360</v>
      </c>
      <c r="E13" s="19" t="s">
        <v>17</v>
      </c>
      <c r="F13" s="298">
        <v>17.5</v>
      </c>
      <c r="G13" s="34"/>
      <c r="H13" s="40"/>
    </row>
    <row r="14" spans="1:8" s="2" customFormat="1" ht="16.8" customHeight="1">
      <c r="A14" s="34"/>
      <c r="B14" s="40"/>
      <c r="C14" s="297" t="s">
        <v>17</v>
      </c>
      <c r="D14" s="297" t="s">
        <v>361</v>
      </c>
      <c r="E14" s="19" t="s">
        <v>17</v>
      </c>
      <c r="F14" s="298">
        <v>50.9</v>
      </c>
      <c r="G14" s="34"/>
      <c r="H14" s="40"/>
    </row>
    <row r="15" spans="1:8" s="2" customFormat="1" ht="16.8" customHeight="1">
      <c r="A15" s="34"/>
      <c r="B15" s="40"/>
      <c r="C15" s="297" t="s">
        <v>17</v>
      </c>
      <c r="D15" s="297" t="s">
        <v>362</v>
      </c>
      <c r="E15" s="19" t="s">
        <v>17</v>
      </c>
      <c r="F15" s="298">
        <v>65.27</v>
      </c>
      <c r="G15" s="34"/>
      <c r="H15" s="40"/>
    </row>
    <row r="16" spans="1:8" s="2" customFormat="1" ht="16.8" customHeight="1">
      <c r="A16" s="34"/>
      <c r="B16" s="40"/>
      <c r="C16" s="297" t="s">
        <v>195</v>
      </c>
      <c r="D16" s="297" t="s">
        <v>261</v>
      </c>
      <c r="E16" s="19" t="s">
        <v>17</v>
      </c>
      <c r="F16" s="298">
        <v>133.67</v>
      </c>
      <c r="G16" s="34"/>
      <c r="H16" s="40"/>
    </row>
    <row r="17" spans="1:8" s="2" customFormat="1" ht="16.8" customHeight="1">
      <c r="A17" s="34"/>
      <c r="B17" s="40"/>
      <c r="C17" s="299" t="s">
        <v>4108</v>
      </c>
      <c r="D17" s="34"/>
      <c r="E17" s="34"/>
      <c r="F17" s="34"/>
      <c r="G17" s="34"/>
      <c r="H17" s="40"/>
    </row>
    <row r="18" spans="1:8" s="2" customFormat="1" ht="16.8" customHeight="1">
      <c r="A18" s="34"/>
      <c r="B18" s="40"/>
      <c r="C18" s="297" t="s">
        <v>355</v>
      </c>
      <c r="D18" s="297" t="s">
        <v>4109</v>
      </c>
      <c r="E18" s="19" t="s">
        <v>184</v>
      </c>
      <c r="F18" s="298">
        <v>133.67</v>
      </c>
      <c r="G18" s="34"/>
      <c r="H18" s="40"/>
    </row>
    <row r="19" spans="1:8" s="2" customFormat="1" ht="16.8" customHeight="1">
      <c r="A19" s="34"/>
      <c r="B19" s="40"/>
      <c r="C19" s="297" t="s">
        <v>508</v>
      </c>
      <c r="D19" s="297" t="s">
        <v>509</v>
      </c>
      <c r="E19" s="19" t="s">
        <v>140</v>
      </c>
      <c r="F19" s="298">
        <v>477.074</v>
      </c>
      <c r="G19" s="34"/>
      <c r="H19" s="40"/>
    </row>
    <row r="20" spans="1:8" s="2" customFormat="1" ht="16.8" customHeight="1">
      <c r="A20" s="34"/>
      <c r="B20" s="40"/>
      <c r="C20" s="293" t="s">
        <v>207</v>
      </c>
      <c r="D20" s="294" t="s">
        <v>208</v>
      </c>
      <c r="E20" s="295" t="s">
        <v>140</v>
      </c>
      <c r="F20" s="296">
        <v>67.1</v>
      </c>
      <c r="G20" s="34"/>
      <c r="H20" s="40"/>
    </row>
    <row r="21" spans="1:8" s="2" customFormat="1" ht="16.8" customHeight="1">
      <c r="A21" s="34"/>
      <c r="B21" s="40"/>
      <c r="C21" s="297" t="s">
        <v>17</v>
      </c>
      <c r="D21" s="297" t="s">
        <v>289</v>
      </c>
      <c r="E21" s="19" t="s">
        <v>17</v>
      </c>
      <c r="F21" s="298">
        <v>61.2</v>
      </c>
      <c r="G21" s="34"/>
      <c r="H21" s="40"/>
    </row>
    <row r="22" spans="1:8" s="2" customFormat="1" ht="16.8" customHeight="1">
      <c r="A22" s="34"/>
      <c r="B22" s="40"/>
      <c r="C22" s="297" t="s">
        <v>17</v>
      </c>
      <c r="D22" s="297" t="s">
        <v>290</v>
      </c>
      <c r="E22" s="19" t="s">
        <v>17</v>
      </c>
      <c r="F22" s="298">
        <v>5.9</v>
      </c>
      <c r="G22" s="34"/>
      <c r="H22" s="40"/>
    </row>
    <row r="23" spans="1:8" s="2" customFormat="1" ht="16.8" customHeight="1">
      <c r="A23" s="34"/>
      <c r="B23" s="40"/>
      <c r="C23" s="297" t="s">
        <v>207</v>
      </c>
      <c r="D23" s="297" t="s">
        <v>291</v>
      </c>
      <c r="E23" s="19" t="s">
        <v>17</v>
      </c>
      <c r="F23" s="298">
        <v>67.1</v>
      </c>
      <c r="G23" s="34"/>
      <c r="H23" s="40"/>
    </row>
    <row r="24" spans="1:8" s="2" customFormat="1" ht="16.8" customHeight="1">
      <c r="A24" s="34"/>
      <c r="B24" s="40"/>
      <c r="C24" s="299" t="s">
        <v>4108</v>
      </c>
      <c r="D24" s="34"/>
      <c r="E24" s="34"/>
      <c r="F24" s="34"/>
      <c r="G24" s="34"/>
      <c r="H24" s="40"/>
    </row>
    <row r="25" spans="1:8" s="2" customFormat="1" ht="16.8" customHeight="1">
      <c r="A25" s="34"/>
      <c r="B25" s="40"/>
      <c r="C25" s="297" t="s">
        <v>285</v>
      </c>
      <c r="D25" s="297" t="s">
        <v>4110</v>
      </c>
      <c r="E25" s="19" t="s">
        <v>140</v>
      </c>
      <c r="F25" s="298">
        <v>72.31</v>
      </c>
      <c r="G25" s="34"/>
      <c r="H25" s="40"/>
    </row>
    <row r="26" spans="1:8" s="2" customFormat="1" ht="16.8" customHeight="1">
      <c r="A26" s="34"/>
      <c r="B26" s="40"/>
      <c r="C26" s="297" t="s">
        <v>315</v>
      </c>
      <c r="D26" s="297" t="s">
        <v>4111</v>
      </c>
      <c r="E26" s="19" t="s">
        <v>140</v>
      </c>
      <c r="F26" s="298">
        <v>72.31</v>
      </c>
      <c r="G26" s="34"/>
      <c r="H26" s="40"/>
    </row>
    <row r="27" spans="1:8" s="2" customFormat="1" ht="16.8" customHeight="1">
      <c r="A27" s="34"/>
      <c r="B27" s="40"/>
      <c r="C27" s="297" t="s">
        <v>434</v>
      </c>
      <c r="D27" s="297" t="s">
        <v>4112</v>
      </c>
      <c r="E27" s="19" t="s">
        <v>140</v>
      </c>
      <c r="F27" s="298">
        <v>297.415</v>
      </c>
      <c r="G27" s="34"/>
      <c r="H27" s="40"/>
    </row>
    <row r="28" spans="1:8" s="2" customFormat="1" ht="16.8" customHeight="1">
      <c r="A28" s="34"/>
      <c r="B28" s="40"/>
      <c r="C28" s="297" t="s">
        <v>443</v>
      </c>
      <c r="D28" s="297" t="s">
        <v>4113</v>
      </c>
      <c r="E28" s="19" t="s">
        <v>140</v>
      </c>
      <c r="F28" s="298">
        <v>50.15</v>
      </c>
      <c r="G28" s="34"/>
      <c r="H28" s="40"/>
    </row>
    <row r="29" spans="1:8" s="2" customFormat="1" ht="16.8" customHeight="1">
      <c r="A29" s="34"/>
      <c r="B29" s="40"/>
      <c r="C29" s="293" t="s">
        <v>186</v>
      </c>
      <c r="D29" s="294" t="s">
        <v>187</v>
      </c>
      <c r="E29" s="295" t="s">
        <v>140</v>
      </c>
      <c r="F29" s="296">
        <v>5.07</v>
      </c>
      <c r="G29" s="34"/>
      <c r="H29" s="40"/>
    </row>
    <row r="30" spans="1:8" s="2" customFormat="1" ht="16.8" customHeight="1">
      <c r="A30" s="34"/>
      <c r="B30" s="40"/>
      <c r="C30" s="297" t="s">
        <v>17</v>
      </c>
      <c r="D30" s="297" t="s">
        <v>555</v>
      </c>
      <c r="E30" s="19" t="s">
        <v>17</v>
      </c>
      <c r="F30" s="298">
        <v>2.04</v>
      </c>
      <c r="G30" s="34"/>
      <c r="H30" s="40"/>
    </row>
    <row r="31" spans="1:8" s="2" customFormat="1" ht="16.8" customHeight="1">
      <c r="A31" s="34"/>
      <c r="B31" s="40"/>
      <c r="C31" s="297" t="s">
        <v>17</v>
      </c>
      <c r="D31" s="297" t="s">
        <v>556</v>
      </c>
      <c r="E31" s="19" t="s">
        <v>17</v>
      </c>
      <c r="F31" s="298">
        <v>1.92</v>
      </c>
      <c r="G31" s="34"/>
      <c r="H31" s="40"/>
    </row>
    <row r="32" spans="1:8" s="2" customFormat="1" ht="16.8" customHeight="1">
      <c r="A32" s="34"/>
      <c r="B32" s="40"/>
      <c r="C32" s="297" t="s">
        <v>17</v>
      </c>
      <c r="D32" s="297" t="s">
        <v>557</v>
      </c>
      <c r="E32" s="19" t="s">
        <v>17</v>
      </c>
      <c r="F32" s="298">
        <v>1.11</v>
      </c>
      <c r="G32" s="34"/>
      <c r="H32" s="40"/>
    </row>
    <row r="33" spans="1:8" s="2" customFormat="1" ht="16.8" customHeight="1">
      <c r="A33" s="34"/>
      <c r="B33" s="40"/>
      <c r="C33" s="297" t="s">
        <v>186</v>
      </c>
      <c r="D33" s="297" t="s">
        <v>261</v>
      </c>
      <c r="E33" s="19" t="s">
        <v>17</v>
      </c>
      <c r="F33" s="298">
        <v>5.07</v>
      </c>
      <c r="G33" s="34"/>
      <c r="H33" s="40"/>
    </row>
    <row r="34" spans="1:8" s="2" customFormat="1" ht="16.8" customHeight="1">
      <c r="A34" s="34"/>
      <c r="B34" s="40"/>
      <c r="C34" s="299" t="s">
        <v>4108</v>
      </c>
      <c r="D34" s="34"/>
      <c r="E34" s="34"/>
      <c r="F34" s="34"/>
      <c r="G34" s="34"/>
      <c r="H34" s="40"/>
    </row>
    <row r="35" spans="1:8" s="2" customFormat="1" ht="16.8" customHeight="1">
      <c r="A35" s="34"/>
      <c r="B35" s="40"/>
      <c r="C35" s="297" t="s">
        <v>551</v>
      </c>
      <c r="D35" s="297" t="s">
        <v>4114</v>
      </c>
      <c r="E35" s="19" t="s">
        <v>140</v>
      </c>
      <c r="F35" s="298">
        <v>5.07</v>
      </c>
      <c r="G35" s="34"/>
      <c r="H35" s="40"/>
    </row>
    <row r="36" spans="1:8" s="2" customFormat="1" ht="16.8" customHeight="1">
      <c r="A36" s="34"/>
      <c r="B36" s="40"/>
      <c r="C36" s="297" t="s">
        <v>559</v>
      </c>
      <c r="D36" s="297" t="s">
        <v>560</v>
      </c>
      <c r="E36" s="19" t="s">
        <v>140</v>
      </c>
      <c r="F36" s="298">
        <v>5.577</v>
      </c>
      <c r="G36" s="34"/>
      <c r="H36" s="40"/>
    </row>
    <row r="37" spans="1:8" s="2" customFormat="1" ht="16.8" customHeight="1">
      <c r="A37" s="34"/>
      <c r="B37" s="40"/>
      <c r="C37" s="293" t="s">
        <v>189</v>
      </c>
      <c r="D37" s="294" t="s">
        <v>190</v>
      </c>
      <c r="E37" s="295" t="s">
        <v>140</v>
      </c>
      <c r="F37" s="296">
        <v>2.415</v>
      </c>
      <c r="G37" s="34"/>
      <c r="H37" s="40"/>
    </row>
    <row r="38" spans="1:8" s="2" customFormat="1" ht="16.8" customHeight="1">
      <c r="A38" s="34"/>
      <c r="B38" s="40"/>
      <c r="C38" s="297" t="s">
        <v>189</v>
      </c>
      <c r="D38" s="297" t="s">
        <v>539</v>
      </c>
      <c r="E38" s="19" t="s">
        <v>17</v>
      </c>
      <c r="F38" s="298">
        <v>2.415</v>
      </c>
      <c r="G38" s="34"/>
      <c r="H38" s="40"/>
    </row>
    <row r="39" spans="1:8" s="2" customFormat="1" ht="16.8" customHeight="1">
      <c r="A39" s="34"/>
      <c r="B39" s="40"/>
      <c r="C39" s="299" t="s">
        <v>4108</v>
      </c>
      <c r="D39" s="34"/>
      <c r="E39" s="34"/>
      <c r="F39" s="34"/>
      <c r="G39" s="34"/>
      <c r="H39" s="40"/>
    </row>
    <row r="40" spans="1:8" s="2" customFormat="1" ht="16.8" customHeight="1">
      <c r="A40" s="34"/>
      <c r="B40" s="40"/>
      <c r="C40" s="297" t="s">
        <v>533</v>
      </c>
      <c r="D40" s="297" t="s">
        <v>4115</v>
      </c>
      <c r="E40" s="19" t="s">
        <v>140</v>
      </c>
      <c r="F40" s="298">
        <v>106.515</v>
      </c>
      <c r="G40" s="34"/>
      <c r="H40" s="40"/>
    </row>
    <row r="41" spans="1:8" s="2" customFormat="1" ht="16.8" customHeight="1">
      <c r="A41" s="34"/>
      <c r="B41" s="40"/>
      <c r="C41" s="297" t="s">
        <v>546</v>
      </c>
      <c r="D41" s="297" t="s">
        <v>547</v>
      </c>
      <c r="E41" s="19" t="s">
        <v>140</v>
      </c>
      <c r="F41" s="298">
        <v>2.536</v>
      </c>
      <c r="G41" s="34"/>
      <c r="H41" s="40"/>
    </row>
    <row r="42" spans="1:8" s="2" customFormat="1" ht="16.8" customHeight="1">
      <c r="A42" s="34"/>
      <c r="B42" s="40"/>
      <c r="C42" s="293" t="s">
        <v>167</v>
      </c>
      <c r="D42" s="294" t="s">
        <v>168</v>
      </c>
      <c r="E42" s="295" t="s">
        <v>140</v>
      </c>
      <c r="F42" s="296">
        <v>73.41</v>
      </c>
      <c r="G42" s="34"/>
      <c r="H42" s="40"/>
    </row>
    <row r="43" spans="1:8" s="2" customFormat="1" ht="16.8" customHeight="1">
      <c r="A43" s="34"/>
      <c r="B43" s="40"/>
      <c r="C43" s="297" t="s">
        <v>17</v>
      </c>
      <c r="D43" s="297" t="s">
        <v>530</v>
      </c>
      <c r="E43" s="19" t="s">
        <v>17</v>
      </c>
      <c r="F43" s="298">
        <v>35.25</v>
      </c>
      <c r="G43" s="34"/>
      <c r="H43" s="40"/>
    </row>
    <row r="44" spans="1:8" s="2" customFormat="1" ht="16.8" customHeight="1">
      <c r="A44" s="34"/>
      <c r="B44" s="40"/>
      <c r="C44" s="297" t="s">
        <v>17</v>
      </c>
      <c r="D44" s="297" t="s">
        <v>531</v>
      </c>
      <c r="E44" s="19" t="s">
        <v>17</v>
      </c>
      <c r="F44" s="298">
        <v>38.16</v>
      </c>
      <c r="G44" s="34"/>
      <c r="H44" s="40"/>
    </row>
    <row r="45" spans="1:8" s="2" customFormat="1" ht="16.8" customHeight="1">
      <c r="A45" s="34"/>
      <c r="B45" s="40"/>
      <c r="C45" s="297" t="s">
        <v>167</v>
      </c>
      <c r="D45" s="297" t="s">
        <v>261</v>
      </c>
      <c r="E45" s="19" t="s">
        <v>17</v>
      </c>
      <c r="F45" s="298">
        <v>73.41</v>
      </c>
      <c r="G45" s="34"/>
      <c r="H45" s="40"/>
    </row>
    <row r="46" spans="1:8" s="2" customFormat="1" ht="16.8" customHeight="1">
      <c r="A46" s="34"/>
      <c r="B46" s="40"/>
      <c r="C46" s="299" t="s">
        <v>4108</v>
      </c>
      <c r="D46" s="34"/>
      <c r="E46" s="34"/>
      <c r="F46" s="34"/>
      <c r="G46" s="34"/>
      <c r="H46" s="40"/>
    </row>
    <row r="47" spans="1:8" s="2" customFormat="1" ht="16.8" customHeight="1">
      <c r="A47" s="34"/>
      <c r="B47" s="40"/>
      <c r="C47" s="297" t="s">
        <v>526</v>
      </c>
      <c r="D47" s="297" t="s">
        <v>4116</v>
      </c>
      <c r="E47" s="19" t="s">
        <v>140</v>
      </c>
      <c r="F47" s="298">
        <v>73.41</v>
      </c>
      <c r="G47" s="34"/>
      <c r="H47" s="40"/>
    </row>
    <row r="48" spans="1:8" s="2" customFormat="1" ht="16.8" customHeight="1">
      <c r="A48" s="34"/>
      <c r="B48" s="40"/>
      <c r="C48" s="297" t="s">
        <v>541</v>
      </c>
      <c r="D48" s="297" t="s">
        <v>542</v>
      </c>
      <c r="E48" s="19" t="s">
        <v>140</v>
      </c>
      <c r="F48" s="298">
        <v>50.087</v>
      </c>
      <c r="G48" s="34"/>
      <c r="H48" s="40"/>
    </row>
    <row r="49" spans="1:8" s="2" customFormat="1" ht="16.8" customHeight="1">
      <c r="A49" s="34"/>
      <c r="B49" s="40"/>
      <c r="C49" s="293" t="s">
        <v>164</v>
      </c>
      <c r="D49" s="294" t="s">
        <v>165</v>
      </c>
      <c r="E49" s="295" t="s">
        <v>140</v>
      </c>
      <c r="F49" s="296">
        <v>106.515</v>
      </c>
      <c r="G49" s="34"/>
      <c r="H49" s="40"/>
    </row>
    <row r="50" spans="1:8" s="2" customFormat="1" ht="16.8" customHeight="1">
      <c r="A50" s="34"/>
      <c r="B50" s="40"/>
      <c r="C50" s="297" t="s">
        <v>17</v>
      </c>
      <c r="D50" s="297" t="s">
        <v>537</v>
      </c>
      <c r="E50" s="19" t="s">
        <v>17</v>
      </c>
      <c r="F50" s="298">
        <v>47.4</v>
      </c>
      <c r="G50" s="34"/>
      <c r="H50" s="40"/>
    </row>
    <row r="51" spans="1:8" s="2" customFormat="1" ht="16.8" customHeight="1">
      <c r="A51" s="34"/>
      <c r="B51" s="40"/>
      <c r="C51" s="297" t="s">
        <v>17</v>
      </c>
      <c r="D51" s="297" t="s">
        <v>538</v>
      </c>
      <c r="E51" s="19" t="s">
        <v>17</v>
      </c>
      <c r="F51" s="298">
        <v>56.7</v>
      </c>
      <c r="G51" s="34"/>
      <c r="H51" s="40"/>
    </row>
    <row r="52" spans="1:8" s="2" customFormat="1" ht="16.8" customHeight="1">
      <c r="A52" s="34"/>
      <c r="B52" s="40"/>
      <c r="C52" s="297" t="s">
        <v>189</v>
      </c>
      <c r="D52" s="297" t="s">
        <v>539</v>
      </c>
      <c r="E52" s="19" t="s">
        <v>17</v>
      </c>
      <c r="F52" s="298">
        <v>2.415</v>
      </c>
      <c r="G52" s="34"/>
      <c r="H52" s="40"/>
    </row>
    <row r="53" spans="1:8" s="2" customFormat="1" ht="16.8" customHeight="1">
      <c r="A53" s="34"/>
      <c r="B53" s="40"/>
      <c r="C53" s="297" t="s">
        <v>164</v>
      </c>
      <c r="D53" s="297" t="s">
        <v>261</v>
      </c>
      <c r="E53" s="19" t="s">
        <v>17</v>
      </c>
      <c r="F53" s="298">
        <v>106.515</v>
      </c>
      <c r="G53" s="34"/>
      <c r="H53" s="40"/>
    </row>
    <row r="54" spans="1:8" s="2" customFormat="1" ht="16.8" customHeight="1">
      <c r="A54" s="34"/>
      <c r="B54" s="40"/>
      <c r="C54" s="299" t="s">
        <v>4108</v>
      </c>
      <c r="D54" s="34"/>
      <c r="E54" s="34"/>
      <c r="F54" s="34"/>
      <c r="G54" s="34"/>
      <c r="H54" s="40"/>
    </row>
    <row r="55" spans="1:8" s="2" customFormat="1" ht="16.8" customHeight="1">
      <c r="A55" s="34"/>
      <c r="B55" s="40"/>
      <c r="C55" s="297" t="s">
        <v>533</v>
      </c>
      <c r="D55" s="297" t="s">
        <v>4115</v>
      </c>
      <c r="E55" s="19" t="s">
        <v>140</v>
      </c>
      <c r="F55" s="298">
        <v>106.515</v>
      </c>
      <c r="G55" s="34"/>
      <c r="H55" s="40"/>
    </row>
    <row r="56" spans="1:8" s="2" customFormat="1" ht="16.8" customHeight="1">
      <c r="A56" s="34"/>
      <c r="B56" s="40"/>
      <c r="C56" s="297" t="s">
        <v>541</v>
      </c>
      <c r="D56" s="297" t="s">
        <v>542</v>
      </c>
      <c r="E56" s="19" t="s">
        <v>140</v>
      </c>
      <c r="F56" s="298">
        <v>50.087</v>
      </c>
      <c r="G56" s="34"/>
      <c r="H56" s="40"/>
    </row>
    <row r="57" spans="1:8" s="2" customFormat="1" ht="16.8" customHeight="1">
      <c r="A57" s="34"/>
      <c r="B57" s="40"/>
      <c r="C57" s="293" t="s">
        <v>147</v>
      </c>
      <c r="D57" s="294" t="s">
        <v>148</v>
      </c>
      <c r="E57" s="295" t="s">
        <v>144</v>
      </c>
      <c r="F57" s="296">
        <v>40.32</v>
      </c>
      <c r="G57" s="34"/>
      <c r="H57" s="40"/>
    </row>
    <row r="58" spans="1:8" s="2" customFormat="1" ht="16.8" customHeight="1">
      <c r="A58" s="34"/>
      <c r="B58" s="40"/>
      <c r="C58" s="297" t="s">
        <v>17</v>
      </c>
      <c r="D58" s="297" t="s">
        <v>383</v>
      </c>
      <c r="E58" s="19" t="s">
        <v>17</v>
      </c>
      <c r="F58" s="298">
        <v>40.32</v>
      </c>
      <c r="G58" s="34"/>
      <c r="H58" s="40"/>
    </row>
    <row r="59" spans="1:8" s="2" customFormat="1" ht="16.8" customHeight="1">
      <c r="A59" s="34"/>
      <c r="B59" s="40"/>
      <c r="C59" s="297" t="s">
        <v>147</v>
      </c>
      <c r="D59" s="297" t="s">
        <v>261</v>
      </c>
      <c r="E59" s="19" t="s">
        <v>17</v>
      </c>
      <c r="F59" s="298">
        <v>40.32</v>
      </c>
      <c r="G59" s="34"/>
      <c r="H59" s="40"/>
    </row>
    <row r="60" spans="1:8" s="2" customFormat="1" ht="16.8" customHeight="1">
      <c r="A60" s="34"/>
      <c r="B60" s="40"/>
      <c r="C60" s="299" t="s">
        <v>4108</v>
      </c>
      <c r="D60" s="34"/>
      <c r="E60" s="34"/>
      <c r="F60" s="34"/>
      <c r="G60" s="34"/>
      <c r="H60" s="40"/>
    </row>
    <row r="61" spans="1:8" s="2" customFormat="1" ht="16.8" customHeight="1">
      <c r="A61" s="34"/>
      <c r="B61" s="40"/>
      <c r="C61" s="297" t="s">
        <v>378</v>
      </c>
      <c r="D61" s="297" t="s">
        <v>4117</v>
      </c>
      <c r="E61" s="19" t="s">
        <v>144</v>
      </c>
      <c r="F61" s="298">
        <v>40.32</v>
      </c>
      <c r="G61" s="34"/>
      <c r="H61" s="40"/>
    </row>
    <row r="62" spans="1:8" s="2" customFormat="1" ht="16.8" customHeight="1">
      <c r="A62" s="34"/>
      <c r="B62" s="40"/>
      <c r="C62" s="297" t="s">
        <v>397</v>
      </c>
      <c r="D62" s="297" t="s">
        <v>4118</v>
      </c>
      <c r="E62" s="19" t="s">
        <v>144</v>
      </c>
      <c r="F62" s="298">
        <v>87.388</v>
      </c>
      <c r="G62" s="34"/>
      <c r="H62" s="40"/>
    </row>
    <row r="63" spans="1:8" s="2" customFormat="1" ht="16.8" customHeight="1">
      <c r="A63" s="34"/>
      <c r="B63" s="40"/>
      <c r="C63" s="293" t="s">
        <v>156</v>
      </c>
      <c r="D63" s="294" t="s">
        <v>157</v>
      </c>
      <c r="E63" s="295" t="s">
        <v>140</v>
      </c>
      <c r="F63" s="296">
        <v>55.85</v>
      </c>
      <c r="G63" s="34"/>
      <c r="H63" s="40"/>
    </row>
    <row r="64" spans="1:8" s="2" customFormat="1" ht="16.8" customHeight="1">
      <c r="A64" s="34"/>
      <c r="B64" s="40"/>
      <c r="C64" s="297" t="s">
        <v>156</v>
      </c>
      <c r="D64" s="297" t="s">
        <v>418</v>
      </c>
      <c r="E64" s="19" t="s">
        <v>17</v>
      </c>
      <c r="F64" s="298">
        <v>55.85</v>
      </c>
      <c r="G64" s="34"/>
      <c r="H64" s="40"/>
    </row>
    <row r="65" spans="1:8" s="2" customFormat="1" ht="16.8" customHeight="1">
      <c r="A65" s="34"/>
      <c r="B65" s="40"/>
      <c r="C65" s="299" t="s">
        <v>4108</v>
      </c>
      <c r="D65" s="34"/>
      <c r="E65" s="34"/>
      <c r="F65" s="34"/>
      <c r="G65" s="34"/>
      <c r="H65" s="40"/>
    </row>
    <row r="66" spans="1:8" s="2" customFormat="1" ht="16.8" customHeight="1">
      <c r="A66" s="34"/>
      <c r="B66" s="40"/>
      <c r="C66" s="297" t="s">
        <v>414</v>
      </c>
      <c r="D66" s="297" t="s">
        <v>4119</v>
      </c>
      <c r="E66" s="19" t="s">
        <v>140</v>
      </c>
      <c r="F66" s="298">
        <v>55.85</v>
      </c>
      <c r="G66" s="34"/>
      <c r="H66" s="40"/>
    </row>
    <row r="67" spans="1:8" s="2" customFormat="1" ht="16.8" customHeight="1">
      <c r="A67" s="34"/>
      <c r="B67" s="40"/>
      <c r="C67" s="297" t="s">
        <v>421</v>
      </c>
      <c r="D67" s="297" t="s">
        <v>422</v>
      </c>
      <c r="E67" s="19" t="s">
        <v>140</v>
      </c>
      <c r="F67" s="298">
        <v>61.435</v>
      </c>
      <c r="G67" s="34"/>
      <c r="H67" s="40"/>
    </row>
    <row r="68" spans="1:8" s="2" customFormat="1" ht="16.8" customHeight="1">
      <c r="A68" s="34"/>
      <c r="B68" s="40"/>
      <c r="C68" s="293" t="s">
        <v>176</v>
      </c>
      <c r="D68" s="294" t="s">
        <v>177</v>
      </c>
      <c r="E68" s="295" t="s">
        <v>140</v>
      </c>
      <c r="F68" s="296">
        <v>528.006</v>
      </c>
      <c r="G68" s="34"/>
      <c r="H68" s="40"/>
    </row>
    <row r="69" spans="1:8" s="2" customFormat="1" ht="16.8" customHeight="1">
      <c r="A69" s="34"/>
      <c r="B69" s="40"/>
      <c r="C69" s="297" t="s">
        <v>17</v>
      </c>
      <c r="D69" s="297" t="s">
        <v>489</v>
      </c>
      <c r="E69" s="19" t="s">
        <v>17</v>
      </c>
      <c r="F69" s="298">
        <v>124.6</v>
      </c>
      <c r="G69" s="34"/>
      <c r="H69" s="40"/>
    </row>
    <row r="70" spans="1:8" s="2" customFormat="1" ht="16.8" customHeight="1">
      <c r="A70" s="34"/>
      <c r="B70" s="40"/>
      <c r="C70" s="297" t="s">
        <v>17</v>
      </c>
      <c r="D70" s="297" t="s">
        <v>490</v>
      </c>
      <c r="E70" s="19" t="s">
        <v>17</v>
      </c>
      <c r="F70" s="298">
        <v>207.66</v>
      </c>
      <c r="G70" s="34"/>
      <c r="H70" s="40"/>
    </row>
    <row r="71" spans="1:8" s="2" customFormat="1" ht="16.8" customHeight="1">
      <c r="A71" s="34"/>
      <c r="B71" s="40"/>
      <c r="C71" s="297" t="s">
        <v>17</v>
      </c>
      <c r="D71" s="297" t="s">
        <v>491</v>
      </c>
      <c r="E71" s="19" t="s">
        <v>17</v>
      </c>
      <c r="F71" s="298">
        <v>46.05</v>
      </c>
      <c r="G71" s="34"/>
      <c r="H71" s="40"/>
    </row>
    <row r="72" spans="1:8" s="2" customFormat="1" ht="16.8" customHeight="1">
      <c r="A72" s="34"/>
      <c r="B72" s="40"/>
      <c r="C72" s="297" t="s">
        <v>17</v>
      </c>
      <c r="D72" s="297" t="s">
        <v>492</v>
      </c>
      <c r="E72" s="19" t="s">
        <v>17</v>
      </c>
      <c r="F72" s="298">
        <v>113.696</v>
      </c>
      <c r="G72" s="34"/>
      <c r="H72" s="40"/>
    </row>
    <row r="73" spans="1:8" s="2" customFormat="1" ht="16.8" customHeight="1">
      <c r="A73" s="34"/>
      <c r="B73" s="40"/>
      <c r="C73" s="297" t="s">
        <v>17</v>
      </c>
      <c r="D73" s="297" t="s">
        <v>493</v>
      </c>
      <c r="E73" s="19" t="s">
        <v>17</v>
      </c>
      <c r="F73" s="298">
        <v>36</v>
      </c>
      <c r="G73" s="34"/>
      <c r="H73" s="40"/>
    </row>
    <row r="74" spans="1:8" s="2" customFormat="1" ht="16.8" customHeight="1">
      <c r="A74" s="34"/>
      <c r="B74" s="40"/>
      <c r="C74" s="297" t="s">
        <v>176</v>
      </c>
      <c r="D74" s="297" t="s">
        <v>291</v>
      </c>
      <c r="E74" s="19" t="s">
        <v>17</v>
      </c>
      <c r="F74" s="298">
        <v>528.006</v>
      </c>
      <c r="G74" s="34"/>
      <c r="H74" s="40"/>
    </row>
    <row r="75" spans="1:8" s="2" customFormat="1" ht="16.8" customHeight="1">
      <c r="A75" s="34"/>
      <c r="B75" s="40"/>
      <c r="C75" s="299" t="s">
        <v>4108</v>
      </c>
      <c r="D75" s="34"/>
      <c r="E75" s="34"/>
      <c r="F75" s="34"/>
      <c r="G75" s="34"/>
      <c r="H75" s="40"/>
    </row>
    <row r="76" spans="1:8" s="2" customFormat="1" ht="16.8" customHeight="1">
      <c r="A76" s="34"/>
      <c r="B76" s="40"/>
      <c r="C76" s="297" t="s">
        <v>484</v>
      </c>
      <c r="D76" s="297" t="s">
        <v>4120</v>
      </c>
      <c r="E76" s="19" t="s">
        <v>140</v>
      </c>
      <c r="F76" s="298">
        <v>561.912</v>
      </c>
      <c r="G76" s="34"/>
      <c r="H76" s="40"/>
    </row>
    <row r="77" spans="1:8" s="2" customFormat="1" ht="16.8" customHeight="1">
      <c r="A77" s="34"/>
      <c r="B77" s="40"/>
      <c r="C77" s="297" t="s">
        <v>508</v>
      </c>
      <c r="D77" s="297" t="s">
        <v>509</v>
      </c>
      <c r="E77" s="19" t="s">
        <v>140</v>
      </c>
      <c r="F77" s="298">
        <v>477.074</v>
      </c>
      <c r="G77" s="34"/>
      <c r="H77" s="40"/>
    </row>
    <row r="78" spans="1:8" s="2" customFormat="1" ht="16.8" customHeight="1">
      <c r="A78" s="34"/>
      <c r="B78" s="40"/>
      <c r="C78" s="293" t="s">
        <v>173</v>
      </c>
      <c r="D78" s="294" t="s">
        <v>174</v>
      </c>
      <c r="E78" s="295" t="s">
        <v>140</v>
      </c>
      <c r="F78" s="296">
        <v>20.25</v>
      </c>
      <c r="G78" s="34"/>
      <c r="H78" s="40"/>
    </row>
    <row r="79" spans="1:8" s="2" customFormat="1" ht="16.8" customHeight="1">
      <c r="A79" s="34"/>
      <c r="B79" s="40"/>
      <c r="C79" s="297" t="s">
        <v>17</v>
      </c>
      <c r="D79" s="297" t="s">
        <v>488</v>
      </c>
      <c r="E79" s="19" t="s">
        <v>17</v>
      </c>
      <c r="F79" s="298">
        <v>20.25</v>
      </c>
      <c r="G79" s="34"/>
      <c r="H79" s="40"/>
    </row>
    <row r="80" spans="1:8" s="2" customFormat="1" ht="16.8" customHeight="1">
      <c r="A80" s="34"/>
      <c r="B80" s="40"/>
      <c r="C80" s="297" t="s">
        <v>173</v>
      </c>
      <c r="D80" s="297" t="s">
        <v>291</v>
      </c>
      <c r="E80" s="19" t="s">
        <v>17</v>
      </c>
      <c r="F80" s="298">
        <v>20.25</v>
      </c>
      <c r="G80" s="34"/>
      <c r="H80" s="40"/>
    </row>
    <row r="81" spans="1:8" s="2" customFormat="1" ht="16.8" customHeight="1">
      <c r="A81" s="34"/>
      <c r="B81" s="40"/>
      <c r="C81" s="299" t="s">
        <v>4108</v>
      </c>
      <c r="D81" s="34"/>
      <c r="E81" s="34"/>
      <c r="F81" s="34"/>
      <c r="G81" s="34"/>
      <c r="H81" s="40"/>
    </row>
    <row r="82" spans="1:8" s="2" customFormat="1" ht="16.8" customHeight="1">
      <c r="A82" s="34"/>
      <c r="B82" s="40"/>
      <c r="C82" s="297" t="s">
        <v>484</v>
      </c>
      <c r="D82" s="297" t="s">
        <v>4120</v>
      </c>
      <c r="E82" s="19" t="s">
        <v>140</v>
      </c>
      <c r="F82" s="298">
        <v>561.912</v>
      </c>
      <c r="G82" s="34"/>
      <c r="H82" s="40"/>
    </row>
    <row r="83" spans="1:8" s="2" customFormat="1" ht="16.8" customHeight="1">
      <c r="A83" s="34"/>
      <c r="B83" s="40"/>
      <c r="C83" s="297" t="s">
        <v>516</v>
      </c>
      <c r="D83" s="297" t="s">
        <v>517</v>
      </c>
      <c r="E83" s="19" t="s">
        <v>140</v>
      </c>
      <c r="F83" s="298">
        <v>20.655</v>
      </c>
      <c r="G83" s="34"/>
      <c r="H83" s="40"/>
    </row>
    <row r="84" spans="1:8" s="2" customFormat="1" ht="16.8" customHeight="1">
      <c r="A84" s="34"/>
      <c r="B84" s="40"/>
      <c r="C84" s="293" t="s">
        <v>201</v>
      </c>
      <c r="D84" s="294" t="s">
        <v>202</v>
      </c>
      <c r="E84" s="295" t="s">
        <v>184</v>
      </c>
      <c r="F84" s="296">
        <v>66.65</v>
      </c>
      <c r="G84" s="34"/>
      <c r="H84" s="40"/>
    </row>
    <row r="85" spans="1:8" s="2" customFormat="1" ht="16.8" customHeight="1">
      <c r="A85" s="34"/>
      <c r="B85" s="40"/>
      <c r="C85" s="297" t="s">
        <v>17</v>
      </c>
      <c r="D85" s="297" t="s">
        <v>682</v>
      </c>
      <c r="E85" s="19" t="s">
        <v>17</v>
      </c>
      <c r="F85" s="298">
        <v>38.9</v>
      </c>
      <c r="G85" s="34"/>
      <c r="H85" s="40"/>
    </row>
    <row r="86" spans="1:8" s="2" customFormat="1" ht="16.8" customHeight="1">
      <c r="A86" s="34"/>
      <c r="B86" s="40"/>
      <c r="C86" s="297" t="s">
        <v>17</v>
      </c>
      <c r="D86" s="297" t="s">
        <v>683</v>
      </c>
      <c r="E86" s="19" t="s">
        <v>17</v>
      </c>
      <c r="F86" s="298">
        <v>26.25</v>
      </c>
      <c r="G86" s="34"/>
      <c r="H86" s="40"/>
    </row>
    <row r="87" spans="1:8" s="2" customFormat="1" ht="16.8" customHeight="1">
      <c r="A87" s="34"/>
      <c r="B87" s="40"/>
      <c r="C87" s="297" t="s">
        <v>17</v>
      </c>
      <c r="D87" s="297" t="s">
        <v>684</v>
      </c>
      <c r="E87" s="19" t="s">
        <v>17</v>
      </c>
      <c r="F87" s="298">
        <v>1.5</v>
      </c>
      <c r="G87" s="34"/>
      <c r="H87" s="40"/>
    </row>
    <row r="88" spans="1:8" s="2" customFormat="1" ht="16.8" customHeight="1">
      <c r="A88" s="34"/>
      <c r="B88" s="40"/>
      <c r="C88" s="297" t="s">
        <v>201</v>
      </c>
      <c r="D88" s="297" t="s">
        <v>261</v>
      </c>
      <c r="E88" s="19" t="s">
        <v>17</v>
      </c>
      <c r="F88" s="298">
        <v>66.65</v>
      </c>
      <c r="G88" s="34"/>
      <c r="H88" s="40"/>
    </row>
    <row r="89" spans="1:8" s="2" customFormat="1" ht="16.8" customHeight="1">
      <c r="A89" s="34"/>
      <c r="B89" s="40"/>
      <c r="C89" s="299" t="s">
        <v>4108</v>
      </c>
      <c r="D89" s="34"/>
      <c r="E89" s="34"/>
      <c r="F89" s="34"/>
      <c r="G89" s="34"/>
      <c r="H89" s="40"/>
    </row>
    <row r="90" spans="1:8" s="2" customFormat="1" ht="16.8" customHeight="1">
      <c r="A90" s="34"/>
      <c r="B90" s="40"/>
      <c r="C90" s="297" t="s">
        <v>678</v>
      </c>
      <c r="D90" s="297" t="s">
        <v>4121</v>
      </c>
      <c r="E90" s="19" t="s">
        <v>184</v>
      </c>
      <c r="F90" s="298">
        <v>66.65</v>
      </c>
      <c r="G90" s="34"/>
      <c r="H90" s="40"/>
    </row>
    <row r="91" spans="1:8" s="2" customFormat="1" ht="16.8" customHeight="1">
      <c r="A91" s="34"/>
      <c r="B91" s="40"/>
      <c r="C91" s="297" t="s">
        <v>686</v>
      </c>
      <c r="D91" s="297" t="s">
        <v>687</v>
      </c>
      <c r="E91" s="19" t="s">
        <v>184</v>
      </c>
      <c r="F91" s="298">
        <v>69.983</v>
      </c>
      <c r="G91" s="34"/>
      <c r="H91" s="40"/>
    </row>
    <row r="92" spans="1:8" s="2" customFormat="1" ht="16.8" customHeight="1">
      <c r="A92" s="34"/>
      <c r="B92" s="40"/>
      <c r="C92" s="293" t="s">
        <v>198</v>
      </c>
      <c r="D92" s="294" t="s">
        <v>199</v>
      </c>
      <c r="E92" s="295" t="s">
        <v>184</v>
      </c>
      <c r="F92" s="296">
        <v>38.8</v>
      </c>
      <c r="G92" s="34"/>
      <c r="H92" s="40"/>
    </row>
    <row r="93" spans="1:8" s="2" customFormat="1" ht="16.8" customHeight="1">
      <c r="A93" s="34"/>
      <c r="B93" s="40"/>
      <c r="C93" s="297" t="s">
        <v>17</v>
      </c>
      <c r="D93" s="297" t="s">
        <v>669</v>
      </c>
      <c r="E93" s="19" t="s">
        <v>17</v>
      </c>
      <c r="F93" s="298">
        <v>12.3</v>
      </c>
      <c r="G93" s="34"/>
      <c r="H93" s="40"/>
    </row>
    <row r="94" spans="1:8" s="2" customFormat="1" ht="16.8" customHeight="1">
      <c r="A94" s="34"/>
      <c r="B94" s="40"/>
      <c r="C94" s="297" t="s">
        <v>17</v>
      </c>
      <c r="D94" s="297" t="s">
        <v>670</v>
      </c>
      <c r="E94" s="19" t="s">
        <v>17</v>
      </c>
      <c r="F94" s="298">
        <v>24</v>
      </c>
      <c r="G94" s="34"/>
      <c r="H94" s="40"/>
    </row>
    <row r="95" spans="1:8" s="2" customFormat="1" ht="16.8" customHeight="1">
      <c r="A95" s="34"/>
      <c r="B95" s="40"/>
      <c r="C95" s="297" t="s">
        <v>17</v>
      </c>
      <c r="D95" s="297" t="s">
        <v>671</v>
      </c>
      <c r="E95" s="19" t="s">
        <v>17</v>
      </c>
      <c r="F95" s="298">
        <v>2.5</v>
      </c>
      <c r="G95" s="34"/>
      <c r="H95" s="40"/>
    </row>
    <row r="96" spans="1:8" s="2" customFormat="1" ht="16.8" customHeight="1">
      <c r="A96" s="34"/>
      <c r="B96" s="40"/>
      <c r="C96" s="297" t="s">
        <v>198</v>
      </c>
      <c r="D96" s="297" t="s">
        <v>261</v>
      </c>
      <c r="E96" s="19" t="s">
        <v>17</v>
      </c>
      <c r="F96" s="298">
        <v>38.8</v>
      </c>
      <c r="G96" s="34"/>
      <c r="H96" s="40"/>
    </row>
    <row r="97" spans="1:8" s="2" customFormat="1" ht="16.8" customHeight="1">
      <c r="A97" s="34"/>
      <c r="B97" s="40"/>
      <c r="C97" s="299" t="s">
        <v>4108</v>
      </c>
      <c r="D97" s="34"/>
      <c r="E97" s="34"/>
      <c r="F97" s="34"/>
      <c r="G97" s="34"/>
      <c r="H97" s="40"/>
    </row>
    <row r="98" spans="1:8" s="2" customFormat="1" ht="16.8" customHeight="1">
      <c r="A98" s="34"/>
      <c r="B98" s="40"/>
      <c r="C98" s="297" t="s">
        <v>665</v>
      </c>
      <c r="D98" s="297" t="s">
        <v>4122</v>
      </c>
      <c r="E98" s="19" t="s">
        <v>184</v>
      </c>
      <c r="F98" s="298">
        <v>38.8</v>
      </c>
      <c r="G98" s="34"/>
      <c r="H98" s="40"/>
    </row>
    <row r="99" spans="1:8" s="2" customFormat="1" ht="16.8" customHeight="1">
      <c r="A99" s="34"/>
      <c r="B99" s="40"/>
      <c r="C99" s="297" t="s">
        <v>673</v>
      </c>
      <c r="D99" s="297" t="s">
        <v>674</v>
      </c>
      <c r="E99" s="19" t="s">
        <v>184</v>
      </c>
      <c r="F99" s="298">
        <v>40.74</v>
      </c>
      <c r="G99" s="34"/>
      <c r="H99" s="40"/>
    </row>
    <row r="100" spans="1:8" s="2" customFormat="1" ht="16.8" customHeight="1">
      <c r="A100" s="34"/>
      <c r="B100" s="40"/>
      <c r="C100" s="293" t="s">
        <v>204</v>
      </c>
      <c r="D100" s="294" t="s">
        <v>205</v>
      </c>
      <c r="E100" s="295" t="s">
        <v>184</v>
      </c>
      <c r="F100" s="296">
        <v>24.75</v>
      </c>
      <c r="G100" s="34"/>
      <c r="H100" s="40"/>
    </row>
    <row r="101" spans="1:8" s="2" customFormat="1" ht="16.8" customHeight="1">
      <c r="A101" s="34"/>
      <c r="B101" s="40"/>
      <c r="C101" s="297" t="s">
        <v>17</v>
      </c>
      <c r="D101" s="297" t="s">
        <v>695</v>
      </c>
      <c r="E101" s="19" t="s">
        <v>17</v>
      </c>
      <c r="F101" s="298">
        <v>6</v>
      </c>
      <c r="G101" s="34"/>
      <c r="H101" s="40"/>
    </row>
    <row r="102" spans="1:8" s="2" customFormat="1" ht="16.8" customHeight="1">
      <c r="A102" s="34"/>
      <c r="B102" s="40"/>
      <c r="C102" s="297" t="s">
        <v>17</v>
      </c>
      <c r="D102" s="297" t="s">
        <v>696</v>
      </c>
      <c r="E102" s="19" t="s">
        <v>17</v>
      </c>
      <c r="F102" s="298">
        <v>18.75</v>
      </c>
      <c r="G102" s="34"/>
      <c r="H102" s="40"/>
    </row>
    <row r="103" spans="1:8" s="2" customFormat="1" ht="16.8" customHeight="1">
      <c r="A103" s="34"/>
      <c r="B103" s="40"/>
      <c r="C103" s="297" t="s">
        <v>204</v>
      </c>
      <c r="D103" s="297" t="s">
        <v>261</v>
      </c>
      <c r="E103" s="19" t="s">
        <v>17</v>
      </c>
      <c r="F103" s="298">
        <v>24.75</v>
      </c>
      <c r="G103" s="34"/>
      <c r="H103" s="40"/>
    </row>
    <row r="104" spans="1:8" s="2" customFormat="1" ht="16.8" customHeight="1">
      <c r="A104" s="34"/>
      <c r="B104" s="40"/>
      <c r="C104" s="299" t="s">
        <v>4108</v>
      </c>
      <c r="D104" s="34"/>
      <c r="E104" s="34"/>
      <c r="F104" s="34"/>
      <c r="G104" s="34"/>
      <c r="H104" s="40"/>
    </row>
    <row r="105" spans="1:8" s="2" customFormat="1" ht="16.8" customHeight="1">
      <c r="A105" s="34"/>
      <c r="B105" s="40"/>
      <c r="C105" s="297" t="s">
        <v>691</v>
      </c>
      <c r="D105" s="297" t="s">
        <v>4123</v>
      </c>
      <c r="E105" s="19" t="s">
        <v>184</v>
      </c>
      <c r="F105" s="298">
        <v>24.75</v>
      </c>
      <c r="G105" s="34"/>
      <c r="H105" s="40"/>
    </row>
    <row r="106" spans="1:8" s="2" customFormat="1" ht="16.8" customHeight="1">
      <c r="A106" s="34"/>
      <c r="B106" s="40"/>
      <c r="C106" s="297" t="s">
        <v>698</v>
      </c>
      <c r="D106" s="297" t="s">
        <v>699</v>
      </c>
      <c r="E106" s="19" t="s">
        <v>184</v>
      </c>
      <c r="F106" s="298">
        <v>25.988</v>
      </c>
      <c r="G106" s="34"/>
      <c r="H106" s="40"/>
    </row>
    <row r="107" spans="1:8" s="2" customFormat="1" ht="16.8" customHeight="1">
      <c r="A107" s="34"/>
      <c r="B107" s="40"/>
      <c r="C107" s="293" t="s">
        <v>192</v>
      </c>
      <c r="D107" s="294" t="s">
        <v>193</v>
      </c>
      <c r="E107" s="295" t="s">
        <v>184</v>
      </c>
      <c r="F107" s="296">
        <v>164.05</v>
      </c>
      <c r="G107" s="34"/>
      <c r="H107" s="40"/>
    </row>
    <row r="108" spans="1:8" s="2" customFormat="1" ht="16.8" customHeight="1">
      <c r="A108" s="34"/>
      <c r="B108" s="40"/>
      <c r="C108" s="297" t="s">
        <v>17</v>
      </c>
      <c r="D108" s="297" t="s">
        <v>502</v>
      </c>
      <c r="E108" s="19" t="s">
        <v>17</v>
      </c>
      <c r="F108" s="298">
        <v>38.7</v>
      </c>
      <c r="G108" s="34"/>
      <c r="H108" s="40"/>
    </row>
    <row r="109" spans="1:8" s="2" customFormat="1" ht="16.8" customHeight="1">
      <c r="A109" s="34"/>
      <c r="B109" s="40"/>
      <c r="C109" s="297" t="s">
        <v>17</v>
      </c>
      <c r="D109" s="297" t="s">
        <v>503</v>
      </c>
      <c r="E109" s="19" t="s">
        <v>17</v>
      </c>
      <c r="F109" s="298">
        <v>54.25</v>
      </c>
      <c r="G109" s="34"/>
      <c r="H109" s="40"/>
    </row>
    <row r="110" spans="1:8" s="2" customFormat="1" ht="16.8" customHeight="1">
      <c r="A110" s="34"/>
      <c r="B110" s="40"/>
      <c r="C110" s="297" t="s">
        <v>17</v>
      </c>
      <c r="D110" s="297" t="s">
        <v>504</v>
      </c>
      <c r="E110" s="19" t="s">
        <v>17</v>
      </c>
      <c r="F110" s="298">
        <v>43.2</v>
      </c>
      <c r="G110" s="34"/>
      <c r="H110" s="40"/>
    </row>
    <row r="111" spans="1:8" s="2" customFormat="1" ht="16.8" customHeight="1">
      <c r="A111" s="34"/>
      <c r="B111" s="40"/>
      <c r="C111" s="297" t="s">
        <v>17</v>
      </c>
      <c r="D111" s="297" t="s">
        <v>505</v>
      </c>
      <c r="E111" s="19" t="s">
        <v>17</v>
      </c>
      <c r="F111" s="298">
        <v>20.7</v>
      </c>
      <c r="G111" s="34"/>
      <c r="H111" s="40"/>
    </row>
    <row r="112" spans="1:8" s="2" customFormat="1" ht="16.8" customHeight="1">
      <c r="A112" s="34"/>
      <c r="B112" s="40"/>
      <c r="C112" s="297" t="s">
        <v>17</v>
      </c>
      <c r="D112" s="297" t="s">
        <v>506</v>
      </c>
      <c r="E112" s="19" t="s">
        <v>17</v>
      </c>
      <c r="F112" s="298">
        <v>7.2</v>
      </c>
      <c r="G112" s="34"/>
      <c r="H112" s="40"/>
    </row>
    <row r="113" spans="1:8" s="2" customFormat="1" ht="16.8" customHeight="1">
      <c r="A113" s="34"/>
      <c r="B113" s="40"/>
      <c r="C113" s="297" t="s">
        <v>192</v>
      </c>
      <c r="D113" s="297" t="s">
        <v>261</v>
      </c>
      <c r="E113" s="19" t="s">
        <v>17</v>
      </c>
      <c r="F113" s="298">
        <v>164.05</v>
      </c>
      <c r="G113" s="34"/>
      <c r="H113" s="40"/>
    </row>
    <row r="114" spans="1:8" s="2" customFormat="1" ht="16.8" customHeight="1">
      <c r="A114" s="34"/>
      <c r="B114" s="40"/>
      <c r="C114" s="299" t="s">
        <v>4108</v>
      </c>
      <c r="D114" s="34"/>
      <c r="E114" s="34"/>
      <c r="F114" s="34"/>
      <c r="G114" s="34"/>
      <c r="H114" s="40"/>
    </row>
    <row r="115" spans="1:8" s="2" customFormat="1" ht="16.8" customHeight="1">
      <c r="A115" s="34"/>
      <c r="B115" s="40"/>
      <c r="C115" s="297" t="s">
        <v>498</v>
      </c>
      <c r="D115" s="297" t="s">
        <v>4124</v>
      </c>
      <c r="E115" s="19" t="s">
        <v>184</v>
      </c>
      <c r="F115" s="298">
        <v>164.05</v>
      </c>
      <c r="G115" s="34"/>
      <c r="H115" s="40"/>
    </row>
    <row r="116" spans="1:8" s="2" customFormat="1" ht="16.8" customHeight="1">
      <c r="A116" s="34"/>
      <c r="B116" s="40"/>
      <c r="C116" s="297" t="s">
        <v>508</v>
      </c>
      <c r="D116" s="297" t="s">
        <v>509</v>
      </c>
      <c r="E116" s="19" t="s">
        <v>140</v>
      </c>
      <c r="F116" s="298">
        <v>477.074</v>
      </c>
      <c r="G116" s="34"/>
      <c r="H116" s="40"/>
    </row>
    <row r="117" spans="1:8" s="2" customFormat="1" ht="16.8" customHeight="1">
      <c r="A117" s="34"/>
      <c r="B117" s="40"/>
      <c r="C117" s="293" t="s">
        <v>142</v>
      </c>
      <c r="D117" s="294" t="s">
        <v>143</v>
      </c>
      <c r="E117" s="295" t="s">
        <v>144</v>
      </c>
      <c r="F117" s="296">
        <v>32.11</v>
      </c>
      <c r="G117" s="34"/>
      <c r="H117" s="40"/>
    </row>
    <row r="118" spans="1:8" s="2" customFormat="1" ht="16.8" customHeight="1">
      <c r="A118" s="34"/>
      <c r="B118" s="40"/>
      <c r="C118" s="297" t="s">
        <v>17</v>
      </c>
      <c r="D118" s="297" t="s">
        <v>375</v>
      </c>
      <c r="E118" s="19" t="s">
        <v>17</v>
      </c>
      <c r="F118" s="298">
        <v>9.88</v>
      </c>
      <c r="G118" s="34"/>
      <c r="H118" s="40"/>
    </row>
    <row r="119" spans="1:8" s="2" customFormat="1" ht="16.8" customHeight="1">
      <c r="A119" s="34"/>
      <c r="B119" s="40"/>
      <c r="C119" s="297" t="s">
        <v>17</v>
      </c>
      <c r="D119" s="297" t="s">
        <v>376</v>
      </c>
      <c r="E119" s="19" t="s">
        <v>17</v>
      </c>
      <c r="F119" s="298">
        <v>22.23</v>
      </c>
      <c r="G119" s="34"/>
      <c r="H119" s="40"/>
    </row>
    <row r="120" spans="1:8" s="2" customFormat="1" ht="16.8" customHeight="1">
      <c r="A120" s="34"/>
      <c r="B120" s="40"/>
      <c r="C120" s="297" t="s">
        <v>142</v>
      </c>
      <c r="D120" s="297" t="s">
        <v>261</v>
      </c>
      <c r="E120" s="19" t="s">
        <v>17</v>
      </c>
      <c r="F120" s="298">
        <v>32.11</v>
      </c>
      <c r="G120" s="34"/>
      <c r="H120" s="40"/>
    </row>
    <row r="121" spans="1:8" s="2" customFormat="1" ht="16.8" customHeight="1">
      <c r="A121" s="34"/>
      <c r="B121" s="40"/>
      <c r="C121" s="299" t="s">
        <v>4108</v>
      </c>
      <c r="D121" s="34"/>
      <c r="E121" s="34"/>
      <c r="F121" s="34"/>
      <c r="G121" s="34"/>
      <c r="H121" s="40"/>
    </row>
    <row r="122" spans="1:8" s="2" customFormat="1" ht="16.8" customHeight="1">
      <c r="A122" s="34"/>
      <c r="B122" s="40"/>
      <c r="C122" s="297" t="s">
        <v>371</v>
      </c>
      <c r="D122" s="297" t="s">
        <v>4125</v>
      </c>
      <c r="E122" s="19" t="s">
        <v>144</v>
      </c>
      <c r="F122" s="298">
        <v>32.11</v>
      </c>
      <c r="G122" s="34"/>
      <c r="H122" s="40"/>
    </row>
    <row r="123" spans="1:8" s="2" customFormat="1" ht="16.8" customHeight="1">
      <c r="A123" s="34"/>
      <c r="B123" s="40"/>
      <c r="C123" s="297" t="s">
        <v>397</v>
      </c>
      <c r="D123" s="297" t="s">
        <v>4118</v>
      </c>
      <c r="E123" s="19" t="s">
        <v>144</v>
      </c>
      <c r="F123" s="298">
        <v>87.388</v>
      </c>
      <c r="G123" s="34"/>
      <c r="H123" s="40"/>
    </row>
    <row r="124" spans="1:8" s="2" customFormat="1" ht="16.8" customHeight="1">
      <c r="A124" s="34"/>
      <c r="B124" s="40"/>
      <c r="C124" s="293" t="s">
        <v>138</v>
      </c>
      <c r="D124" s="294" t="s">
        <v>139</v>
      </c>
      <c r="E124" s="295" t="s">
        <v>140</v>
      </c>
      <c r="F124" s="296">
        <v>120</v>
      </c>
      <c r="G124" s="34"/>
      <c r="H124" s="40"/>
    </row>
    <row r="125" spans="1:8" s="2" customFormat="1" ht="16.8" customHeight="1">
      <c r="A125" s="34"/>
      <c r="B125" s="40"/>
      <c r="C125" s="297" t="s">
        <v>17</v>
      </c>
      <c r="D125" s="297" t="s">
        <v>368</v>
      </c>
      <c r="E125" s="19" t="s">
        <v>17</v>
      </c>
      <c r="F125" s="298">
        <v>61</v>
      </c>
      <c r="G125" s="34"/>
      <c r="H125" s="40"/>
    </row>
    <row r="126" spans="1:8" s="2" customFormat="1" ht="16.8" customHeight="1">
      <c r="A126" s="34"/>
      <c r="B126" s="40"/>
      <c r="C126" s="297" t="s">
        <v>17</v>
      </c>
      <c r="D126" s="297" t="s">
        <v>369</v>
      </c>
      <c r="E126" s="19" t="s">
        <v>17</v>
      </c>
      <c r="F126" s="298">
        <v>59</v>
      </c>
      <c r="G126" s="34"/>
      <c r="H126" s="40"/>
    </row>
    <row r="127" spans="1:8" s="2" customFormat="1" ht="16.8" customHeight="1">
      <c r="A127" s="34"/>
      <c r="B127" s="40"/>
      <c r="C127" s="297" t="s">
        <v>138</v>
      </c>
      <c r="D127" s="297" t="s">
        <v>261</v>
      </c>
      <c r="E127" s="19" t="s">
        <v>17</v>
      </c>
      <c r="F127" s="298">
        <v>120</v>
      </c>
      <c r="G127" s="34"/>
      <c r="H127" s="40"/>
    </row>
    <row r="128" spans="1:8" s="2" customFormat="1" ht="16.8" customHeight="1">
      <c r="A128" s="34"/>
      <c r="B128" s="40"/>
      <c r="C128" s="299" t="s">
        <v>4108</v>
      </c>
      <c r="D128" s="34"/>
      <c r="E128" s="34"/>
      <c r="F128" s="34"/>
      <c r="G128" s="34"/>
      <c r="H128" s="40"/>
    </row>
    <row r="129" spans="1:8" s="2" customFormat="1" ht="16.8" customHeight="1">
      <c r="A129" s="34"/>
      <c r="B129" s="40"/>
      <c r="C129" s="297" t="s">
        <v>364</v>
      </c>
      <c r="D129" s="297" t="s">
        <v>4126</v>
      </c>
      <c r="E129" s="19" t="s">
        <v>140</v>
      </c>
      <c r="F129" s="298">
        <v>120</v>
      </c>
      <c r="G129" s="34"/>
      <c r="H129" s="40"/>
    </row>
    <row r="130" spans="1:8" s="2" customFormat="1" ht="16.8" customHeight="1">
      <c r="A130" s="34"/>
      <c r="B130" s="40"/>
      <c r="C130" s="297" t="s">
        <v>409</v>
      </c>
      <c r="D130" s="297" t="s">
        <v>4127</v>
      </c>
      <c r="E130" s="19" t="s">
        <v>140</v>
      </c>
      <c r="F130" s="298">
        <v>120</v>
      </c>
      <c r="G130" s="34"/>
      <c r="H130" s="40"/>
    </row>
    <row r="131" spans="1:8" s="2" customFormat="1" ht="16.8" customHeight="1">
      <c r="A131" s="34"/>
      <c r="B131" s="40"/>
      <c r="C131" s="293" t="s">
        <v>210</v>
      </c>
      <c r="D131" s="294" t="s">
        <v>211</v>
      </c>
      <c r="E131" s="295" t="s">
        <v>140</v>
      </c>
      <c r="F131" s="296">
        <v>247.265</v>
      </c>
      <c r="G131" s="34"/>
      <c r="H131" s="40"/>
    </row>
    <row r="132" spans="1:8" s="2" customFormat="1" ht="16.8" customHeight="1">
      <c r="A132" s="34"/>
      <c r="B132" s="40"/>
      <c r="C132" s="297" t="s">
        <v>17</v>
      </c>
      <c r="D132" s="297" t="s">
        <v>438</v>
      </c>
      <c r="E132" s="19" t="s">
        <v>17</v>
      </c>
      <c r="F132" s="298">
        <v>61</v>
      </c>
      <c r="G132" s="34"/>
      <c r="H132" s="40"/>
    </row>
    <row r="133" spans="1:8" s="2" customFormat="1" ht="16.8" customHeight="1">
      <c r="A133" s="34"/>
      <c r="B133" s="40"/>
      <c r="C133" s="297" t="s">
        <v>17</v>
      </c>
      <c r="D133" s="297" t="s">
        <v>439</v>
      </c>
      <c r="E133" s="19" t="s">
        <v>17</v>
      </c>
      <c r="F133" s="298">
        <v>60.8</v>
      </c>
      <c r="G133" s="34"/>
      <c r="H133" s="40"/>
    </row>
    <row r="134" spans="1:8" s="2" customFormat="1" ht="16.8" customHeight="1">
      <c r="A134" s="34"/>
      <c r="B134" s="40"/>
      <c r="C134" s="297" t="s">
        <v>17</v>
      </c>
      <c r="D134" s="297" t="s">
        <v>440</v>
      </c>
      <c r="E134" s="19" t="s">
        <v>17</v>
      </c>
      <c r="F134" s="298">
        <v>125.465</v>
      </c>
      <c r="G134" s="34"/>
      <c r="H134" s="40"/>
    </row>
    <row r="135" spans="1:8" s="2" customFormat="1" ht="16.8" customHeight="1">
      <c r="A135" s="34"/>
      <c r="B135" s="40"/>
      <c r="C135" s="297" t="s">
        <v>210</v>
      </c>
      <c r="D135" s="297" t="s">
        <v>291</v>
      </c>
      <c r="E135" s="19" t="s">
        <v>17</v>
      </c>
      <c r="F135" s="298">
        <v>247.265</v>
      </c>
      <c r="G135" s="34"/>
      <c r="H135" s="40"/>
    </row>
    <row r="136" spans="1:8" s="2" customFormat="1" ht="16.8" customHeight="1">
      <c r="A136" s="34"/>
      <c r="B136" s="40"/>
      <c r="C136" s="299" t="s">
        <v>4108</v>
      </c>
      <c r="D136" s="34"/>
      <c r="E136" s="34"/>
      <c r="F136" s="34"/>
      <c r="G136" s="34"/>
      <c r="H136" s="40"/>
    </row>
    <row r="137" spans="1:8" s="2" customFormat="1" ht="16.8" customHeight="1">
      <c r="A137" s="34"/>
      <c r="B137" s="40"/>
      <c r="C137" s="297" t="s">
        <v>434</v>
      </c>
      <c r="D137" s="297" t="s">
        <v>4112</v>
      </c>
      <c r="E137" s="19" t="s">
        <v>140</v>
      </c>
      <c r="F137" s="298">
        <v>297.415</v>
      </c>
      <c r="G137" s="34"/>
      <c r="H137" s="40"/>
    </row>
    <row r="138" spans="1:8" s="2" customFormat="1" ht="16.8" customHeight="1">
      <c r="A138" s="34"/>
      <c r="B138" s="40"/>
      <c r="C138" s="297" t="s">
        <v>448</v>
      </c>
      <c r="D138" s="297" t="s">
        <v>4128</v>
      </c>
      <c r="E138" s="19" t="s">
        <v>140</v>
      </c>
      <c r="F138" s="298">
        <v>247.265</v>
      </c>
      <c r="G138" s="34"/>
      <c r="H138" s="40"/>
    </row>
    <row r="139" spans="1:8" s="2" customFormat="1" ht="16.8" customHeight="1">
      <c r="A139" s="34"/>
      <c r="B139" s="40"/>
      <c r="C139" s="293" t="s">
        <v>213</v>
      </c>
      <c r="D139" s="294" t="s">
        <v>214</v>
      </c>
      <c r="E139" s="295" t="s">
        <v>140</v>
      </c>
      <c r="F139" s="296">
        <v>13.656</v>
      </c>
      <c r="G139" s="34"/>
      <c r="H139" s="40"/>
    </row>
    <row r="140" spans="1:8" s="2" customFormat="1" ht="16.8" customHeight="1">
      <c r="A140" s="34"/>
      <c r="B140" s="40"/>
      <c r="C140" s="297" t="s">
        <v>17</v>
      </c>
      <c r="D140" s="297" t="s">
        <v>494</v>
      </c>
      <c r="E140" s="19" t="s">
        <v>17</v>
      </c>
      <c r="F140" s="298">
        <v>5.1</v>
      </c>
      <c r="G140" s="34"/>
      <c r="H140" s="40"/>
    </row>
    <row r="141" spans="1:8" s="2" customFormat="1" ht="16.8" customHeight="1">
      <c r="A141" s="34"/>
      <c r="B141" s="40"/>
      <c r="C141" s="297" t="s">
        <v>17</v>
      </c>
      <c r="D141" s="297" t="s">
        <v>495</v>
      </c>
      <c r="E141" s="19" t="s">
        <v>17</v>
      </c>
      <c r="F141" s="298">
        <v>3.436</v>
      </c>
      <c r="G141" s="34"/>
      <c r="H141" s="40"/>
    </row>
    <row r="142" spans="1:8" s="2" customFormat="1" ht="16.8" customHeight="1">
      <c r="A142" s="34"/>
      <c r="B142" s="40"/>
      <c r="C142" s="297" t="s">
        <v>17</v>
      </c>
      <c r="D142" s="297" t="s">
        <v>496</v>
      </c>
      <c r="E142" s="19" t="s">
        <v>17</v>
      </c>
      <c r="F142" s="298">
        <v>5.12</v>
      </c>
      <c r="G142" s="34"/>
      <c r="H142" s="40"/>
    </row>
    <row r="143" spans="1:8" s="2" customFormat="1" ht="16.8" customHeight="1">
      <c r="A143" s="34"/>
      <c r="B143" s="40"/>
      <c r="C143" s="297" t="s">
        <v>213</v>
      </c>
      <c r="D143" s="297" t="s">
        <v>291</v>
      </c>
      <c r="E143" s="19" t="s">
        <v>17</v>
      </c>
      <c r="F143" s="298">
        <v>13.656</v>
      </c>
      <c r="G143" s="34"/>
      <c r="H143" s="40"/>
    </row>
    <row r="144" spans="1:8" s="2" customFormat="1" ht="16.8" customHeight="1">
      <c r="A144" s="34"/>
      <c r="B144" s="40"/>
      <c r="C144" s="299" t="s">
        <v>4108</v>
      </c>
      <c r="D144" s="34"/>
      <c r="E144" s="34"/>
      <c r="F144" s="34"/>
      <c r="G144" s="34"/>
      <c r="H144" s="40"/>
    </row>
    <row r="145" spans="1:8" s="2" customFormat="1" ht="16.8" customHeight="1">
      <c r="A145" s="34"/>
      <c r="B145" s="40"/>
      <c r="C145" s="297" t="s">
        <v>484</v>
      </c>
      <c r="D145" s="297" t="s">
        <v>4120</v>
      </c>
      <c r="E145" s="19" t="s">
        <v>140</v>
      </c>
      <c r="F145" s="298">
        <v>561.912</v>
      </c>
      <c r="G145" s="34"/>
      <c r="H145" s="40"/>
    </row>
    <row r="146" spans="1:8" s="2" customFormat="1" ht="16.8" customHeight="1">
      <c r="A146" s="34"/>
      <c r="B146" s="40"/>
      <c r="C146" s="297" t="s">
        <v>521</v>
      </c>
      <c r="D146" s="297" t="s">
        <v>522</v>
      </c>
      <c r="E146" s="19" t="s">
        <v>140</v>
      </c>
      <c r="F146" s="298">
        <v>14.339</v>
      </c>
      <c r="G146" s="34"/>
      <c r="H146" s="40"/>
    </row>
    <row r="147" spans="1:8" s="2" customFormat="1" ht="16.8" customHeight="1">
      <c r="A147" s="34"/>
      <c r="B147" s="40"/>
      <c r="C147" s="293" t="s">
        <v>170</v>
      </c>
      <c r="D147" s="294" t="s">
        <v>171</v>
      </c>
      <c r="E147" s="295" t="s">
        <v>140</v>
      </c>
      <c r="F147" s="296">
        <v>49.2</v>
      </c>
      <c r="G147" s="34"/>
      <c r="H147" s="40"/>
    </row>
    <row r="148" spans="1:8" s="2" customFormat="1" ht="16.8" customHeight="1">
      <c r="A148" s="34"/>
      <c r="B148" s="40"/>
      <c r="C148" s="297" t="s">
        <v>17</v>
      </c>
      <c r="D148" s="297" t="s">
        <v>568</v>
      </c>
      <c r="E148" s="19" t="s">
        <v>17</v>
      </c>
      <c r="F148" s="298">
        <v>23.65</v>
      </c>
      <c r="G148" s="34"/>
      <c r="H148" s="40"/>
    </row>
    <row r="149" spans="1:8" s="2" customFormat="1" ht="16.8" customHeight="1">
      <c r="A149" s="34"/>
      <c r="B149" s="40"/>
      <c r="C149" s="297" t="s">
        <v>17</v>
      </c>
      <c r="D149" s="297" t="s">
        <v>569</v>
      </c>
      <c r="E149" s="19" t="s">
        <v>17</v>
      </c>
      <c r="F149" s="298">
        <v>23.65</v>
      </c>
      <c r="G149" s="34"/>
      <c r="H149" s="40"/>
    </row>
    <row r="150" spans="1:8" s="2" customFormat="1" ht="16.8" customHeight="1">
      <c r="A150" s="34"/>
      <c r="B150" s="40"/>
      <c r="C150" s="297" t="s">
        <v>17</v>
      </c>
      <c r="D150" s="297" t="s">
        <v>570</v>
      </c>
      <c r="E150" s="19" t="s">
        <v>17</v>
      </c>
      <c r="F150" s="298">
        <v>1.9</v>
      </c>
      <c r="G150" s="34"/>
      <c r="H150" s="40"/>
    </row>
    <row r="151" spans="1:8" s="2" customFormat="1" ht="16.8" customHeight="1">
      <c r="A151" s="34"/>
      <c r="B151" s="40"/>
      <c r="C151" s="297" t="s">
        <v>170</v>
      </c>
      <c r="D151" s="297" t="s">
        <v>261</v>
      </c>
      <c r="E151" s="19" t="s">
        <v>17</v>
      </c>
      <c r="F151" s="298">
        <v>49.2</v>
      </c>
      <c r="G151" s="34"/>
      <c r="H151" s="40"/>
    </row>
    <row r="152" spans="1:8" s="2" customFormat="1" ht="16.8" customHeight="1">
      <c r="A152" s="34"/>
      <c r="B152" s="40"/>
      <c r="C152" s="299" t="s">
        <v>4108</v>
      </c>
      <c r="D152" s="34"/>
      <c r="E152" s="34"/>
      <c r="F152" s="34"/>
      <c r="G152" s="34"/>
      <c r="H152" s="40"/>
    </row>
    <row r="153" spans="1:8" s="2" customFormat="1" ht="16.8" customHeight="1">
      <c r="A153" s="34"/>
      <c r="B153" s="40"/>
      <c r="C153" s="297" t="s">
        <v>564</v>
      </c>
      <c r="D153" s="297" t="s">
        <v>4129</v>
      </c>
      <c r="E153" s="19" t="s">
        <v>140</v>
      </c>
      <c r="F153" s="298">
        <v>49.2</v>
      </c>
      <c r="G153" s="34"/>
      <c r="H153" s="40"/>
    </row>
    <row r="154" spans="1:8" s="2" customFormat="1" ht="16.8" customHeight="1">
      <c r="A154" s="34"/>
      <c r="B154" s="40"/>
      <c r="C154" s="297" t="s">
        <v>572</v>
      </c>
      <c r="D154" s="297" t="s">
        <v>4130</v>
      </c>
      <c r="E154" s="19" t="s">
        <v>140</v>
      </c>
      <c r="F154" s="298">
        <v>246</v>
      </c>
      <c r="G154" s="34"/>
      <c r="H154" s="40"/>
    </row>
    <row r="155" spans="1:8" s="2" customFormat="1" ht="16.8" customHeight="1">
      <c r="A155" s="34"/>
      <c r="B155" s="40"/>
      <c r="C155" s="293" t="s">
        <v>160</v>
      </c>
      <c r="D155" s="294" t="s">
        <v>161</v>
      </c>
      <c r="E155" s="295" t="s">
        <v>140</v>
      </c>
      <c r="F155" s="296">
        <v>192.26</v>
      </c>
      <c r="G155" s="34"/>
      <c r="H155" s="40"/>
    </row>
    <row r="156" spans="1:8" s="2" customFormat="1" ht="16.8" customHeight="1">
      <c r="A156" s="34"/>
      <c r="B156" s="40"/>
      <c r="C156" s="297" t="s">
        <v>17</v>
      </c>
      <c r="D156" s="297" t="s">
        <v>260</v>
      </c>
      <c r="E156" s="19" t="s">
        <v>17</v>
      </c>
      <c r="F156" s="298">
        <v>192.26</v>
      </c>
      <c r="G156" s="34"/>
      <c r="H156" s="40"/>
    </row>
    <row r="157" spans="1:8" s="2" customFormat="1" ht="16.8" customHeight="1">
      <c r="A157" s="34"/>
      <c r="B157" s="40"/>
      <c r="C157" s="297" t="s">
        <v>160</v>
      </c>
      <c r="D157" s="297" t="s">
        <v>261</v>
      </c>
      <c r="E157" s="19" t="s">
        <v>17</v>
      </c>
      <c r="F157" s="298">
        <v>192.26</v>
      </c>
      <c r="G157" s="34"/>
      <c r="H157" s="40"/>
    </row>
    <row r="158" spans="1:8" s="2" customFormat="1" ht="16.8" customHeight="1">
      <c r="A158" s="34"/>
      <c r="B158" s="40"/>
      <c r="C158" s="299" t="s">
        <v>4108</v>
      </c>
      <c r="D158" s="34"/>
      <c r="E158" s="34"/>
      <c r="F158" s="34"/>
      <c r="G158" s="34"/>
      <c r="H158" s="40"/>
    </row>
    <row r="159" spans="1:8" s="2" customFormat="1" ht="16.8" customHeight="1">
      <c r="A159" s="34"/>
      <c r="B159" s="40"/>
      <c r="C159" s="297" t="s">
        <v>256</v>
      </c>
      <c r="D159" s="297" t="s">
        <v>4131</v>
      </c>
      <c r="E159" s="19" t="s">
        <v>140</v>
      </c>
      <c r="F159" s="298">
        <v>192.26</v>
      </c>
      <c r="G159" s="34"/>
      <c r="H159" s="40"/>
    </row>
    <row r="160" spans="1:8" s="2" customFormat="1" ht="16.8" customHeight="1">
      <c r="A160" s="34"/>
      <c r="B160" s="40"/>
      <c r="C160" s="297" t="s">
        <v>541</v>
      </c>
      <c r="D160" s="297" t="s">
        <v>542</v>
      </c>
      <c r="E160" s="19" t="s">
        <v>140</v>
      </c>
      <c r="F160" s="298">
        <v>50.087</v>
      </c>
      <c r="G160" s="34"/>
      <c r="H160" s="40"/>
    </row>
    <row r="161" spans="1:8" s="2" customFormat="1" ht="16.8" customHeight="1">
      <c r="A161" s="34"/>
      <c r="B161" s="40"/>
      <c r="C161" s="293" t="s">
        <v>179</v>
      </c>
      <c r="D161" s="294" t="s">
        <v>180</v>
      </c>
      <c r="E161" s="295" t="s">
        <v>140</v>
      </c>
      <c r="F161" s="296">
        <v>71.7</v>
      </c>
      <c r="G161" s="34"/>
      <c r="H161" s="40"/>
    </row>
    <row r="162" spans="1:8" s="2" customFormat="1" ht="16.8" customHeight="1">
      <c r="A162" s="34"/>
      <c r="B162" s="40"/>
      <c r="C162" s="297" t="s">
        <v>179</v>
      </c>
      <c r="D162" s="297" t="s">
        <v>272</v>
      </c>
      <c r="E162" s="19" t="s">
        <v>17</v>
      </c>
      <c r="F162" s="298">
        <v>71.7</v>
      </c>
      <c r="G162" s="34"/>
      <c r="H162" s="40"/>
    </row>
    <row r="163" spans="1:8" s="2" customFormat="1" ht="16.8" customHeight="1">
      <c r="A163" s="34"/>
      <c r="B163" s="40"/>
      <c r="C163" s="299" t="s">
        <v>4108</v>
      </c>
      <c r="D163" s="34"/>
      <c r="E163" s="34"/>
      <c r="F163" s="34"/>
      <c r="G163" s="34"/>
      <c r="H163" s="40"/>
    </row>
    <row r="164" spans="1:8" s="2" customFormat="1" ht="16.8" customHeight="1">
      <c r="A164" s="34"/>
      <c r="B164" s="40"/>
      <c r="C164" s="297" t="s">
        <v>268</v>
      </c>
      <c r="D164" s="297" t="s">
        <v>4132</v>
      </c>
      <c r="E164" s="19" t="s">
        <v>140</v>
      </c>
      <c r="F164" s="298">
        <v>71.7</v>
      </c>
      <c r="G164" s="34"/>
      <c r="H164" s="40"/>
    </row>
    <row r="165" spans="1:8" s="2" customFormat="1" ht="16.8" customHeight="1">
      <c r="A165" s="34"/>
      <c r="B165" s="40"/>
      <c r="C165" s="297" t="s">
        <v>508</v>
      </c>
      <c r="D165" s="297" t="s">
        <v>509</v>
      </c>
      <c r="E165" s="19" t="s">
        <v>140</v>
      </c>
      <c r="F165" s="298">
        <v>477.074</v>
      </c>
      <c r="G165" s="34"/>
      <c r="H165" s="40"/>
    </row>
    <row r="166" spans="1:8" s="2" customFormat="1" ht="16.8" customHeight="1">
      <c r="A166" s="34"/>
      <c r="B166" s="40"/>
      <c r="C166" s="293" t="s">
        <v>153</v>
      </c>
      <c r="D166" s="294" t="s">
        <v>154</v>
      </c>
      <c r="E166" s="295" t="s">
        <v>144</v>
      </c>
      <c r="F166" s="296">
        <v>9.76</v>
      </c>
      <c r="G166" s="34"/>
      <c r="H166" s="40"/>
    </row>
    <row r="167" spans="1:8" s="2" customFormat="1" ht="16.8" customHeight="1">
      <c r="A167" s="34"/>
      <c r="B167" s="40"/>
      <c r="C167" s="297" t="s">
        <v>153</v>
      </c>
      <c r="D167" s="297" t="s">
        <v>396</v>
      </c>
      <c r="E167" s="19" t="s">
        <v>17</v>
      </c>
      <c r="F167" s="298">
        <v>9.76</v>
      </c>
      <c r="G167" s="34"/>
      <c r="H167" s="40"/>
    </row>
    <row r="168" spans="1:8" s="2" customFormat="1" ht="16.8" customHeight="1">
      <c r="A168" s="34"/>
      <c r="B168" s="40"/>
      <c r="C168" s="299" t="s">
        <v>4108</v>
      </c>
      <c r="D168" s="34"/>
      <c r="E168" s="34"/>
      <c r="F168" s="34"/>
      <c r="G168" s="34"/>
      <c r="H168" s="40"/>
    </row>
    <row r="169" spans="1:8" s="2" customFormat="1" ht="16.8" customHeight="1">
      <c r="A169" s="34"/>
      <c r="B169" s="40"/>
      <c r="C169" s="297" t="s">
        <v>392</v>
      </c>
      <c r="D169" s="297" t="s">
        <v>4133</v>
      </c>
      <c r="E169" s="19" t="s">
        <v>144</v>
      </c>
      <c r="F169" s="298">
        <v>9.76</v>
      </c>
      <c r="G169" s="34"/>
      <c r="H169" s="40"/>
    </row>
    <row r="170" spans="1:8" s="2" customFormat="1" ht="16.8" customHeight="1">
      <c r="A170" s="34"/>
      <c r="B170" s="40"/>
      <c r="C170" s="297" t="s">
        <v>397</v>
      </c>
      <c r="D170" s="297" t="s">
        <v>4118</v>
      </c>
      <c r="E170" s="19" t="s">
        <v>144</v>
      </c>
      <c r="F170" s="298">
        <v>87.388</v>
      </c>
      <c r="G170" s="34"/>
      <c r="H170" s="40"/>
    </row>
    <row r="171" spans="1:8" s="2" customFormat="1" ht="16.8" customHeight="1">
      <c r="A171" s="34"/>
      <c r="B171" s="40"/>
      <c r="C171" s="293" t="s">
        <v>150</v>
      </c>
      <c r="D171" s="294" t="s">
        <v>151</v>
      </c>
      <c r="E171" s="295" t="s">
        <v>144</v>
      </c>
      <c r="F171" s="296">
        <v>5.198</v>
      </c>
      <c r="G171" s="34"/>
      <c r="H171" s="40"/>
    </row>
    <row r="172" spans="1:8" s="2" customFormat="1" ht="16.8" customHeight="1">
      <c r="A172" s="34"/>
      <c r="B172" s="40"/>
      <c r="C172" s="297" t="s">
        <v>17</v>
      </c>
      <c r="D172" s="297" t="s">
        <v>389</v>
      </c>
      <c r="E172" s="19" t="s">
        <v>17</v>
      </c>
      <c r="F172" s="298">
        <v>2.314</v>
      </c>
      <c r="G172" s="34"/>
      <c r="H172" s="40"/>
    </row>
    <row r="173" spans="1:8" s="2" customFormat="1" ht="16.8" customHeight="1">
      <c r="A173" s="34"/>
      <c r="B173" s="40"/>
      <c r="C173" s="297" t="s">
        <v>17</v>
      </c>
      <c r="D173" s="297" t="s">
        <v>390</v>
      </c>
      <c r="E173" s="19" t="s">
        <v>17</v>
      </c>
      <c r="F173" s="298">
        <v>2.884</v>
      </c>
      <c r="G173" s="34"/>
      <c r="H173" s="40"/>
    </row>
    <row r="174" spans="1:8" s="2" customFormat="1" ht="16.8" customHeight="1">
      <c r="A174" s="34"/>
      <c r="B174" s="40"/>
      <c r="C174" s="297" t="s">
        <v>150</v>
      </c>
      <c r="D174" s="297" t="s">
        <v>261</v>
      </c>
      <c r="E174" s="19" t="s">
        <v>17</v>
      </c>
      <c r="F174" s="298">
        <v>5.198</v>
      </c>
      <c r="G174" s="34"/>
      <c r="H174" s="40"/>
    </row>
    <row r="175" spans="1:8" s="2" customFormat="1" ht="16.8" customHeight="1">
      <c r="A175" s="34"/>
      <c r="B175" s="40"/>
      <c r="C175" s="299" t="s">
        <v>4108</v>
      </c>
      <c r="D175" s="34"/>
      <c r="E175" s="34"/>
      <c r="F175" s="34"/>
      <c r="G175" s="34"/>
      <c r="H175" s="40"/>
    </row>
    <row r="176" spans="1:8" s="2" customFormat="1" ht="16.8" customHeight="1">
      <c r="A176" s="34"/>
      <c r="B176" s="40"/>
      <c r="C176" s="297" t="s">
        <v>385</v>
      </c>
      <c r="D176" s="297" t="s">
        <v>4134</v>
      </c>
      <c r="E176" s="19" t="s">
        <v>144</v>
      </c>
      <c r="F176" s="298">
        <v>5.198</v>
      </c>
      <c r="G176" s="34"/>
      <c r="H176" s="40"/>
    </row>
    <row r="177" spans="1:8" s="2" customFormat="1" ht="16.8" customHeight="1">
      <c r="A177" s="34"/>
      <c r="B177" s="40"/>
      <c r="C177" s="297" t="s">
        <v>397</v>
      </c>
      <c r="D177" s="297" t="s">
        <v>4118</v>
      </c>
      <c r="E177" s="19" t="s">
        <v>144</v>
      </c>
      <c r="F177" s="298">
        <v>87.388</v>
      </c>
      <c r="G177" s="34"/>
      <c r="H177" s="40"/>
    </row>
    <row r="178" spans="1:8" s="2" customFormat="1" ht="16.8" customHeight="1">
      <c r="A178" s="34"/>
      <c r="B178" s="40"/>
      <c r="C178" s="293" t="s">
        <v>182</v>
      </c>
      <c r="D178" s="294" t="s">
        <v>183</v>
      </c>
      <c r="E178" s="295" t="s">
        <v>184</v>
      </c>
      <c r="F178" s="296">
        <v>25.3</v>
      </c>
      <c r="G178" s="34"/>
      <c r="H178" s="40"/>
    </row>
    <row r="179" spans="1:8" s="2" customFormat="1" ht="16.8" customHeight="1">
      <c r="A179" s="34"/>
      <c r="B179" s="40"/>
      <c r="C179" s="297" t="s">
        <v>182</v>
      </c>
      <c r="D179" s="297" t="s">
        <v>652</v>
      </c>
      <c r="E179" s="19" t="s">
        <v>17</v>
      </c>
      <c r="F179" s="298">
        <v>25.3</v>
      </c>
      <c r="G179" s="34"/>
      <c r="H179" s="40"/>
    </row>
    <row r="180" spans="1:8" s="2" customFormat="1" ht="16.8" customHeight="1">
      <c r="A180" s="34"/>
      <c r="B180" s="40"/>
      <c r="C180" s="299" t="s">
        <v>4108</v>
      </c>
      <c r="D180" s="34"/>
      <c r="E180" s="34"/>
      <c r="F180" s="34"/>
      <c r="G180" s="34"/>
      <c r="H180" s="40"/>
    </row>
    <row r="181" spans="1:8" s="2" customFormat="1" ht="16.8" customHeight="1">
      <c r="A181" s="34"/>
      <c r="B181" s="40"/>
      <c r="C181" s="297" t="s">
        <v>648</v>
      </c>
      <c r="D181" s="297" t="s">
        <v>4135</v>
      </c>
      <c r="E181" s="19" t="s">
        <v>184</v>
      </c>
      <c r="F181" s="298">
        <v>25.3</v>
      </c>
      <c r="G181" s="34"/>
      <c r="H181" s="40"/>
    </row>
    <row r="182" spans="1:8" s="2" customFormat="1" ht="16.8" customHeight="1">
      <c r="A182" s="34"/>
      <c r="B182" s="40"/>
      <c r="C182" s="297" t="s">
        <v>659</v>
      </c>
      <c r="D182" s="297" t="s">
        <v>4136</v>
      </c>
      <c r="E182" s="19" t="s">
        <v>184</v>
      </c>
      <c r="F182" s="298">
        <v>202.4</v>
      </c>
      <c r="G182" s="34"/>
      <c r="H182" s="40"/>
    </row>
    <row r="183" spans="1:8" s="2" customFormat="1" ht="16.8" customHeight="1">
      <c r="A183" s="34"/>
      <c r="B183" s="40"/>
      <c r="C183" s="297" t="s">
        <v>654</v>
      </c>
      <c r="D183" s="297" t="s">
        <v>655</v>
      </c>
      <c r="E183" s="19" t="s">
        <v>140</v>
      </c>
      <c r="F183" s="298">
        <v>10.424</v>
      </c>
      <c r="G183" s="34"/>
      <c r="H183" s="40"/>
    </row>
    <row r="184" spans="1:8" s="2" customFormat="1" ht="26.4" customHeight="1">
      <c r="A184" s="34"/>
      <c r="B184" s="40"/>
      <c r="C184" s="292" t="s">
        <v>4137</v>
      </c>
      <c r="D184" s="292" t="s">
        <v>82</v>
      </c>
      <c r="E184" s="34"/>
      <c r="F184" s="34"/>
      <c r="G184" s="34"/>
      <c r="H184" s="40"/>
    </row>
    <row r="185" spans="1:8" s="2" customFormat="1" ht="16.8" customHeight="1">
      <c r="A185" s="34"/>
      <c r="B185" s="40"/>
      <c r="C185" s="293" t="s">
        <v>791</v>
      </c>
      <c r="D185" s="294" t="s">
        <v>792</v>
      </c>
      <c r="E185" s="295" t="s">
        <v>140</v>
      </c>
      <c r="F185" s="296">
        <v>14.685</v>
      </c>
      <c r="G185" s="34"/>
      <c r="H185" s="40"/>
    </row>
    <row r="186" spans="1:8" s="2" customFormat="1" ht="16.8" customHeight="1">
      <c r="A186" s="34"/>
      <c r="B186" s="40"/>
      <c r="C186" s="297" t="s">
        <v>791</v>
      </c>
      <c r="D186" s="297" t="s">
        <v>972</v>
      </c>
      <c r="E186" s="19" t="s">
        <v>17</v>
      </c>
      <c r="F186" s="298">
        <v>14.685</v>
      </c>
      <c r="G186" s="34"/>
      <c r="H186" s="40"/>
    </row>
    <row r="187" spans="1:8" s="2" customFormat="1" ht="16.8" customHeight="1">
      <c r="A187" s="34"/>
      <c r="B187" s="40"/>
      <c r="C187" s="299" t="s">
        <v>4108</v>
      </c>
      <c r="D187" s="34"/>
      <c r="E187" s="34"/>
      <c r="F187" s="34"/>
      <c r="G187" s="34"/>
      <c r="H187" s="40"/>
    </row>
    <row r="188" spans="1:8" s="2" customFormat="1" ht="16.8" customHeight="1">
      <c r="A188" s="34"/>
      <c r="B188" s="40"/>
      <c r="C188" s="297" t="s">
        <v>968</v>
      </c>
      <c r="D188" s="297" t="s">
        <v>4138</v>
      </c>
      <c r="E188" s="19" t="s">
        <v>140</v>
      </c>
      <c r="F188" s="298">
        <v>14.685</v>
      </c>
      <c r="G188" s="34"/>
      <c r="H188" s="40"/>
    </row>
    <row r="189" spans="1:8" s="2" customFormat="1" ht="16.8" customHeight="1">
      <c r="A189" s="34"/>
      <c r="B189" s="40"/>
      <c r="C189" s="297" t="s">
        <v>973</v>
      </c>
      <c r="D189" s="297" t="s">
        <v>4139</v>
      </c>
      <c r="E189" s="19" t="s">
        <v>140</v>
      </c>
      <c r="F189" s="298">
        <v>14.685</v>
      </c>
      <c r="G189" s="34"/>
      <c r="H189" s="40"/>
    </row>
    <row r="190" spans="1:8" s="2" customFormat="1" ht="16.8" customHeight="1">
      <c r="A190" s="34"/>
      <c r="B190" s="40"/>
      <c r="C190" s="293" t="s">
        <v>788</v>
      </c>
      <c r="D190" s="294" t="s">
        <v>789</v>
      </c>
      <c r="E190" s="295" t="s">
        <v>140</v>
      </c>
      <c r="F190" s="296">
        <v>48.405</v>
      </c>
      <c r="G190" s="34"/>
      <c r="H190" s="40"/>
    </row>
    <row r="191" spans="1:8" s="2" customFormat="1" ht="16.8" customHeight="1">
      <c r="A191" s="34"/>
      <c r="B191" s="40"/>
      <c r="C191" s="297" t="s">
        <v>788</v>
      </c>
      <c r="D191" s="297" t="s">
        <v>963</v>
      </c>
      <c r="E191" s="19" t="s">
        <v>17</v>
      </c>
      <c r="F191" s="298">
        <v>48.405</v>
      </c>
      <c r="G191" s="34"/>
      <c r="H191" s="40"/>
    </row>
    <row r="192" spans="1:8" s="2" customFormat="1" ht="16.8" customHeight="1">
      <c r="A192" s="34"/>
      <c r="B192" s="40"/>
      <c r="C192" s="299" t="s">
        <v>4108</v>
      </c>
      <c r="D192" s="34"/>
      <c r="E192" s="34"/>
      <c r="F192" s="34"/>
      <c r="G192" s="34"/>
      <c r="H192" s="40"/>
    </row>
    <row r="193" spans="1:8" s="2" customFormat="1" ht="16.8" customHeight="1">
      <c r="A193" s="34"/>
      <c r="B193" s="40"/>
      <c r="C193" s="297" t="s">
        <v>958</v>
      </c>
      <c r="D193" s="297" t="s">
        <v>4140</v>
      </c>
      <c r="E193" s="19" t="s">
        <v>140</v>
      </c>
      <c r="F193" s="298">
        <v>48.405</v>
      </c>
      <c r="G193" s="34"/>
      <c r="H193" s="40"/>
    </row>
    <row r="194" spans="1:8" s="2" customFormat="1" ht="16.8" customHeight="1">
      <c r="A194" s="34"/>
      <c r="B194" s="40"/>
      <c r="C194" s="297" t="s">
        <v>964</v>
      </c>
      <c r="D194" s="297" t="s">
        <v>4141</v>
      </c>
      <c r="E194" s="19" t="s">
        <v>140</v>
      </c>
      <c r="F194" s="298">
        <v>48.405</v>
      </c>
      <c r="G194" s="34"/>
      <c r="H194" s="40"/>
    </row>
    <row r="195" spans="1:8" s="2" customFormat="1" ht="16.8" customHeight="1">
      <c r="A195" s="34"/>
      <c r="B195" s="40"/>
      <c r="C195" s="293" t="s">
        <v>802</v>
      </c>
      <c r="D195" s="294" t="s">
        <v>803</v>
      </c>
      <c r="E195" s="295" t="s">
        <v>184</v>
      </c>
      <c r="F195" s="296">
        <v>42.5</v>
      </c>
      <c r="G195" s="34"/>
      <c r="H195" s="40"/>
    </row>
    <row r="196" spans="1:8" s="2" customFormat="1" ht="16.8" customHeight="1">
      <c r="A196" s="34"/>
      <c r="B196" s="40"/>
      <c r="C196" s="297" t="s">
        <v>802</v>
      </c>
      <c r="D196" s="297" t="s">
        <v>804</v>
      </c>
      <c r="E196" s="19" t="s">
        <v>17</v>
      </c>
      <c r="F196" s="298">
        <v>42.5</v>
      </c>
      <c r="G196" s="34"/>
      <c r="H196" s="40"/>
    </row>
    <row r="197" spans="1:8" s="2" customFormat="1" ht="16.8" customHeight="1">
      <c r="A197" s="34"/>
      <c r="B197" s="40"/>
      <c r="C197" s="299" t="s">
        <v>4108</v>
      </c>
      <c r="D197" s="34"/>
      <c r="E197" s="34"/>
      <c r="F197" s="34"/>
      <c r="G197" s="34"/>
      <c r="H197" s="40"/>
    </row>
    <row r="198" spans="1:8" s="2" customFormat="1" ht="16.8" customHeight="1">
      <c r="A198" s="34"/>
      <c r="B198" s="40"/>
      <c r="C198" s="297" t="s">
        <v>1135</v>
      </c>
      <c r="D198" s="297" t="s">
        <v>4142</v>
      </c>
      <c r="E198" s="19" t="s">
        <v>184</v>
      </c>
      <c r="F198" s="298">
        <v>42.5</v>
      </c>
      <c r="G198" s="34"/>
      <c r="H198" s="40"/>
    </row>
    <row r="199" spans="1:8" s="2" customFormat="1" ht="16.8" customHeight="1">
      <c r="A199" s="34"/>
      <c r="B199" s="40"/>
      <c r="C199" s="297" t="s">
        <v>1139</v>
      </c>
      <c r="D199" s="297" t="s">
        <v>1140</v>
      </c>
      <c r="E199" s="19" t="s">
        <v>184</v>
      </c>
      <c r="F199" s="298">
        <v>44.625</v>
      </c>
      <c r="G199" s="34"/>
      <c r="H199" s="40"/>
    </row>
    <row r="200" spans="1:8" s="2" customFormat="1" ht="16.8" customHeight="1">
      <c r="A200" s="34"/>
      <c r="B200" s="40"/>
      <c r="C200" s="293" t="s">
        <v>819</v>
      </c>
      <c r="D200" s="294" t="s">
        <v>820</v>
      </c>
      <c r="E200" s="295" t="s">
        <v>144</v>
      </c>
      <c r="F200" s="296">
        <v>22.55</v>
      </c>
      <c r="G200" s="34"/>
      <c r="H200" s="40"/>
    </row>
    <row r="201" spans="1:8" s="2" customFormat="1" ht="16.8" customHeight="1">
      <c r="A201" s="34"/>
      <c r="B201" s="40"/>
      <c r="C201" s="297" t="s">
        <v>819</v>
      </c>
      <c r="D201" s="297" t="s">
        <v>1148</v>
      </c>
      <c r="E201" s="19" t="s">
        <v>17</v>
      </c>
      <c r="F201" s="298">
        <v>22.55</v>
      </c>
      <c r="G201" s="34"/>
      <c r="H201" s="40"/>
    </row>
    <row r="202" spans="1:8" s="2" customFormat="1" ht="16.8" customHeight="1">
      <c r="A202" s="34"/>
      <c r="B202" s="40"/>
      <c r="C202" s="299" t="s">
        <v>4108</v>
      </c>
      <c r="D202" s="34"/>
      <c r="E202" s="34"/>
      <c r="F202" s="34"/>
      <c r="G202" s="34"/>
      <c r="H202" s="40"/>
    </row>
    <row r="203" spans="1:8" s="2" customFormat="1" ht="16.8" customHeight="1">
      <c r="A203" s="34"/>
      <c r="B203" s="40"/>
      <c r="C203" s="297" t="s">
        <v>1143</v>
      </c>
      <c r="D203" s="297" t="s">
        <v>4143</v>
      </c>
      <c r="E203" s="19" t="s">
        <v>144</v>
      </c>
      <c r="F203" s="298">
        <v>22.55</v>
      </c>
      <c r="G203" s="34"/>
      <c r="H203" s="40"/>
    </row>
    <row r="204" spans="1:8" s="2" customFormat="1" ht="16.8" customHeight="1">
      <c r="A204" s="34"/>
      <c r="B204" s="40"/>
      <c r="C204" s="297" t="s">
        <v>1154</v>
      </c>
      <c r="D204" s="297" t="s">
        <v>4144</v>
      </c>
      <c r="E204" s="19" t="s">
        <v>736</v>
      </c>
      <c r="F204" s="298">
        <v>8.52</v>
      </c>
      <c r="G204" s="34"/>
      <c r="H204" s="40"/>
    </row>
    <row r="205" spans="1:8" s="2" customFormat="1" ht="16.8" customHeight="1">
      <c r="A205" s="34"/>
      <c r="B205" s="40"/>
      <c r="C205" s="297" t="s">
        <v>1165</v>
      </c>
      <c r="D205" s="297" t="s">
        <v>4145</v>
      </c>
      <c r="E205" s="19" t="s">
        <v>736</v>
      </c>
      <c r="F205" s="298">
        <v>8.52</v>
      </c>
      <c r="G205" s="34"/>
      <c r="H205" s="40"/>
    </row>
    <row r="206" spans="1:8" s="2" customFormat="1" ht="16.8" customHeight="1">
      <c r="A206" s="34"/>
      <c r="B206" s="40"/>
      <c r="C206" s="293" t="s">
        <v>840</v>
      </c>
      <c r="D206" s="294" t="s">
        <v>841</v>
      </c>
      <c r="E206" s="295" t="s">
        <v>140</v>
      </c>
      <c r="F206" s="296">
        <v>158.865</v>
      </c>
      <c r="G206" s="34"/>
      <c r="H206" s="40"/>
    </row>
    <row r="207" spans="1:8" s="2" customFormat="1" ht="16.8" customHeight="1">
      <c r="A207" s="34"/>
      <c r="B207" s="40"/>
      <c r="C207" s="297" t="s">
        <v>837</v>
      </c>
      <c r="D207" s="297" t="s">
        <v>1032</v>
      </c>
      <c r="E207" s="19" t="s">
        <v>17</v>
      </c>
      <c r="F207" s="298">
        <v>88.275</v>
      </c>
      <c r="G207" s="34"/>
      <c r="H207" s="40"/>
    </row>
    <row r="208" spans="1:8" s="2" customFormat="1" ht="16.8" customHeight="1">
      <c r="A208" s="34"/>
      <c r="B208" s="40"/>
      <c r="C208" s="297" t="s">
        <v>834</v>
      </c>
      <c r="D208" s="297" t="s">
        <v>1033</v>
      </c>
      <c r="E208" s="19" t="s">
        <v>17</v>
      </c>
      <c r="F208" s="298">
        <v>60.43</v>
      </c>
      <c r="G208" s="34"/>
      <c r="H208" s="40"/>
    </row>
    <row r="209" spans="1:8" s="2" customFormat="1" ht="16.8" customHeight="1">
      <c r="A209" s="34"/>
      <c r="B209" s="40"/>
      <c r="C209" s="297" t="s">
        <v>831</v>
      </c>
      <c r="D209" s="297" t="s">
        <v>1034</v>
      </c>
      <c r="E209" s="19" t="s">
        <v>17</v>
      </c>
      <c r="F209" s="298">
        <v>10.16</v>
      </c>
      <c r="G209" s="34"/>
      <c r="H209" s="40"/>
    </row>
    <row r="210" spans="1:8" s="2" customFormat="1" ht="16.8" customHeight="1">
      <c r="A210" s="34"/>
      <c r="B210" s="40"/>
      <c r="C210" s="297" t="s">
        <v>840</v>
      </c>
      <c r="D210" s="297" t="s">
        <v>261</v>
      </c>
      <c r="E210" s="19" t="s">
        <v>17</v>
      </c>
      <c r="F210" s="298">
        <v>158.865</v>
      </c>
      <c r="G210" s="34"/>
      <c r="H210" s="40"/>
    </row>
    <row r="211" spans="1:8" s="2" customFormat="1" ht="16.8" customHeight="1">
      <c r="A211" s="34"/>
      <c r="B211" s="40"/>
      <c r="C211" s="299" t="s">
        <v>4108</v>
      </c>
      <c r="D211" s="34"/>
      <c r="E211" s="34"/>
      <c r="F211" s="34"/>
      <c r="G211" s="34"/>
      <c r="H211" s="40"/>
    </row>
    <row r="212" spans="1:8" s="2" customFormat="1" ht="16.8" customHeight="1">
      <c r="A212" s="34"/>
      <c r="B212" s="40"/>
      <c r="C212" s="297" t="s">
        <v>533</v>
      </c>
      <c r="D212" s="297" t="s">
        <v>4115</v>
      </c>
      <c r="E212" s="19" t="s">
        <v>140</v>
      </c>
      <c r="F212" s="298">
        <v>158.865</v>
      </c>
      <c r="G212" s="34"/>
      <c r="H212" s="40"/>
    </row>
    <row r="213" spans="1:8" s="2" customFormat="1" ht="16.8" customHeight="1">
      <c r="A213" s="34"/>
      <c r="B213" s="40"/>
      <c r="C213" s="297" t="s">
        <v>1021</v>
      </c>
      <c r="D213" s="297" t="s">
        <v>4146</v>
      </c>
      <c r="E213" s="19" t="s">
        <v>140</v>
      </c>
      <c r="F213" s="298">
        <v>168.397</v>
      </c>
      <c r="G213" s="34"/>
      <c r="H213" s="40"/>
    </row>
    <row r="214" spans="1:8" s="2" customFormat="1" ht="16.8" customHeight="1">
      <c r="A214" s="34"/>
      <c r="B214" s="40"/>
      <c r="C214" s="297" t="s">
        <v>434</v>
      </c>
      <c r="D214" s="297" t="s">
        <v>4112</v>
      </c>
      <c r="E214" s="19" t="s">
        <v>140</v>
      </c>
      <c r="F214" s="298">
        <v>165.22</v>
      </c>
      <c r="G214" s="34"/>
      <c r="H214" s="40"/>
    </row>
    <row r="215" spans="1:8" s="2" customFormat="1" ht="16.8" customHeight="1">
      <c r="A215" s="34"/>
      <c r="B215" s="40"/>
      <c r="C215" s="297" t="s">
        <v>453</v>
      </c>
      <c r="D215" s="297" t="s">
        <v>4147</v>
      </c>
      <c r="E215" s="19" t="s">
        <v>140</v>
      </c>
      <c r="F215" s="298">
        <v>162.042</v>
      </c>
      <c r="G215" s="34"/>
      <c r="H215" s="40"/>
    </row>
    <row r="216" spans="1:8" s="2" customFormat="1" ht="16.8" customHeight="1">
      <c r="A216" s="34"/>
      <c r="B216" s="40"/>
      <c r="C216" s="297" t="s">
        <v>1046</v>
      </c>
      <c r="D216" s="297" t="s">
        <v>4148</v>
      </c>
      <c r="E216" s="19" t="s">
        <v>140</v>
      </c>
      <c r="F216" s="298">
        <v>158.865</v>
      </c>
      <c r="G216" s="34"/>
      <c r="H216" s="40"/>
    </row>
    <row r="217" spans="1:8" s="2" customFormat="1" ht="16.8" customHeight="1">
      <c r="A217" s="34"/>
      <c r="B217" s="40"/>
      <c r="C217" s="297" t="s">
        <v>1130</v>
      </c>
      <c r="D217" s="297" t="s">
        <v>4149</v>
      </c>
      <c r="E217" s="19" t="s">
        <v>140</v>
      </c>
      <c r="F217" s="298">
        <v>168.397</v>
      </c>
      <c r="G217" s="34"/>
      <c r="H217" s="40"/>
    </row>
    <row r="218" spans="1:8" s="2" customFormat="1" ht="16.8" customHeight="1">
      <c r="A218" s="34"/>
      <c r="B218" s="40"/>
      <c r="C218" s="293" t="s">
        <v>834</v>
      </c>
      <c r="D218" s="294" t="s">
        <v>835</v>
      </c>
      <c r="E218" s="295" t="s">
        <v>140</v>
      </c>
      <c r="F218" s="296">
        <v>60.43</v>
      </c>
      <c r="G218" s="34"/>
      <c r="H218" s="40"/>
    </row>
    <row r="219" spans="1:8" s="2" customFormat="1" ht="16.8" customHeight="1">
      <c r="A219" s="34"/>
      <c r="B219" s="40"/>
      <c r="C219" s="297" t="s">
        <v>834</v>
      </c>
      <c r="D219" s="297" t="s">
        <v>1033</v>
      </c>
      <c r="E219" s="19" t="s">
        <v>17</v>
      </c>
      <c r="F219" s="298">
        <v>60.43</v>
      </c>
      <c r="G219" s="34"/>
      <c r="H219" s="40"/>
    </row>
    <row r="220" spans="1:8" s="2" customFormat="1" ht="16.8" customHeight="1">
      <c r="A220" s="34"/>
      <c r="B220" s="40"/>
      <c r="C220" s="299" t="s">
        <v>4108</v>
      </c>
      <c r="D220" s="34"/>
      <c r="E220" s="34"/>
      <c r="F220" s="34"/>
      <c r="G220" s="34"/>
      <c r="H220" s="40"/>
    </row>
    <row r="221" spans="1:8" s="2" customFormat="1" ht="16.8" customHeight="1">
      <c r="A221" s="34"/>
      <c r="B221" s="40"/>
      <c r="C221" s="297" t="s">
        <v>533</v>
      </c>
      <c r="D221" s="297" t="s">
        <v>4115</v>
      </c>
      <c r="E221" s="19" t="s">
        <v>140</v>
      </c>
      <c r="F221" s="298">
        <v>158.865</v>
      </c>
      <c r="G221" s="34"/>
      <c r="H221" s="40"/>
    </row>
    <row r="222" spans="1:8" s="2" customFormat="1" ht="16.8" customHeight="1">
      <c r="A222" s="34"/>
      <c r="B222" s="40"/>
      <c r="C222" s="297" t="s">
        <v>1037</v>
      </c>
      <c r="D222" s="297" t="s">
        <v>1038</v>
      </c>
      <c r="E222" s="19" t="s">
        <v>140</v>
      </c>
      <c r="F222" s="298">
        <v>28.193</v>
      </c>
      <c r="G222" s="34"/>
      <c r="H222" s="40"/>
    </row>
    <row r="223" spans="1:8" s="2" customFormat="1" ht="16.8" customHeight="1">
      <c r="A223" s="34"/>
      <c r="B223" s="40"/>
      <c r="C223" s="293" t="s">
        <v>837</v>
      </c>
      <c r="D223" s="294" t="s">
        <v>838</v>
      </c>
      <c r="E223" s="295" t="s">
        <v>140</v>
      </c>
      <c r="F223" s="296">
        <v>88.275</v>
      </c>
      <c r="G223" s="34"/>
      <c r="H223" s="40"/>
    </row>
    <row r="224" spans="1:8" s="2" customFormat="1" ht="16.8" customHeight="1">
      <c r="A224" s="34"/>
      <c r="B224" s="40"/>
      <c r="C224" s="297" t="s">
        <v>837</v>
      </c>
      <c r="D224" s="297" t="s">
        <v>1032</v>
      </c>
      <c r="E224" s="19" t="s">
        <v>17</v>
      </c>
      <c r="F224" s="298">
        <v>88.275</v>
      </c>
      <c r="G224" s="34"/>
      <c r="H224" s="40"/>
    </row>
    <row r="225" spans="1:8" s="2" customFormat="1" ht="16.8" customHeight="1">
      <c r="A225" s="34"/>
      <c r="B225" s="40"/>
      <c r="C225" s="299" t="s">
        <v>4108</v>
      </c>
      <c r="D225" s="34"/>
      <c r="E225" s="34"/>
      <c r="F225" s="34"/>
      <c r="G225" s="34"/>
      <c r="H225" s="40"/>
    </row>
    <row r="226" spans="1:8" s="2" customFormat="1" ht="16.8" customHeight="1">
      <c r="A226" s="34"/>
      <c r="B226" s="40"/>
      <c r="C226" s="297" t="s">
        <v>533</v>
      </c>
      <c r="D226" s="297" t="s">
        <v>4115</v>
      </c>
      <c r="E226" s="19" t="s">
        <v>140</v>
      </c>
      <c r="F226" s="298">
        <v>158.865</v>
      </c>
      <c r="G226" s="34"/>
      <c r="H226" s="40"/>
    </row>
    <row r="227" spans="1:8" s="2" customFormat="1" ht="16.8" customHeight="1">
      <c r="A227" s="34"/>
      <c r="B227" s="40"/>
      <c r="C227" s="297" t="s">
        <v>541</v>
      </c>
      <c r="D227" s="297" t="s">
        <v>542</v>
      </c>
      <c r="E227" s="19" t="s">
        <v>140</v>
      </c>
      <c r="F227" s="298">
        <v>90.041</v>
      </c>
      <c r="G227" s="34"/>
      <c r="H227" s="40"/>
    </row>
    <row r="228" spans="1:8" s="2" customFormat="1" ht="16.8" customHeight="1">
      <c r="A228" s="34"/>
      <c r="B228" s="40"/>
      <c r="C228" s="293" t="s">
        <v>831</v>
      </c>
      <c r="D228" s="294" t="s">
        <v>832</v>
      </c>
      <c r="E228" s="295" t="s">
        <v>140</v>
      </c>
      <c r="F228" s="296">
        <v>10.16</v>
      </c>
      <c r="G228" s="34"/>
      <c r="H228" s="40"/>
    </row>
    <row r="229" spans="1:8" s="2" customFormat="1" ht="16.8" customHeight="1">
      <c r="A229" s="34"/>
      <c r="B229" s="40"/>
      <c r="C229" s="297" t="s">
        <v>831</v>
      </c>
      <c r="D229" s="297" t="s">
        <v>1034</v>
      </c>
      <c r="E229" s="19" t="s">
        <v>17</v>
      </c>
      <c r="F229" s="298">
        <v>10.16</v>
      </c>
      <c r="G229" s="34"/>
      <c r="H229" s="40"/>
    </row>
    <row r="230" spans="1:8" s="2" customFormat="1" ht="16.8" customHeight="1">
      <c r="A230" s="34"/>
      <c r="B230" s="40"/>
      <c r="C230" s="299" t="s">
        <v>4108</v>
      </c>
      <c r="D230" s="34"/>
      <c r="E230" s="34"/>
      <c r="F230" s="34"/>
      <c r="G230" s="34"/>
      <c r="H230" s="40"/>
    </row>
    <row r="231" spans="1:8" s="2" customFormat="1" ht="16.8" customHeight="1">
      <c r="A231" s="34"/>
      <c r="B231" s="40"/>
      <c r="C231" s="297" t="s">
        <v>533</v>
      </c>
      <c r="D231" s="297" t="s">
        <v>4115</v>
      </c>
      <c r="E231" s="19" t="s">
        <v>140</v>
      </c>
      <c r="F231" s="298">
        <v>158.865</v>
      </c>
      <c r="G231" s="34"/>
      <c r="H231" s="40"/>
    </row>
    <row r="232" spans="1:8" s="2" customFormat="1" ht="16.8" customHeight="1">
      <c r="A232" s="34"/>
      <c r="B232" s="40"/>
      <c r="C232" s="297" t="s">
        <v>1041</v>
      </c>
      <c r="D232" s="297" t="s">
        <v>1042</v>
      </c>
      <c r="E232" s="19" t="s">
        <v>140</v>
      </c>
      <c r="F232" s="298">
        <v>10.363</v>
      </c>
      <c r="G232" s="34"/>
      <c r="H232" s="40"/>
    </row>
    <row r="233" spans="1:8" s="2" customFormat="1" ht="16.8" customHeight="1">
      <c r="A233" s="34"/>
      <c r="B233" s="40"/>
      <c r="C233" s="293" t="s">
        <v>780</v>
      </c>
      <c r="D233" s="294" t="s">
        <v>781</v>
      </c>
      <c r="E233" s="295" t="s">
        <v>184</v>
      </c>
      <c r="F233" s="296">
        <v>42</v>
      </c>
      <c r="G233" s="34"/>
      <c r="H233" s="40"/>
    </row>
    <row r="234" spans="1:8" s="2" customFormat="1" ht="16.8" customHeight="1">
      <c r="A234" s="34"/>
      <c r="B234" s="40"/>
      <c r="C234" s="297" t="s">
        <v>780</v>
      </c>
      <c r="D234" s="297" t="s">
        <v>1063</v>
      </c>
      <c r="E234" s="19" t="s">
        <v>17</v>
      </c>
      <c r="F234" s="298">
        <v>42</v>
      </c>
      <c r="G234" s="34"/>
      <c r="H234" s="40"/>
    </row>
    <row r="235" spans="1:8" s="2" customFormat="1" ht="16.8" customHeight="1">
      <c r="A235" s="34"/>
      <c r="B235" s="40"/>
      <c r="C235" s="299" t="s">
        <v>4108</v>
      </c>
      <c r="D235" s="34"/>
      <c r="E235" s="34"/>
      <c r="F235" s="34"/>
      <c r="G235" s="34"/>
      <c r="H235" s="40"/>
    </row>
    <row r="236" spans="1:8" s="2" customFormat="1" ht="16.8" customHeight="1">
      <c r="A236" s="34"/>
      <c r="B236" s="40"/>
      <c r="C236" s="297" t="s">
        <v>1059</v>
      </c>
      <c r="D236" s="297" t="s">
        <v>4150</v>
      </c>
      <c r="E236" s="19" t="s">
        <v>184</v>
      </c>
      <c r="F236" s="298">
        <v>42</v>
      </c>
      <c r="G236" s="34"/>
      <c r="H236" s="40"/>
    </row>
    <row r="237" spans="1:8" s="2" customFormat="1" ht="16.8" customHeight="1">
      <c r="A237" s="34"/>
      <c r="B237" s="40"/>
      <c r="C237" s="297" t="s">
        <v>918</v>
      </c>
      <c r="D237" s="297" t="s">
        <v>4151</v>
      </c>
      <c r="E237" s="19" t="s">
        <v>144</v>
      </c>
      <c r="F237" s="298">
        <v>8.4</v>
      </c>
      <c r="G237" s="34"/>
      <c r="H237" s="40"/>
    </row>
    <row r="238" spans="1:8" s="2" customFormat="1" ht="16.8" customHeight="1">
      <c r="A238" s="34"/>
      <c r="B238" s="40"/>
      <c r="C238" s="297" t="s">
        <v>930</v>
      </c>
      <c r="D238" s="297" t="s">
        <v>4152</v>
      </c>
      <c r="E238" s="19" t="s">
        <v>140</v>
      </c>
      <c r="F238" s="298">
        <v>79.8</v>
      </c>
      <c r="G238" s="34"/>
      <c r="H238" s="40"/>
    </row>
    <row r="239" spans="1:8" s="2" customFormat="1" ht="16.8" customHeight="1">
      <c r="A239" s="34"/>
      <c r="B239" s="40"/>
      <c r="C239" s="297" t="s">
        <v>1016</v>
      </c>
      <c r="D239" s="297" t="s">
        <v>4153</v>
      </c>
      <c r="E239" s="19" t="s">
        <v>144</v>
      </c>
      <c r="F239" s="298">
        <v>3.15</v>
      </c>
      <c r="G239" s="34"/>
      <c r="H239" s="40"/>
    </row>
    <row r="240" spans="1:8" s="2" customFormat="1" ht="16.8" customHeight="1">
      <c r="A240" s="34"/>
      <c r="B240" s="40"/>
      <c r="C240" s="293" t="s">
        <v>817</v>
      </c>
      <c r="D240" s="294" t="s">
        <v>818</v>
      </c>
      <c r="E240" s="295" t="s">
        <v>184</v>
      </c>
      <c r="F240" s="296">
        <v>12</v>
      </c>
      <c r="G240" s="34"/>
      <c r="H240" s="40"/>
    </row>
    <row r="241" spans="1:8" s="2" customFormat="1" ht="16.8" customHeight="1">
      <c r="A241" s="34"/>
      <c r="B241" s="40"/>
      <c r="C241" s="297" t="s">
        <v>817</v>
      </c>
      <c r="D241" s="297" t="s">
        <v>326</v>
      </c>
      <c r="E241" s="19" t="s">
        <v>17</v>
      </c>
      <c r="F241" s="298">
        <v>12</v>
      </c>
      <c r="G241" s="34"/>
      <c r="H241" s="40"/>
    </row>
    <row r="242" spans="1:8" s="2" customFormat="1" ht="16.8" customHeight="1">
      <c r="A242" s="34"/>
      <c r="B242" s="40"/>
      <c r="C242" s="299" t="s">
        <v>4108</v>
      </c>
      <c r="D242" s="34"/>
      <c r="E242" s="34"/>
      <c r="F242" s="34"/>
      <c r="G242" s="34"/>
      <c r="H242" s="40"/>
    </row>
    <row r="243" spans="1:8" s="2" customFormat="1" ht="16.8" customHeight="1">
      <c r="A243" s="34"/>
      <c r="B243" s="40"/>
      <c r="C243" s="297" t="s">
        <v>1064</v>
      </c>
      <c r="D243" s="297" t="s">
        <v>1065</v>
      </c>
      <c r="E243" s="19" t="s">
        <v>184</v>
      </c>
      <c r="F243" s="298">
        <v>12.6</v>
      </c>
      <c r="G243" s="34"/>
      <c r="H243" s="40"/>
    </row>
    <row r="244" spans="1:8" s="2" customFormat="1" ht="16.8" customHeight="1">
      <c r="A244" s="34"/>
      <c r="B244" s="40"/>
      <c r="C244" s="297" t="s">
        <v>1059</v>
      </c>
      <c r="D244" s="297" t="s">
        <v>4150</v>
      </c>
      <c r="E244" s="19" t="s">
        <v>184</v>
      </c>
      <c r="F244" s="298">
        <v>42</v>
      </c>
      <c r="G244" s="34"/>
      <c r="H244" s="40"/>
    </row>
    <row r="245" spans="1:8" s="2" customFormat="1" ht="16.8" customHeight="1">
      <c r="A245" s="34"/>
      <c r="B245" s="40"/>
      <c r="C245" s="293" t="s">
        <v>785</v>
      </c>
      <c r="D245" s="294" t="s">
        <v>786</v>
      </c>
      <c r="E245" s="295" t="s">
        <v>140</v>
      </c>
      <c r="F245" s="296">
        <v>79.8</v>
      </c>
      <c r="G245" s="34"/>
      <c r="H245" s="40"/>
    </row>
    <row r="246" spans="1:8" s="2" customFormat="1" ht="16.8" customHeight="1">
      <c r="A246" s="34"/>
      <c r="B246" s="40"/>
      <c r="C246" s="297" t="s">
        <v>785</v>
      </c>
      <c r="D246" s="297" t="s">
        <v>934</v>
      </c>
      <c r="E246" s="19" t="s">
        <v>17</v>
      </c>
      <c r="F246" s="298">
        <v>79.8</v>
      </c>
      <c r="G246" s="34"/>
      <c r="H246" s="40"/>
    </row>
    <row r="247" spans="1:8" s="2" customFormat="1" ht="16.8" customHeight="1">
      <c r="A247" s="34"/>
      <c r="B247" s="40"/>
      <c r="C247" s="299" t="s">
        <v>4108</v>
      </c>
      <c r="D247" s="34"/>
      <c r="E247" s="34"/>
      <c r="F247" s="34"/>
      <c r="G247" s="34"/>
      <c r="H247" s="40"/>
    </row>
    <row r="248" spans="1:8" s="2" customFormat="1" ht="16.8" customHeight="1">
      <c r="A248" s="34"/>
      <c r="B248" s="40"/>
      <c r="C248" s="297" t="s">
        <v>930</v>
      </c>
      <c r="D248" s="297" t="s">
        <v>4152</v>
      </c>
      <c r="E248" s="19" t="s">
        <v>140</v>
      </c>
      <c r="F248" s="298">
        <v>79.8</v>
      </c>
      <c r="G248" s="34"/>
      <c r="H248" s="40"/>
    </row>
    <row r="249" spans="1:8" s="2" customFormat="1" ht="16.8" customHeight="1">
      <c r="A249" s="34"/>
      <c r="B249" s="40"/>
      <c r="C249" s="297" t="s">
        <v>935</v>
      </c>
      <c r="D249" s="297" t="s">
        <v>936</v>
      </c>
      <c r="E249" s="19" t="s">
        <v>140</v>
      </c>
      <c r="F249" s="298">
        <v>95.76</v>
      </c>
      <c r="G249" s="34"/>
      <c r="H249" s="40"/>
    </row>
    <row r="250" spans="1:8" s="2" customFormat="1" ht="16.8" customHeight="1">
      <c r="A250" s="34"/>
      <c r="B250" s="40"/>
      <c r="C250" s="293" t="s">
        <v>778</v>
      </c>
      <c r="D250" s="294" t="s">
        <v>779</v>
      </c>
      <c r="E250" s="295" t="s">
        <v>184</v>
      </c>
      <c r="F250" s="296">
        <v>30</v>
      </c>
      <c r="G250" s="34"/>
      <c r="H250" s="40"/>
    </row>
    <row r="251" spans="1:8" s="2" customFormat="1" ht="16.8" customHeight="1">
      <c r="A251" s="34"/>
      <c r="B251" s="40"/>
      <c r="C251" s="297" t="s">
        <v>778</v>
      </c>
      <c r="D251" s="297" t="s">
        <v>1071</v>
      </c>
      <c r="E251" s="19" t="s">
        <v>17</v>
      </c>
      <c r="F251" s="298">
        <v>30</v>
      </c>
      <c r="G251" s="34"/>
      <c r="H251" s="40"/>
    </row>
    <row r="252" spans="1:8" s="2" customFormat="1" ht="16.8" customHeight="1">
      <c r="A252" s="34"/>
      <c r="B252" s="40"/>
      <c r="C252" s="299" t="s">
        <v>4108</v>
      </c>
      <c r="D252" s="34"/>
      <c r="E252" s="34"/>
      <c r="F252" s="34"/>
      <c r="G252" s="34"/>
      <c r="H252" s="40"/>
    </row>
    <row r="253" spans="1:8" s="2" customFormat="1" ht="16.8" customHeight="1">
      <c r="A253" s="34"/>
      <c r="B253" s="40"/>
      <c r="C253" s="297" t="s">
        <v>1068</v>
      </c>
      <c r="D253" s="297" t="s">
        <v>1069</v>
      </c>
      <c r="E253" s="19" t="s">
        <v>184</v>
      </c>
      <c r="F253" s="298">
        <v>31.5</v>
      </c>
      <c r="G253" s="34"/>
      <c r="H253" s="40"/>
    </row>
    <row r="254" spans="1:8" s="2" customFormat="1" ht="16.8" customHeight="1">
      <c r="A254" s="34"/>
      <c r="B254" s="40"/>
      <c r="C254" s="297" t="s">
        <v>1059</v>
      </c>
      <c r="D254" s="297" t="s">
        <v>4150</v>
      </c>
      <c r="E254" s="19" t="s">
        <v>184</v>
      </c>
      <c r="F254" s="298">
        <v>42</v>
      </c>
      <c r="G254" s="34"/>
      <c r="H254" s="40"/>
    </row>
    <row r="255" spans="1:8" s="2" customFormat="1" ht="16.8" customHeight="1">
      <c r="A255" s="34"/>
      <c r="B255" s="40"/>
      <c r="C255" s="293" t="s">
        <v>782</v>
      </c>
      <c r="D255" s="294" t="s">
        <v>783</v>
      </c>
      <c r="E255" s="295" t="s">
        <v>144</v>
      </c>
      <c r="F255" s="296">
        <v>8.4</v>
      </c>
      <c r="G255" s="34"/>
      <c r="H255" s="40"/>
    </row>
    <row r="256" spans="1:8" s="2" customFormat="1" ht="16.8" customHeight="1">
      <c r="A256" s="34"/>
      <c r="B256" s="40"/>
      <c r="C256" s="297" t="s">
        <v>782</v>
      </c>
      <c r="D256" s="297" t="s">
        <v>922</v>
      </c>
      <c r="E256" s="19" t="s">
        <v>17</v>
      </c>
      <c r="F256" s="298">
        <v>8.4</v>
      </c>
      <c r="G256" s="34"/>
      <c r="H256" s="40"/>
    </row>
    <row r="257" spans="1:8" s="2" customFormat="1" ht="16.8" customHeight="1">
      <c r="A257" s="34"/>
      <c r="B257" s="40"/>
      <c r="C257" s="299" t="s">
        <v>4108</v>
      </c>
      <c r="D257" s="34"/>
      <c r="E257" s="34"/>
      <c r="F257" s="34"/>
      <c r="G257" s="34"/>
      <c r="H257" s="40"/>
    </row>
    <row r="258" spans="1:8" s="2" customFormat="1" ht="16.8" customHeight="1">
      <c r="A258" s="34"/>
      <c r="B258" s="40"/>
      <c r="C258" s="297" t="s">
        <v>918</v>
      </c>
      <c r="D258" s="297" t="s">
        <v>4151</v>
      </c>
      <c r="E258" s="19" t="s">
        <v>144</v>
      </c>
      <c r="F258" s="298">
        <v>8.4</v>
      </c>
      <c r="G258" s="34"/>
      <c r="H258" s="40"/>
    </row>
    <row r="259" spans="1:8" s="2" customFormat="1" ht="16.8" customHeight="1">
      <c r="A259" s="34"/>
      <c r="B259" s="40"/>
      <c r="C259" s="297" t="s">
        <v>923</v>
      </c>
      <c r="D259" s="297" t="s">
        <v>924</v>
      </c>
      <c r="E259" s="19" t="s">
        <v>736</v>
      </c>
      <c r="F259" s="298">
        <v>16.8</v>
      </c>
      <c r="G259" s="34"/>
      <c r="H259" s="40"/>
    </row>
    <row r="260" spans="1:8" s="2" customFormat="1" ht="16.8" customHeight="1">
      <c r="A260" s="34"/>
      <c r="B260" s="40"/>
      <c r="C260" s="293" t="s">
        <v>814</v>
      </c>
      <c r="D260" s="294" t="s">
        <v>815</v>
      </c>
      <c r="E260" s="295" t="s">
        <v>144</v>
      </c>
      <c r="F260" s="296">
        <v>365.22</v>
      </c>
      <c r="G260" s="34"/>
      <c r="H260" s="40"/>
    </row>
    <row r="261" spans="1:8" s="2" customFormat="1" ht="16.8" customHeight="1">
      <c r="A261" s="34"/>
      <c r="B261" s="40"/>
      <c r="C261" s="297" t="s">
        <v>17</v>
      </c>
      <c r="D261" s="297" t="s">
        <v>874</v>
      </c>
      <c r="E261" s="19" t="s">
        <v>17</v>
      </c>
      <c r="F261" s="298">
        <v>124</v>
      </c>
      <c r="G261" s="34"/>
      <c r="H261" s="40"/>
    </row>
    <row r="262" spans="1:8" s="2" customFormat="1" ht="16.8" customHeight="1">
      <c r="A262" s="34"/>
      <c r="B262" s="40"/>
      <c r="C262" s="297" t="s">
        <v>17</v>
      </c>
      <c r="D262" s="297" t="s">
        <v>875</v>
      </c>
      <c r="E262" s="19" t="s">
        <v>17</v>
      </c>
      <c r="F262" s="298">
        <v>161.7</v>
      </c>
      <c r="G262" s="34"/>
      <c r="H262" s="40"/>
    </row>
    <row r="263" spans="1:8" s="2" customFormat="1" ht="16.8" customHeight="1">
      <c r="A263" s="34"/>
      <c r="B263" s="40"/>
      <c r="C263" s="297" t="s">
        <v>17</v>
      </c>
      <c r="D263" s="297" t="s">
        <v>876</v>
      </c>
      <c r="E263" s="19" t="s">
        <v>17</v>
      </c>
      <c r="F263" s="298">
        <v>79.52</v>
      </c>
      <c r="G263" s="34"/>
      <c r="H263" s="40"/>
    </row>
    <row r="264" spans="1:8" s="2" customFormat="1" ht="16.8" customHeight="1">
      <c r="A264" s="34"/>
      <c r="B264" s="40"/>
      <c r="C264" s="297" t="s">
        <v>814</v>
      </c>
      <c r="D264" s="297" t="s">
        <v>261</v>
      </c>
      <c r="E264" s="19" t="s">
        <v>17</v>
      </c>
      <c r="F264" s="298">
        <v>365.22</v>
      </c>
      <c r="G264" s="34"/>
      <c r="H264" s="40"/>
    </row>
    <row r="265" spans="1:8" s="2" customFormat="1" ht="16.8" customHeight="1">
      <c r="A265" s="34"/>
      <c r="B265" s="40"/>
      <c r="C265" s="299" t="s">
        <v>4108</v>
      </c>
      <c r="D265" s="34"/>
      <c r="E265" s="34"/>
      <c r="F265" s="34"/>
      <c r="G265" s="34"/>
      <c r="H265" s="40"/>
    </row>
    <row r="266" spans="1:8" s="2" customFormat="1" ht="16.8" customHeight="1">
      <c r="A266" s="34"/>
      <c r="B266" s="40"/>
      <c r="C266" s="297" t="s">
        <v>371</v>
      </c>
      <c r="D266" s="297" t="s">
        <v>4125</v>
      </c>
      <c r="E266" s="19" t="s">
        <v>144</v>
      </c>
      <c r="F266" s="298">
        <v>255.654</v>
      </c>
      <c r="G266" s="34"/>
      <c r="H266" s="40"/>
    </row>
    <row r="267" spans="1:8" s="2" customFormat="1" ht="16.8" customHeight="1">
      <c r="A267" s="34"/>
      <c r="B267" s="40"/>
      <c r="C267" s="297" t="s">
        <v>378</v>
      </c>
      <c r="D267" s="297" t="s">
        <v>4117</v>
      </c>
      <c r="E267" s="19" t="s">
        <v>144</v>
      </c>
      <c r="F267" s="298">
        <v>95.76</v>
      </c>
      <c r="G267" s="34"/>
      <c r="H267" s="40"/>
    </row>
    <row r="268" spans="1:8" s="2" customFormat="1" ht="16.8" customHeight="1">
      <c r="A268" s="34"/>
      <c r="B268" s="40"/>
      <c r="C268" s="297" t="s">
        <v>397</v>
      </c>
      <c r="D268" s="297" t="s">
        <v>4118</v>
      </c>
      <c r="E268" s="19" t="s">
        <v>144</v>
      </c>
      <c r="F268" s="298">
        <v>360.571</v>
      </c>
      <c r="G268" s="34"/>
      <c r="H268" s="40"/>
    </row>
    <row r="269" spans="1:8" s="2" customFormat="1" ht="16.8" customHeight="1">
      <c r="A269" s="34"/>
      <c r="B269" s="40"/>
      <c r="C269" s="293" t="s">
        <v>794</v>
      </c>
      <c r="D269" s="294" t="s">
        <v>795</v>
      </c>
      <c r="E269" s="295" t="s">
        <v>144</v>
      </c>
      <c r="F269" s="296">
        <v>3.285</v>
      </c>
      <c r="G269" s="34"/>
      <c r="H269" s="40"/>
    </row>
    <row r="270" spans="1:8" s="2" customFormat="1" ht="16.8" customHeight="1">
      <c r="A270" s="34"/>
      <c r="B270" s="40"/>
      <c r="C270" s="297" t="s">
        <v>794</v>
      </c>
      <c r="D270" s="297" t="s">
        <v>1006</v>
      </c>
      <c r="E270" s="19" t="s">
        <v>17</v>
      </c>
      <c r="F270" s="298">
        <v>3.285</v>
      </c>
      <c r="G270" s="34"/>
      <c r="H270" s="40"/>
    </row>
    <row r="271" spans="1:8" s="2" customFormat="1" ht="16.8" customHeight="1">
      <c r="A271" s="34"/>
      <c r="B271" s="40"/>
      <c r="C271" s="299" t="s">
        <v>4108</v>
      </c>
      <c r="D271" s="34"/>
      <c r="E271" s="34"/>
      <c r="F271" s="34"/>
      <c r="G271" s="34"/>
      <c r="H271" s="40"/>
    </row>
    <row r="272" spans="1:8" s="2" customFormat="1" ht="16.8" customHeight="1">
      <c r="A272" s="34"/>
      <c r="B272" s="40"/>
      <c r="C272" s="297" t="s">
        <v>1001</v>
      </c>
      <c r="D272" s="297" t="s">
        <v>1002</v>
      </c>
      <c r="E272" s="19" t="s">
        <v>144</v>
      </c>
      <c r="F272" s="298">
        <v>19.142</v>
      </c>
      <c r="G272" s="34"/>
      <c r="H272" s="40"/>
    </row>
    <row r="273" spans="1:8" s="2" customFormat="1" ht="16.8" customHeight="1">
      <c r="A273" s="34"/>
      <c r="B273" s="40"/>
      <c r="C273" s="297" t="s">
        <v>996</v>
      </c>
      <c r="D273" s="297" t="s">
        <v>4154</v>
      </c>
      <c r="E273" s="19" t="s">
        <v>144</v>
      </c>
      <c r="F273" s="298">
        <v>4.485</v>
      </c>
      <c r="G273" s="34"/>
      <c r="H273" s="40"/>
    </row>
    <row r="274" spans="1:8" s="2" customFormat="1" ht="16.8" customHeight="1">
      <c r="A274" s="34"/>
      <c r="B274" s="40"/>
      <c r="C274" s="293" t="s">
        <v>799</v>
      </c>
      <c r="D274" s="294" t="s">
        <v>800</v>
      </c>
      <c r="E274" s="295" t="s">
        <v>144</v>
      </c>
      <c r="F274" s="296">
        <v>19.142</v>
      </c>
      <c r="G274" s="34"/>
      <c r="H274" s="40"/>
    </row>
    <row r="275" spans="1:8" s="2" customFormat="1" ht="16.8" customHeight="1">
      <c r="A275" s="34"/>
      <c r="B275" s="40"/>
      <c r="C275" s="297" t="s">
        <v>17</v>
      </c>
      <c r="D275" s="297" t="s">
        <v>1004</v>
      </c>
      <c r="E275" s="19" t="s">
        <v>17</v>
      </c>
      <c r="F275" s="298">
        <v>0.882</v>
      </c>
      <c r="G275" s="34"/>
      <c r="H275" s="40"/>
    </row>
    <row r="276" spans="1:8" s="2" customFormat="1" ht="16.8" customHeight="1">
      <c r="A276" s="34"/>
      <c r="B276" s="40"/>
      <c r="C276" s="297" t="s">
        <v>17</v>
      </c>
      <c r="D276" s="297" t="s">
        <v>1005</v>
      </c>
      <c r="E276" s="19" t="s">
        <v>17</v>
      </c>
      <c r="F276" s="298">
        <v>13.883</v>
      </c>
      <c r="G276" s="34"/>
      <c r="H276" s="40"/>
    </row>
    <row r="277" spans="1:8" s="2" customFormat="1" ht="16.8" customHeight="1">
      <c r="A277" s="34"/>
      <c r="B277" s="40"/>
      <c r="C277" s="297" t="s">
        <v>794</v>
      </c>
      <c r="D277" s="297" t="s">
        <v>1006</v>
      </c>
      <c r="E277" s="19" t="s">
        <v>17</v>
      </c>
      <c r="F277" s="298">
        <v>3.285</v>
      </c>
      <c r="G277" s="34"/>
      <c r="H277" s="40"/>
    </row>
    <row r="278" spans="1:8" s="2" customFormat="1" ht="16.8" customHeight="1">
      <c r="A278" s="34"/>
      <c r="B278" s="40"/>
      <c r="C278" s="297" t="s">
        <v>17</v>
      </c>
      <c r="D278" s="297" t="s">
        <v>1007</v>
      </c>
      <c r="E278" s="19" t="s">
        <v>17</v>
      </c>
      <c r="F278" s="298">
        <v>1.092</v>
      </c>
      <c r="G278" s="34"/>
      <c r="H278" s="40"/>
    </row>
    <row r="279" spans="1:8" s="2" customFormat="1" ht="16.8" customHeight="1">
      <c r="A279" s="34"/>
      <c r="B279" s="40"/>
      <c r="C279" s="297" t="s">
        <v>799</v>
      </c>
      <c r="D279" s="297" t="s">
        <v>261</v>
      </c>
      <c r="E279" s="19" t="s">
        <v>17</v>
      </c>
      <c r="F279" s="298">
        <v>19.142</v>
      </c>
      <c r="G279" s="34"/>
      <c r="H279" s="40"/>
    </row>
    <row r="280" spans="1:8" s="2" customFormat="1" ht="16.8" customHeight="1">
      <c r="A280" s="34"/>
      <c r="B280" s="40"/>
      <c r="C280" s="299" t="s">
        <v>4108</v>
      </c>
      <c r="D280" s="34"/>
      <c r="E280" s="34"/>
      <c r="F280" s="34"/>
      <c r="G280" s="34"/>
      <c r="H280" s="40"/>
    </row>
    <row r="281" spans="1:8" s="2" customFormat="1" ht="16.8" customHeight="1">
      <c r="A281" s="34"/>
      <c r="B281" s="40"/>
      <c r="C281" s="297" t="s">
        <v>1001</v>
      </c>
      <c r="D281" s="297" t="s">
        <v>1002</v>
      </c>
      <c r="E281" s="19" t="s">
        <v>144</v>
      </c>
      <c r="F281" s="298">
        <v>19.142</v>
      </c>
      <c r="G281" s="34"/>
      <c r="H281" s="40"/>
    </row>
    <row r="282" spans="1:8" s="2" customFormat="1" ht="16.8" customHeight="1">
      <c r="A282" s="34"/>
      <c r="B282" s="40"/>
      <c r="C282" s="297" t="s">
        <v>1054</v>
      </c>
      <c r="D282" s="297" t="s">
        <v>4155</v>
      </c>
      <c r="E282" s="19" t="s">
        <v>140</v>
      </c>
      <c r="F282" s="298">
        <v>63.807</v>
      </c>
      <c r="G282" s="34"/>
      <c r="H282" s="40"/>
    </row>
    <row r="283" spans="1:8" s="2" customFormat="1" ht="16.8" customHeight="1">
      <c r="A283" s="34"/>
      <c r="B283" s="40"/>
      <c r="C283" s="297" t="s">
        <v>1149</v>
      </c>
      <c r="D283" s="297" t="s">
        <v>4156</v>
      </c>
      <c r="E283" s="19" t="s">
        <v>144</v>
      </c>
      <c r="F283" s="298">
        <v>19.142</v>
      </c>
      <c r="G283" s="34"/>
      <c r="H283" s="40"/>
    </row>
    <row r="284" spans="1:8" s="2" customFormat="1" ht="16.8" customHeight="1">
      <c r="A284" s="34"/>
      <c r="B284" s="40"/>
      <c r="C284" s="297" t="s">
        <v>1154</v>
      </c>
      <c r="D284" s="297" t="s">
        <v>4144</v>
      </c>
      <c r="E284" s="19" t="s">
        <v>736</v>
      </c>
      <c r="F284" s="298">
        <v>8.52</v>
      </c>
      <c r="G284" s="34"/>
      <c r="H284" s="40"/>
    </row>
    <row r="285" spans="1:8" s="2" customFormat="1" ht="16.8" customHeight="1">
      <c r="A285" s="34"/>
      <c r="B285" s="40"/>
      <c r="C285" s="297" t="s">
        <v>1165</v>
      </c>
      <c r="D285" s="297" t="s">
        <v>4145</v>
      </c>
      <c r="E285" s="19" t="s">
        <v>736</v>
      </c>
      <c r="F285" s="298">
        <v>8.52</v>
      </c>
      <c r="G285" s="34"/>
      <c r="H285" s="40"/>
    </row>
    <row r="286" spans="1:8" s="2" customFormat="1" ht="16.8" customHeight="1">
      <c r="A286" s="34"/>
      <c r="B286" s="40"/>
      <c r="C286" s="293" t="s">
        <v>843</v>
      </c>
      <c r="D286" s="294" t="s">
        <v>844</v>
      </c>
      <c r="E286" s="295" t="s">
        <v>184</v>
      </c>
      <c r="F286" s="296">
        <v>66.55</v>
      </c>
      <c r="G286" s="34"/>
      <c r="H286" s="40"/>
    </row>
    <row r="287" spans="1:8" s="2" customFormat="1" ht="16.8" customHeight="1">
      <c r="A287" s="34"/>
      <c r="B287" s="40"/>
      <c r="C287" s="297" t="s">
        <v>843</v>
      </c>
      <c r="D287" s="297" t="s">
        <v>1127</v>
      </c>
      <c r="E287" s="19" t="s">
        <v>17</v>
      </c>
      <c r="F287" s="298">
        <v>66.55</v>
      </c>
      <c r="G287" s="34"/>
      <c r="H287" s="40"/>
    </row>
    <row r="288" spans="1:8" s="2" customFormat="1" ht="16.8" customHeight="1">
      <c r="A288" s="34"/>
      <c r="B288" s="40"/>
      <c r="C288" s="299" t="s">
        <v>4108</v>
      </c>
      <c r="D288" s="34"/>
      <c r="E288" s="34"/>
      <c r="F288" s="34"/>
      <c r="G288" s="34"/>
      <c r="H288" s="40"/>
    </row>
    <row r="289" spans="1:8" s="2" customFormat="1" ht="16.8" customHeight="1">
      <c r="A289" s="34"/>
      <c r="B289" s="40"/>
      <c r="C289" s="297" t="s">
        <v>665</v>
      </c>
      <c r="D289" s="297" t="s">
        <v>4122</v>
      </c>
      <c r="E289" s="19" t="s">
        <v>184</v>
      </c>
      <c r="F289" s="298">
        <v>66.55</v>
      </c>
      <c r="G289" s="34"/>
      <c r="H289" s="40"/>
    </row>
    <row r="290" spans="1:8" s="2" customFormat="1" ht="16.8" customHeight="1">
      <c r="A290" s="34"/>
      <c r="B290" s="40"/>
      <c r="C290" s="297" t="s">
        <v>673</v>
      </c>
      <c r="D290" s="297" t="s">
        <v>674</v>
      </c>
      <c r="E290" s="19" t="s">
        <v>184</v>
      </c>
      <c r="F290" s="298">
        <v>69.878</v>
      </c>
      <c r="G290" s="34"/>
      <c r="H290" s="40"/>
    </row>
    <row r="291" spans="1:8" s="2" customFormat="1" ht="16.8" customHeight="1">
      <c r="A291" s="34"/>
      <c r="B291" s="40"/>
      <c r="C291" s="293" t="s">
        <v>808</v>
      </c>
      <c r="D291" s="294" t="s">
        <v>809</v>
      </c>
      <c r="E291" s="295" t="s">
        <v>140</v>
      </c>
      <c r="F291" s="296">
        <v>179</v>
      </c>
      <c r="G291" s="34"/>
      <c r="H291" s="40"/>
    </row>
    <row r="292" spans="1:8" s="2" customFormat="1" ht="16.8" customHeight="1">
      <c r="A292" s="34"/>
      <c r="B292" s="40"/>
      <c r="C292" s="297" t="s">
        <v>808</v>
      </c>
      <c r="D292" s="297" t="s">
        <v>928</v>
      </c>
      <c r="E292" s="19" t="s">
        <v>17</v>
      </c>
      <c r="F292" s="298">
        <v>179</v>
      </c>
      <c r="G292" s="34"/>
      <c r="H292" s="40"/>
    </row>
    <row r="293" spans="1:8" s="2" customFormat="1" ht="16.8" customHeight="1">
      <c r="A293" s="34"/>
      <c r="B293" s="40"/>
      <c r="C293" s="299" t="s">
        <v>4108</v>
      </c>
      <c r="D293" s="34"/>
      <c r="E293" s="34"/>
      <c r="F293" s="34"/>
      <c r="G293" s="34"/>
      <c r="H293" s="40"/>
    </row>
    <row r="294" spans="1:8" s="2" customFormat="1" ht="16.8" customHeight="1">
      <c r="A294" s="34"/>
      <c r="B294" s="40"/>
      <c r="C294" s="297" t="s">
        <v>409</v>
      </c>
      <c r="D294" s="297" t="s">
        <v>4127</v>
      </c>
      <c r="E294" s="19" t="s">
        <v>140</v>
      </c>
      <c r="F294" s="298">
        <v>179</v>
      </c>
      <c r="G294" s="34"/>
      <c r="H294" s="40"/>
    </row>
    <row r="295" spans="1:8" s="2" customFormat="1" ht="16.8" customHeight="1">
      <c r="A295" s="34"/>
      <c r="B295" s="40"/>
      <c r="C295" s="297" t="s">
        <v>893</v>
      </c>
      <c r="D295" s="297" t="s">
        <v>4157</v>
      </c>
      <c r="E295" s="19" t="s">
        <v>144</v>
      </c>
      <c r="F295" s="298">
        <v>91.8</v>
      </c>
      <c r="G295" s="34"/>
      <c r="H295" s="40"/>
    </row>
    <row r="296" spans="1:8" s="2" customFormat="1" ht="16.8" customHeight="1">
      <c r="A296" s="34"/>
      <c r="B296" s="40"/>
      <c r="C296" s="297" t="s">
        <v>900</v>
      </c>
      <c r="D296" s="297" t="s">
        <v>4158</v>
      </c>
      <c r="E296" s="19" t="s">
        <v>144</v>
      </c>
      <c r="F296" s="298">
        <v>35.8</v>
      </c>
      <c r="G296" s="34"/>
      <c r="H296" s="40"/>
    </row>
    <row r="297" spans="1:8" s="2" customFormat="1" ht="16.8" customHeight="1">
      <c r="A297" s="34"/>
      <c r="B297" s="40"/>
      <c r="C297" s="293" t="s">
        <v>805</v>
      </c>
      <c r="D297" s="294" t="s">
        <v>806</v>
      </c>
      <c r="E297" s="295" t="s">
        <v>140</v>
      </c>
      <c r="F297" s="296">
        <v>280</v>
      </c>
      <c r="G297" s="34"/>
      <c r="H297" s="40"/>
    </row>
    <row r="298" spans="1:8" s="2" customFormat="1" ht="16.8" customHeight="1">
      <c r="A298" s="34"/>
      <c r="B298" s="40"/>
      <c r="C298" s="297" t="s">
        <v>805</v>
      </c>
      <c r="D298" s="297" t="s">
        <v>807</v>
      </c>
      <c r="E298" s="19" t="s">
        <v>17</v>
      </c>
      <c r="F298" s="298">
        <v>280</v>
      </c>
      <c r="G298" s="34"/>
      <c r="H298" s="40"/>
    </row>
    <row r="299" spans="1:8" s="2" customFormat="1" ht="16.8" customHeight="1">
      <c r="A299" s="34"/>
      <c r="B299" s="40"/>
      <c r="C299" s="299" t="s">
        <v>4108</v>
      </c>
      <c r="D299" s="34"/>
      <c r="E299" s="34"/>
      <c r="F299" s="34"/>
      <c r="G299" s="34"/>
      <c r="H299" s="40"/>
    </row>
    <row r="300" spans="1:8" s="2" customFormat="1" ht="16.8" customHeight="1">
      <c r="A300" s="34"/>
      <c r="B300" s="40"/>
      <c r="C300" s="297" t="s">
        <v>364</v>
      </c>
      <c r="D300" s="297" t="s">
        <v>4126</v>
      </c>
      <c r="E300" s="19" t="s">
        <v>140</v>
      </c>
      <c r="F300" s="298">
        <v>280</v>
      </c>
      <c r="G300" s="34"/>
      <c r="H300" s="40"/>
    </row>
    <row r="301" spans="1:8" s="2" customFormat="1" ht="16.8" customHeight="1">
      <c r="A301" s="34"/>
      <c r="B301" s="40"/>
      <c r="C301" s="297" t="s">
        <v>893</v>
      </c>
      <c r="D301" s="297" t="s">
        <v>4157</v>
      </c>
      <c r="E301" s="19" t="s">
        <v>144</v>
      </c>
      <c r="F301" s="298">
        <v>91.8</v>
      </c>
      <c r="G301" s="34"/>
      <c r="H301" s="40"/>
    </row>
    <row r="302" spans="1:8" s="2" customFormat="1" ht="16.8" customHeight="1">
      <c r="A302" s="34"/>
      <c r="B302" s="40"/>
      <c r="C302" s="293" t="s">
        <v>828</v>
      </c>
      <c r="D302" s="294" t="s">
        <v>829</v>
      </c>
      <c r="E302" s="295" t="s">
        <v>144</v>
      </c>
      <c r="F302" s="296">
        <v>13.806</v>
      </c>
      <c r="G302" s="34"/>
      <c r="H302" s="40"/>
    </row>
    <row r="303" spans="1:8" s="2" customFormat="1" ht="16.8" customHeight="1">
      <c r="A303" s="34"/>
      <c r="B303" s="40"/>
      <c r="C303" s="297" t="s">
        <v>828</v>
      </c>
      <c r="D303" s="297" t="s">
        <v>886</v>
      </c>
      <c r="E303" s="19" t="s">
        <v>17</v>
      </c>
      <c r="F303" s="298">
        <v>13.806</v>
      </c>
      <c r="G303" s="34"/>
      <c r="H303" s="40"/>
    </row>
    <row r="304" spans="1:8" s="2" customFormat="1" ht="16.8" customHeight="1">
      <c r="A304" s="34"/>
      <c r="B304" s="40"/>
      <c r="C304" s="299" t="s">
        <v>4108</v>
      </c>
      <c r="D304" s="34"/>
      <c r="E304" s="34"/>
      <c r="F304" s="34"/>
      <c r="G304" s="34"/>
      <c r="H304" s="40"/>
    </row>
    <row r="305" spans="1:8" s="2" customFormat="1" ht="16.8" customHeight="1">
      <c r="A305" s="34"/>
      <c r="B305" s="40"/>
      <c r="C305" s="297" t="s">
        <v>882</v>
      </c>
      <c r="D305" s="297" t="s">
        <v>4159</v>
      </c>
      <c r="E305" s="19" t="s">
        <v>144</v>
      </c>
      <c r="F305" s="298">
        <v>13.806</v>
      </c>
      <c r="G305" s="34"/>
      <c r="H305" s="40"/>
    </row>
    <row r="306" spans="1:8" s="2" customFormat="1" ht="16.8" customHeight="1">
      <c r="A306" s="34"/>
      <c r="B306" s="40"/>
      <c r="C306" s="297" t="s">
        <v>378</v>
      </c>
      <c r="D306" s="297" t="s">
        <v>4117</v>
      </c>
      <c r="E306" s="19" t="s">
        <v>144</v>
      </c>
      <c r="F306" s="298">
        <v>95.76</v>
      </c>
      <c r="G306" s="34"/>
      <c r="H306" s="40"/>
    </row>
    <row r="307" spans="1:8" s="2" customFormat="1" ht="16.8" customHeight="1">
      <c r="A307" s="34"/>
      <c r="B307" s="40"/>
      <c r="C307" s="293" t="s">
        <v>811</v>
      </c>
      <c r="D307" s="294" t="s">
        <v>812</v>
      </c>
      <c r="E307" s="295" t="s">
        <v>144</v>
      </c>
      <c r="F307" s="296">
        <v>7.531</v>
      </c>
      <c r="G307" s="34"/>
      <c r="H307" s="40"/>
    </row>
    <row r="308" spans="1:8" s="2" customFormat="1" ht="16.8" customHeight="1">
      <c r="A308" s="34"/>
      <c r="B308" s="40"/>
      <c r="C308" s="297" t="s">
        <v>17</v>
      </c>
      <c r="D308" s="297" t="s">
        <v>881</v>
      </c>
      <c r="E308" s="19" t="s">
        <v>17</v>
      </c>
      <c r="F308" s="298">
        <v>7.531</v>
      </c>
      <c r="G308" s="34"/>
      <c r="H308" s="40"/>
    </row>
    <row r="309" spans="1:8" s="2" customFormat="1" ht="16.8" customHeight="1">
      <c r="A309" s="34"/>
      <c r="B309" s="40"/>
      <c r="C309" s="297" t="s">
        <v>811</v>
      </c>
      <c r="D309" s="297" t="s">
        <v>261</v>
      </c>
      <c r="E309" s="19" t="s">
        <v>17</v>
      </c>
      <c r="F309" s="298">
        <v>7.531</v>
      </c>
      <c r="G309" s="34"/>
      <c r="H309" s="40"/>
    </row>
    <row r="310" spans="1:8" s="2" customFormat="1" ht="16.8" customHeight="1">
      <c r="A310" s="34"/>
      <c r="B310" s="40"/>
      <c r="C310" s="299" t="s">
        <v>4108</v>
      </c>
      <c r="D310" s="34"/>
      <c r="E310" s="34"/>
      <c r="F310" s="34"/>
      <c r="G310" s="34"/>
      <c r="H310" s="40"/>
    </row>
    <row r="311" spans="1:8" s="2" customFormat="1" ht="16.8" customHeight="1">
      <c r="A311" s="34"/>
      <c r="B311" s="40"/>
      <c r="C311" s="297" t="s">
        <v>385</v>
      </c>
      <c r="D311" s="297" t="s">
        <v>4134</v>
      </c>
      <c r="E311" s="19" t="s">
        <v>144</v>
      </c>
      <c r="F311" s="298">
        <v>7.531</v>
      </c>
      <c r="G311" s="34"/>
      <c r="H311" s="40"/>
    </row>
    <row r="312" spans="1:8" s="2" customFormat="1" ht="16.8" customHeight="1">
      <c r="A312" s="34"/>
      <c r="B312" s="40"/>
      <c r="C312" s="297" t="s">
        <v>397</v>
      </c>
      <c r="D312" s="297" t="s">
        <v>4118</v>
      </c>
      <c r="E312" s="19" t="s">
        <v>144</v>
      </c>
      <c r="F312" s="298">
        <v>360.571</v>
      </c>
      <c r="G312" s="34"/>
      <c r="H312" s="40"/>
    </row>
    <row r="313" spans="1:8" s="2" customFormat="1" ht="16.8" customHeight="1">
      <c r="A313" s="34"/>
      <c r="B313" s="40"/>
      <c r="C313" s="293" t="s">
        <v>825</v>
      </c>
      <c r="D313" s="294" t="s">
        <v>826</v>
      </c>
      <c r="E313" s="295" t="s">
        <v>144</v>
      </c>
      <c r="F313" s="296">
        <v>12.18</v>
      </c>
      <c r="G313" s="34"/>
      <c r="H313" s="40"/>
    </row>
    <row r="314" spans="1:8" s="2" customFormat="1" ht="16.8" customHeight="1">
      <c r="A314" s="34"/>
      <c r="B314" s="40"/>
      <c r="C314" s="297" t="s">
        <v>17</v>
      </c>
      <c r="D314" s="297" t="s">
        <v>909</v>
      </c>
      <c r="E314" s="19" t="s">
        <v>17</v>
      </c>
      <c r="F314" s="298">
        <v>12.18</v>
      </c>
      <c r="G314" s="34"/>
      <c r="H314" s="40"/>
    </row>
    <row r="315" spans="1:8" s="2" customFormat="1" ht="16.8" customHeight="1">
      <c r="A315" s="34"/>
      <c r="B315" s="40"/>
      <c r="C315" s="297" t="s">
        <v>825</v>
      </c>
      <c r="D315" s="297" t="s">
        <v>291</v>
      </c>
      <c r="E315" s="19" t="s">
        <v>17</v>
      </c>
      <c r="F315" s="298">
        <v>12.18</v>
      </c>
      <c r="G315" s="34"/>
      <c r="H315" s="40"/>
    </row>
    <row r="316" spans="1:8" s="2" customFormat="1" ht="16.8" customHeight="1">
      <c r="A316" s="34"/>
      <c r="B316" s="40"/>
      <c r="C316" s="299" t="s">
        <v>4108</v>
      </c>
      <c r="D316" s="34"/>
      <c r="E316" s="34"/>
      <c r="F316" s="34"/>
      <c r="G316" s="34"/>
      <c r="H316" s="40"/>
    </row>
    <row r="317" spans="1:8" s="2" customFormat="1" ht="16.8" customHeight="1">
      <c r="A317" s="34"/>
      <c r="B317" s="40"/>
      <c r="C317" s="297" t="s">
        <v>905</v>
      </c>
      <c r="D317" s="297" t="s">
        <v>4160</v>
      </c>
      <c r="E317" s="19" t="s">
        <v>144</v>
      </c>
      <c r="F317" s="298">
        <v>48.637</v>
      </c>
      <c r="G317" s="34"/>
      <c r="H317" s="40"/>
    </row>
    <row r="318" spans="1:8" s="2" customFormat="1" ht="16.8" customHeight="1">
      <c r="A318" s="34"/>
      <c r="B318" s="40"/>
      <c r="C318" s="297" t="s">
        <v>397</v>
      </c>
      <c r="D318" s="297" t="s">
        <v>4118</v>
      </c>
      <c r="E318" s="19" t="s">
        <v>144</v>
      </c>
      <c r="F318" s="298">
        <v>360.571</v>
      </c>
      <c r="G318" s="34"/>
      <c r="H318" s="40"/>
    </row>
    <row r="319" spans="1:8" s="2" customFormat="1" ht="16.8" customHeight="1">
      <c r="A319" s="34"/>
      <c r="B319" s="40"/>
      <c r="C319" s="293" t="s">
        <v>822</v>
      </c>
      <c r="D319" s="294" t="s">
        <v>823</v>
      </c>
      <c r="E319" s="295" t="s">
        <v>144</v>
      </c>
      <c r="F319" s="296">
        <v>36.457</v>
      </c>
      <c r="G319" s="34"/>
      <c r="H319" s="40"/>
    </row>
    <row r="320" spans="1:8" s="2" customFormat="1" ht="16.8" customHeight="1">
      <c r="A320" s="34"/>
      <c r="B320" s="40"/>
      <c r="C320" s="297" t="s">
        <v>17</v>
      </c>
      <c r="D320" s="297" t="s">
        <v>910</v>
      </c>
      <c r="E320" s="19" t="s">
        <v>17</v>
      </c>
      <c r="F320" s="298">
        <v>7.682</v>
      </c>
      <c r="G320" s="34"/>
      <c r="H320" s="40"/>
    </row>
    <row r="321" spans="1:8" s="2" customFormat="1" ht="16.8" customHeight="1">
      <c r="A321" s="34"/>
      <c r="B321" s="40"/>
      <c r="C321" s="297" t="s">
        <v>17</v>
      </c>
      <c r="D321" s="297" t="s">
        <v>911</v>
      </c>
      <c r="E321" s="19" t="s">
        <v>17</v>
      </c>
      <c r="F321" s="298">
        <v>26.651</v>
      </c>
      <c r="G321" s="34"/>
      <c r="H321" s="40"/>
    </row>
    <row r="322" spans="1:8" s="2" customFormat="1" ht="16.8" customHeight="1">
      <c r="A322" s="34"/>
      <c r="B322" s="40"/>
      <c r="C322" s="297" t="s">
        <v>17</v>
      </c>
      <c r="D322" s="297" t="s">
        <v>912</v>
      </c>
      <c r="E322" s="19" t="s">
        <v>17</v>
      </c>
      <c r="F322" s="298">
        <v>2.124</v>
      </c>
      <c r="G322" s="34"/>
      <c r="H322" s="40"/>
    </row>
    <row r="323" spans="1:8" s="2" customFormat="1" ht="16.8" customHeight="1">
      <c r="A323" s="34"/>
      <c r="B323" s="40"/>
      <c r="C323" s="297" t="s">
        <v>822</v>
      </c>
      <c r="D323" s="297" t="s">
        <v>291</v>
      </c>
      <c r="E323" s="19" t="s">
        <v>17</v>
      </c>
      <c r="F323" s="298">
        <v>36.457</v>
      </c>
      <c r="G323" s="34"/>
      <c r="H323" s="40"/>
    </row>
    <row r="324" spans="1:8" s="2" customFormat="1" ht="16.8" customHeight="1">
      <c r="A324" s="34"/>
      <c r="B324" s="40"/>
      <c r="C324" s="299" t="s">
        <v>4108</v>
      </c>
      <c r="D324" s="34"/>
      <c r="E324" s="34"/>
      <c r="F324" s="34"/>
      <c r="G324" s="34"/>
      <c r="H324" s="40"/>
    </row>
    <row r="325" spans="1:8" s="2" customFormat="1" ht="16.8" customHeight="1">
      <c r="A325" s="34"/>
      <c r="B325" s="40"/>
      <c r="C325" s="297" t="s">
        <v>905</v>
      </c>
      <c r="D325" s="297" t="s">
        <v>4160</v>
      </c>
      <c r="E325" s="19" t="s">
        <v>144</v>
      </c>
      <c r="F325" s="298">
        <v>48.637</v>
      </c>
      <c r="G325" s="34"/>
      <c r="H325" s="40"/>
    </row>
    <row r="326" spans="1:8" s="2" customFormat="1" ht="16.8" customHeight="1">
      <c r="A326" s="34"/>
      <c r="B326" s="40"/>
      <c r="C326" s="297" t="s">
        <v>914</v>
      </c>
      <c r="D326" s="297" t="s">
        <v>915</v>
      </c>
      <c r="E326" s="19" t="s">
        <v>736</v>
      </c>
      <c r="F326" s="298">
        <v>65.623</v>
      </c>
      <c r="G326" s="34"/>
      <c r="H326" s="40"/>
    </row>
    <row r="327" spans="1:8" s="2" customFormat="1" ht="16.8" customHeight="1">
      <c r="A327" s="34"/>
      <c r="B327" s="40"/>
      <c r="C327" s="293" t="s">
        <v>913</v>
      </c>
      <c r="D327" s="294" t="s">
        <v>913</v>
      </c>
      <c r="E327" s="295" t="s">
        <v>17</v>
      </c>
      <c r="F327" s="296">
        <v>48.637</v>
      </c>
      <c r="G327" s="34"/>
      <c r="H327" s="40"/>
    </row>
    <row r="328" spans="1:8" s="2" customFormat="1" ht="16.8" customHeight="1">
      <c r="A328" s="34"/>
      <c r="B328" s="40"/>
      <c r="C328" s="297" t="s">
        <v>17</v>
      </c>
      <c r="D328" s="297" t="s">
        <v>909</v>
      </c>
      <c r="E328" s="19" t="s">
        <v>17</v>
      </c>
      <c r="F328" s="298">
        <v>12.18</v>
      </c>
      <c r="G328" s="34"/>
      <c r="H328" s="40"/>
    </row>
    <row r="329" spans="1:8" s="2" customFormat="1" ht="16.8" customHeight="1">
      <c r="A329" s="34"/>
      <c r="B329" s="40"/>
      <c r="C329" s="297" t="s">
        <v>17</v>
      </c>
      <c r="D329" s="297" t="s">
        <v>910</v>
      </c>
      <c r="E329" s="19" t="s">
        <v>17</v>
      </c>
      <c r="F329" s="298">
        <v>7.682</v>
      </c>
      <c r="G329" s="34"/>
      <c r="H329" s="40"/>
    </row>
    <row r="330" spans="1:8" s="2" customFormat="1" ht="16.8" customHeight="1">
      <c r="A330" s="34"/>
      <c r="B330" s="40"/>
      <c r="C330" s="297" t="s">
        <v>17</v>
      </c>
      <c r="D330" s="297" t="s">
        <v>911</v>
      </c>
      <c r="E330" s="19" t="s">
        <v>17</v>
      </c>
      <c r="F330" s="298">
        <v>26.651</v>
      </c>
      <c r="G330" s="34"/>
      <c r="H330" s="40"/>
    </row>
    <row r="331" spans="1:8" s="2" customFormat="1" ht="16.8" customHeight="1">
      <c r="A331" s="34"/>
      <c r="B331" s="40"/>
      <c r="C331" s="297" t="s">
        <v>17</v>
      </c>
      <c r="D331" s="297" t="s">
        <v>912</v>
      </c>
      <c r="E331" s="19" t="s">
        <v>17</v>
      </c>
      <c r="F331" s="298">
        <v>2.124</v>
      </c>
      <c r="G331" s="34"/>
      <c r="H331" s="40"/>
    </row>
    <row r="332" spans="1:8" s="2" customFormat="1" ht="16.8" customHeight="1">
      <c r="A332" s="34"/>
      <c r="B332" s="40"/>
      <c r="C332" s="297" t="s">
        <v>913</v>
      </c>
      <c r="D332" s="297" t="s">
        <v>261</v>
      </c>
      <c r="E332" s="19" t="s">
        <v>17</v>
      </c>
      <c r="F332" s="298">
        <v>48.637</v>
      </c>
      <c r="G332" s="34"/>
      <c r="H332" s="40"/>
    </row>
    <row r="333" spans="1:8" s="2" customFormat="1" ht="16.8" customHeight="1">
      <c r="A333" s="34"/>
      <c r="B333" s="40"/>
      <c r="C333" s="293" t="s">
        <v>798</v>
      </c>
      <c r="D333" s="294" t="s">
        <v>17</v>
      </c>
      <c r="E333" s="295" t="s">
        <v>17</v>
      </c>
      <c r="F333" s="296">
        <v>48</v>
      </c>
      <c r="G333" s="34"/>
      <c r="H333" s="40"/>
    </row>
    <row r="334" spans="1:8" s="2" customFormat="1" ht="16.8" customHeight="1">
      <c r="A334" s="34"/>
      <c r="B334" s="40"/>
      <c r="C334" s="297" t="s">
        <v>798</v>
      </c>
      <c r="D334" s="297" t="s">
        <v>590</v>
      </c>
      <c r="E334" s="19" t="s">
        <v>17</v>
      </c>
      <c r="F334" s="298">
        <v>48</v>
      </c>
      <c r="G334" s="34"/>
      <c r="H334" s="40"/>
    </row>
    <row r="335" spans="1:8" s="2" customFormat="1" ht="16.8" customHeight="1">
      <c r="A335" s="34"/>
      <c r="B335" s="40"/>
      <c r="C335" s="299" t="s">
        <v>4108</v>
      </c>
      <c r="D335" s="34"/>
      <c r="E335" s="34"/>
      <c r="F335" s="34"/>
      <c r="G335" s="34"/>
      <c r="H335" s="40"/>
    </row>
    <row r="336" spans="1:8" s="2" customFormat="1" ht="16.8" customHeight="1">
      <c r="A336" s="34"/>
      <c r="B336" s="40"/>
      <c r="C336" s="297" t="s">
        <v>1008</v>
      </c>
      <c r="D336" s="297" t="s">
        <v>1009</v>
      </c>
      <c r="E336" s="19" t="s">
        <v>184</v>
      </c>
      <c r="F336" s="298">
        <v>48</v>
      </c>
      <c r="G336" s="34"/>
      <c r="H336" s="40"/>
    </row>
    <row r="337" spans="1:8" s="2" customFormat="1" ht="16.8" customHeight="1">
      <c r="A337" s="34"/>
      <c r="B337" s="40"/>
      <c r="C337" s="297" t="s">
        <v>1011</v>
      </c>
      <c r="D337" s="297" t="s">
        <v>1012</v>
      </c>
      <c r="E337" s="19" t="s">
        <v>140</v>
      </c>
      <c r="F337" s="298">
        <v>19.2</v>
      </c>
      <c r="G337" s="34"/>
      <c r="H337" s="40"/>
    </row>
    <row r="338" spans="1:8" s="2" customFormat="1" ht="26.4" customHeight="1">
      <c r="A338" s="34"/>
      <c r="B338" s="40"/>
      <c r="C338" s="292" t="s">
        <v>4161</v>
      </c>
      <c r="D338" s="292" t="s">
        <v>85</v>
      </c>
      <c r="E338" s="34"/>
      <c r="F338" s="34"/>
      <c r="G338" s="34"/>
      <c r="H338" s="40"/>
    </row>
    <row r="339" spans="1:8" s="2" customFormat="1" ht="16.8" customHeight="1">
      <c r="A339" s="34"/>
      <c r="B339" s="40"/>
      <c r="C339" s="293" t="s">
        <v>1334</v>
      </c>
      <c r="D339" s="294" t="s">
        <v>1335</v>
      </c>
      <c r="E339" s="295" t="s">
        <v>1227</v>
      </c>
      <c r="F339" s="296">
        <v>40</v>
      </c>
      <c r="G339" s="34"/>
      <c r="H339" s="40"/>
    </row>
    <row r="340" spans="1:8" s="2" customFormat="1" ht="16.8" customHeight="1">
      <c r="A340" s="34"/>
      <c r="B340" s="40"/>
      <c r="C340" s="297" t="s">
        <v>1334</v>
      </c>
      <c r="D340" s="297" t="s">
        <v>540</v>
      </c>
      <c r="E340" s="19" t="s">
        <v>17</v>
      </c>
      <c r="F340" s="298">
        <v>40</v>
      </c>
      <c r="G340" s="34"/>
      <c r="H340" s="40"/>
    </row>
    <row r="341" spans="1:8" s="2" customFormat="1" ht="16.8" customHeight="1">
      <c r="A341" s="34"/>
      <c r="B341" s="40"/>
      <c r="C341" s="299" t="s">
        <v>4108</v>
      </c>
      <c r="D341" s="34"/>
      <c r="E341" s="34"/>
      <c r="F341" s="34"/>
      <c r="G341" s="34"/>
      <c r="H341" s="40"/>
    </row>
    <row r="342" spans="1:8" s="2" customFormat="1" ht="16.8" customHeight="1">
      <c r="A342" s="34"/>
      <c r="B342" s="40"/>
      <c r="C342" s="297" t="s">
        <v>1543</v>
      </c>
      <c r="D342" s="297" t="s">
        <v>1544</v>
      </c>
      <c r="E342" s="19" t="s">
        <v>1227</v>
      </c>
      <c r="F342" s="298">
        <v>40</v>
      </c>
      <c r="G342" s="34"/>
      <c r="H342" s="40"/>
    </row>
    <row r="343" spans="1:8" s="2" customFormat="1" ht="16.8" customHeight="1">
      <c r="A343" s="34"/>
      <c r="B343" s="40"/>
      <c r="C343" s="297" t="s">
        <v>1539</v>
      </c>
      <c r="D343" s="297" t="s">
        <v>1540</v>
      </c>
      <c r="E343" s="19" t="s">
        <v>581</v>
      </c>
      <c r="F343" s="298">
        <v>88</v>
      </c>
      <c r="G343" s="34"/>
      <c r="H343" s="40"/>
    </row>
    <row r="344" spans="1:8" s="2" customFormat="1" ht="16.8" customHeight="1">
      <c r="A344" s="34"/>
      <c r="B344" s="40"/>
      <c r="C344" s="293" t="s">
        <v>1336</v>
      </c>
      <c r="D344" s="294" t="s">
        <v>1337</v>
      </c>
      <c r="E344" s="295" t="s">
        <v>1227</v>
      </c>
      <c r="F344" s="296">
        <v>21</v>
      </c>
      <c r="G344" s="34"/>
      <c r="H344" s="40"/>
    </row>
    <row r="345" spans="1:8" s="2" customFormat="1" ht="16.8" customHeight="1">
      <c r="A345" s="34"/>
      <c r="B345" s="40"/>
      <c r="C345" s="297" t="s">
        <v>1336</v>
      </c>
      <c r="D345" s="297" t="s">
        <v>7</v>
      </c>
      <c r="E345" s="19" t="s">
        <v>17</v>
      </c>
      <c r="F345" s="298">
        <v>21</v>
      </c>
      <c r="G345" s="34"/>
      <c r="H345" s="40"/>
    </row>
    <row r="346" spans="1:8" s="2" customFormat="1" ht="16.8" customHeight="1">
      <c r="A346" s="34"/>
      <c r="B346" s="40"/>
      <c r="C346" s="299" t="s">
        <v>4108</v>
      </c>
      <c r="D346" s="34"/>
      <c r="E346" s="34"/>
      <c r="F346" s="34"/>
      <c r="G346" s="34"/>
      <c r="H346" s="40"/>
    </row>
    <row r="347" spans="1:8" s="2" customFormat="1" ht="16.8" customHeight="1">
      <c r="A347" s="34"/>
      <c r="B347" s="40"/>
      <c r="C347" s="297" t="s">
        <v>1546</v>
      </c>
      <c r="D347" s="297" t="s">
        <v>1547</v>
      </c>
      <c r="E347" s="19" t="s">
        <v>1227</v>
      </c>
      <c r="F347" s="298">
        <v>21</v>
      </c>
      <c r="G347" s="34"/>
      <c r="H347" s="40"/>
    </row>
    <row r="348" spans="1:8" s="2" customFormat="1" ht="16.8" customHeight="1">
      <c r="A348" s="34"/>
      <c r="B348" s="40"/>
      <c r="C348" s="297" t="s">
        <v>1535</v>
      </c>
      <c r="D348" s="297" t="s">
        <v>1536</v>
      </c>
      <c r="E348" s="19" t="s">
        <v>581</v>
      </c>
      <c r="F348" s="298">
        <v>27</v>
      </c>
      <c r="G348" s="34"/>
      <c r="H348" s="40"/>
    </row>
    <row r="349" spans="1:8" s="2" customFormat="1" ht="16.8" customHeight="1">
      <c r="A349" s="34"/>
      <c r="B349" s="40"/>
      <c r="C349" s="293" t="s">
        <v>1338</v>
      </c>
      <c r="D349" s="294" t="s">
        <v>1339</v>
      </c>
      <c r="E349" s="295" t="s">
        <v>1227</v>
      </c>
      <c r="F349" s="296">
        <v>13</v>
      </c>
      <c r="G349" s="34"/>
      <c r="H349" s="40"/>
    </row>
    <row r="350" spans="1:8" s="2" customFormat="1" ht="16.8" customHeight="1">
      <c r="A350" s="34"/>
      <c r="B350" s="40"/>
      <c r="C350" s="297" t="s">
        <v>1338</v>
      </c>
      <c r="D350" s="297" t="s">
        <v>332</v>
      </c>
      <c r="E350" s="19" t="s">
        <v>17</v>
      </c>
      <c r="F350" s="298">
        <v>13</v>
      </c>
      <c r="G350" s="34"/>
      <c r="H350" s="40"/>
    </row>
    <row r="351" spans="1:8" s="2" customFormat="1" ht="16.8" customHeight="1">
      <c r="A351" s="34"/>
      <c r="B351" s="40"/>
      <c r="C351" s="299" t="s">
        <v>4108</v>
      </c>
      <c r="D351" s="34"/>
      <c r="E351" s="34"/>
      <c r="F351" s="34"/>
      <c r="G351" s="34"/>
      <c r="H351" s="40"/>
    </row>
    <row r="352" spans="1:8" s="2" customFormat="1" ht="16.8" customHeight="1">
      <c r="A352" s="34"/>
      <c r="B352" s="40"/>
      <c r="C352" s="297" t="s">
        <v>1549</v>
      </c>
      <c r="D352" s="297" t="s">
        <v>1550</v>
      </c>
      <c r="E352" s="19" t="s">
        <v>1227</v>
      </c>
      <c r="F352" s="298">
        <v>13</v>
      </c>
      <c r="G352" s="34"/>
      <c r="H352" s="40"/>
    </row>
    <row r="353" spans="1:8" s="2" customFormat="1" ht="16.8" customHeight="1">
      <c r="A353" s="34"/>
      <c r="B353" s="40"/>
      <c r="C353" s="297" t="s">
        <v>1539</v>
      </c>
      <c r="D353" s="297" t="s">
        <v>1540</v>
      </c>
      <c r="E353" s="19" t="s">
        <v>581</v>
      </c>
      <c r="F353" s="298">
        <v>88</v>
      </c>
      <c r="G353" s="34"/>
      <c r="H353" s="40"/>
    </row>
    <row r="354" spans="1:8" s="2" customFormat="1" ht="16.8" customHeight="1">
      <c r="A354" s="34"/>
      <c r="B354" s="40"/>
      <c r="C354" s="293" t="s">
        <v>1340</v>
      </c>
      <c r="D354" s="294" t="s">
        <v>1341</v>
      </c>
      <c r="E354" s="295" t="s">
        <v>1227</v>
      </c>
      <c r="F354" s="296">
        <v>4</v>
      </c>
      <c r="G354" s="34"/>
      <c r="H354" s="40"/>
    </row>
    <row r="355" spans="1:8" s="2" customFormat="1" ht="16.8" customHeight="1">
      <c r="A355" s="34"/>
      <c r="B355" s="40"/>
      <c r="C355" s="297" t="s">
        <v>1340</v>
      </c>
      <c r="D355" s="297" t="s">
        <v>248</v>
      </c>
      <c r="E355" s="19" t="s">
        <v>17</v>
      </c>
      <c r="F355" s="298">
        <v>4</v>
      </c>
      <c r="G355" s="34"/>
      <c r="H355" s="40"/>
    </row>
    <row r="356" spans="1:8" s="2" customFormat="1" ht="16.8" customHeight="1">
      <c r="A356" s="34"/>
      <c r="B356" s="40"/>
      <c r="C356" s="299" t="s">
        <v>4108</v>
      </c>
      <c r="D356" s="34"/>
      <c r="E356" s="34"/>
      <c r="F356" s="34"/>
      <c r="G356" s="34"/>
      <c r="H356" s="40"/>
    </row>
    <row r="357" spans="1:8" s="2" customFormat="1" ht="16.8" customHeight="1">
      <c r="A357" s="34"/>
      <c r="B357" s="40"/>
      <c r="C357" s="297" t="s">
        <v>1552</v>
      </c>
      <c r="D357" s="297" t="s">
        <v>1553</v>
      </c>
      <c r="E357" s="19" t="s">
        <v>1227</v>
      </c>
      <c r="F357" s="298">
        <v>4</v>
      </c>
      <c r="G357" s="34"/>
      <c r="H357" s="40"/>
    </row>
    <row r="358" spans="1:8" s="2" customFormat="1" ht="16.8" customHeight="1">
      <c r="A358" s="34"/>
      <c r="B358" s="40"/>
      <c r="C358" s="297" t="s">
        <v>1535</v>
      </c>
      <c r="D358" s="297" t="s">
        <v>1536</v>
      </c>
      <c r="E358" s="19" t="s">
        <v>581</v>
      </c>
      <c r="F358" s="298">
        <v>27</v>
      </c>
      <c r="G358" s="34"/>
      <c r="H358" s="40"/>
    </row>
    <row r="359" spans="1:8" s="2" customFormat="1" ht="16.8" customHeight="1">
      <c r="A359" s="34"/>
      <c r="B359" s="40"/>
      <c r="C359" s="293" t="s">
        <v>1342</v>
      </c>
      <c r="D359" s="294" t="s">
        <v>1343</v>
      </c>
      <c r="E359" s="295" t="s">
        <v>1227</v>
      </c>
      <c r="F359" s="296">
        <v>28</v>
      </c>
      <c r="G359" s="34"/>
      <c r="H359" s="40"/>
    </row>
    <row r="360" spans="1:8" s="2" customFormat="1" ht="16.8" customHeight="1">
      <c r="A360" s="34"/>
      <c r="B360" s="40"/>
      <c r="C360" s="297" t="s">
        <v>1342</v>
      </c>
      <c r="D360" s="297" t="s">
        <v>442</v>
      </c>
      <c r="E360" s="19" t="s">
        <v>17</v>
      </c>
      <c r="F360" s="298">
        <v>28</v>
      </c>
      <c r="G360" s="34"/>
      <c r="H360" s="40"/>
    </row>
    <row r="361" spans="1:8" s="2" customFormat="1" ht="16.8" customHeight="1">
      <c r="A361" s="34"/>
      <c r="B361" s="40"/>
      <c r="C361" s="299" t="s">
        <v>4108</v>
      </c>
      <c r="D361" s="34"/>
      <c r="E361" s="34"/>
      <c r="F361" s="34"/>
      <c r="G361" s="34"/>
      <c r="H361" s="40"/>
    </row>
    <row r="362" spans="1:8" s="2" customFormat="1" ht="16.8" customHeight="1">
      <c r="A362" s="34"/>
      <c r="B362" s="40"/>
      <c r="C362" s="297" t="s">
        <v>1558</v>
      </c>
      <c r="D362" s="297" t="s">
        <v>1559</v>
      </c>
      <c r="E362" s="19" t="s">
        <v>1227</v>
      </c>
      <c r="F362" s="298">
        <v>28</v>
      </c>
      <c r="G362" s="34"/>
      <c r="H362" s="40"/>
    </row>
    <row r="363" spans="1:8" s="2" customFormat="1" ht="16.8" customHeight="1">
      <c r="A363" s="34"/>
      <c r="B363" s="40"/>
      <c r="C363" s="297" t="s">
        <v>1539</v>
      </c>
      <c r="D363" s="297" t="s">
        <v>1540</v>
      </c>
      <c r="E363" s="19" t="s">
        <v>581</v>
      </c>
      <c r="F363" s="298">
        <v>88</v>
      </c>
      <c r="G363" s="34"/>
      <c r="H363" s="40"/>
    </row>
    <row r="364" spans="1:8" s="2" customFormat="1" ht="16.8" customHeight="1">
      <c r="A364" s="34"/>
      <c r="B364" s="40"/>
      <c r="C364" s="293" t="s">
        <v>1344</v>
      </c>
      <c r="D364" s="294" t="s">
        <v>1345</v>
      </c>
      <c r="E364" s="295" t="s">
        <v>1227</v>
      </c>
      <c r="F364" s="296">
        <v>1</v>
      </c>
      <c r="G364" s="34"/>
      <c r="H364" s="40"/>
    </row>
    <row r="365" spans="1:8" s="2" customFormat="1" ht="16.8" customHeight="1">
      <c r="A365" s="34"/>
      <c r="B365" s="40"/>
      <c r="C365" s="297" t="s">
        <v>1344</v>
      </c>
      <c r="D365" s="297" t="s">
        <v>78</v>
      </c>
      <c r="E365" s="19" t="s">
        <v>17</v>
      </c>
      <c r="F365" s="298">
        <v>1</v>
      </c>
      <c r="G365" s="34"/>
      <c r="H365" s="40"/>
    </row>
    <row r="366" spans="1:8" s="2" customFormat="1" ht="16.8" customHeight="1">
      <c r="A366" s="34"/>
      <c r="B366" s="40"/>
      <c r="C366" s="299" t="s">
        <v>4108</v>
      </c>
      <c r="D366" s="34"/>
      <c r="E366" s="34"/>
      <c r="F366" s="34"/>
      <c r="G366" s="34"/>
      <c r="H366" s="40"/>
    </row>
    <row r="367" spans="1:8" s="2" customFormat="1" ht="16.8" customHeight="1">
      <c r="A367" s="34"/>
      <c r="B367" s="40"/>
      <c r="C367" s="297" t="s">
        <v>1555</v>
      </c>
      <c r="D367" s="297" t="s">
        <v>1556</v>
      </c>
      <c r="E367" s="19" t="s">
        <v>1227</v>
      </c>
      <c r="F367" s="298">
        <v>1</v>
      </c>
      <c r="G367" s="34"/>
      <c r="H367" s="40"/>
    </row>
    <row r="368" spans="1:8" s="2" customFormat="1" ht="16.8" customHeight="1">
      <c r="A368" s="34"/>
      <c r="B368" s="40"/>
      <c r="C368" s="297" t="s">
        <v>1535</v>
      </c>
      <c r="D368" s="297" t="s">
        <v>1536</v>
      </c>
      <c r="E368" s="19" t="s">
        <v>581</v>
      </c>
      <c r="F368" s="298">
        <v>27</v>
      </c>
      <c r="G368" s="34"/>
      <c r="H368" s="40"/>
    </row>
    <row r="369" spans="1:8" s="2" customFormat="1" ht="16.8" customHeight="1">
      <c r="A369" s="34"/>
      <c r="B369" s="40"/>
      <c r="C369" s="293" t="s">
        <v>1346</v>
      </c>
      <c r="D369" s="294" t="s">
        <v>1347</v>
      </c>
      <c r="E369" s="295" t="s">
        <v>1227</v>
      </c>
      <c r="F369" s="296">
        <v>1</v>
      </c>
      <c r="G369" s="34"/>
      <c r="H369" s="40"/>
    </row>
    <row r="370" spans="1:8" s="2" customFormat="1" ht="16.8" customHeight="1">
      <c r="A370" s="34"/>
      <c r="B370" s="40"/>
      <c r="C370" s="297" t="s">
        <v>1346</v>
      </c>
      <c r="D370" s="297" t="s">
        <v>78</v>
      </c>
      <c r="E370" s="19" t="s">
        <v>17</v>
      </c>
      <c r="F370" s="298">
        <v>1</v>
      </c>
      <c r="G370" s="34"/>
      <c r="H370" s="40"/>
    </row>
    <row r="371" spans="1:8" s="2" customFormat="1" ht="16.8" customHeight="1">
      <c r="A371" s="34"/>
      <c r="B371" s="40"/>
      <c r="C371" s="299" t="s">
        <v>4108</v>
      </c>
      <c r="D371" s="34"/>
      <c r="E371" s="34"/>
      <c r="F371" s="34"/>
      <c r="G371" s="34"/>
      <c r="H371" s="40"/>
    </row>
    <row r="372" spans="1:8" s="2" customFormat="1" ht="16.8" customHeight="1">
      <c r="A372" s="34"/>
      <c r="B372" s="40"/>
      <c r="C372" s="297" t="s">
        <v>1561</v>
      </c>
      <c r="D372" s="297" t="s">
        <v>1562</v>
      </c>
      <c r="E372" s="19" t="s">
        <v>1227</v>
      </c>
      <c r="F372" s="298">
        <v>1</v>
      </c>
      <c r="G372" s="34"/>
      <c r="H372" s="40"/>
    </row>
    <row r="373" spans="1:8" s="2" customFormat="1" ht="16.8" customHeight="1">
      <c r="A373" s="34"/>
      <c r="B373" s="40"/>
      <c r="C373" s="297" t="s">
        <v>1535</v>
      </c>
      <c r="D373" s="297" t="s">
        <v>1536</v>
      </c>
      <c r="E373" s="19" t="s">
        <v>581</v>
      </c>
      <c r="F373" s="298">
        <v>27</v>
      </c>
      <c r="G373" s="34"/>
      <c r="H373" s="40"/>
    </row>
    <row r="374" spans="1:8" s="2" customFormat="1" ht="16.8" customHeight="1">
      <c r="A374" s="34"/>
      <c r="B374" s="40"/>
      <c r="C374" s="293" t="s">
        <v>1348</v>
      </c>
      <c r="D374" s="294" t="s">
        <v>1349</v>
      </c>
      <c r="E374" s="295" t="s">
        <v>1227</v>
      </c>
      <c r="F374" s="296">
        <v>5</v>
      </c>
      <c r="G374" s="34"/>
      <c r="H374" s="40"/>
    </row>
    <row r="375" spans="1:8" s="2" customFormat="1" ht="16.8" customHeight="1">
      <c r="A375" s="34"/>
      <c r="B375" s="40"/>
      <c r="C375" s="297" t="s">
        <v>1348</v>
      </c>
      <c r="D375" s="297" t="s">
        <v>273</v>
      </c>
      <c r="E375" s="19" t="s">
        <v>17</v>
      </c>
      <c r="F375" s="298">
        <v>5</v>
      </c>
      <c r="G375" s="34"/>
      <c r="H375" s="40"/>
    </row>
    <row r="376" spans="1:8" s="2" customFormat="1" ht="16.8" customHeight="1">
      <c r="A376" s="34"/>
      <c r="B376" s="40"/>
      <c r="C376" s="299" t="s">
        <v>4108</v>
      </c>
      <c r="D376" s="34"/>
      <c r="E376" s="34"/>
      <c r="F376" s="34"/>
      <c r="G376" s="34"/>
      <c r="H376" s="40"/>
    </row>
    <row r="377" spans="1:8" s="2" customFormat="1" ht="16.8" customHeight="1">
      <c r="A377" s="34"/>
      <c r="B377" s="40"/>
      <c r="C377" s="297" t="s">
        <v>1564</v>
      </c>
      <c r="D377" s="297" t="s">
        <v>1565</v>
      </c>
      <c r="E377" s="19" t="s">
        <v>1227</v>
      </c>
      <c r="F377" s="298">
        <v>5</v>
      </c>
      <c r="G377" s="34"/>
      <c r="H377" s="40"/>
    </row>
    <row r="378" spans="1:8" s="2" customFormat="1" ht="16.8" customHeight="1">
      <c r="A378" s="34"/>
      <c r="B378" s="40"/>
      <c r="C378" s="297" t="s">
        <v>1539</v>
      </c>
      <c r="D378" s="297" t="s">
        <v>1540</v>
      </c>
      <c r="E378" s="19" t="s">
        <v>581</v>
      </c>
      <c r="F378" s="298">
        <v>88</v>
      </c>
      <c r="G378" s="34"/>
      <c r="H378" s="40"/>
    </row>
    <row r="379" spans="1:8" s="2" customFormat="1" ht="16.8" customHeight="1">
      <c r="A379" s="34"/>
      <c r="B379" s="40"/>
      <c r="C379" s="293" t="s">
        <v>1350</v>
      </c>
      <c r="D379" s="294" t="s">
        <v>1351</v>
      </c>
      <c r="E379" s="295" t="s">
        <v>1227</v>
      </c>
      <c r="F379" s="296">
        <v>2</v>
      </c>
      <c r="G379" s="34"/>
      <c r="H379" s="40"/>
    </row>
    <row r="380" spans="1:8" s="2" customFormat="1" ht="16.8" customHeight="1">
      <c r="A380" s="34"/>
      <c r="B380" s="40"/>
      <c r="C380" s="297" t="s">
        <v>1350</v>
      </c>
      <c r="D380" s="297" t="s">
        <v>80</v>
      </c>
      <c r="E380" s="19" t="s">
        <v>17</v>
      </c>
      <c r="F380" s="298">
        <v>2</v>
      </c>
      <c r="G380" s="34"/>
      <c r="H380" s="40"/>
    </row>
    <row r="381" spans="1:8" s="2" customFormat="1" ht="16.8" customHeight="1">
      <c r="A381" s="34"/>
      <c r="B381" s="40"/>
      <c r="C381" s="299" t="s">
        <v>4108</v>
      </c>
      <c r="D381" s="34"/>
      <c r="E381" s="34"/>
      <c r="F381" s="34"/>
      <c r="G381" s="34"/>
      <c r="H381" s="40"/>
    </row>
    <row r="382" spans="1:8" s="2" customFormat="1" ht="16.8" customHeight="1">
      <c r="A382" s="34"/>
      <c r="B382" s="40"/>
      <c r="C382" s="297" t="s">
        <v>1567</v>
      </c>
      <c r="D382" s="297" t="s">
        <v>1568</v>
      </c>
      <c r="E382" s="19" t="s">
        <v>1227</v>
      </c>
      <c r="F382" s="298">
        <v>2</v>
      </c>
      <c r="G382" s="34"/>
      <c r="H382" s="40"/>
    </row>
    <row r="383" spans="1:8" s="2" customFormat="1" ht="16.8" customHeight="1">
      <c r="A383" s="34"/>
      <c r="B383" s="40"/>
      <c r="C383" s="297" t="s">
        <v>1539</v>
      </c>
      <c r="D383" s="297" t="s">
        <v>1540</v>
      </c>
      <c r="E383" s="19" t="s">
        <v>581</v>
      </c>
      <c r="F383" s="298">
        <v>88</v>
      </c>
      <c r="G383" s="34"/>
      <c r="H383" s="40"/>
    </row>
    <row r="384" spans="1:8" s="2" customFormat="1" ht="16.8" customHeight="1">
      <c r="A384" s="34"/>
      <c r="B384" s="40"/>
      <c r="C384" s="293" t="s">
        <v>1305</v>
      </c>
      <c r="D384" s="294" t="s">
        <v>1306</v>
      </c>
      <c r="E384" s="295" t="s">
        <v>140</v>
      </c>
      <c r="F384" s="296">
        <v>8.085</v>
      </c>
      <c r="G384" s="34"/>
      <c r="H384" s="40"/>
    </row>
    <row r="385" spans="1:8" s="2" customFormat="1" ht="16.8" customHeight="1">
      <c r="A385" s="34"/>
      <c r="B385" s="40"/>
      <c r="C385" s="297" t="s">
        <v>1305</v>
      </c>
      <c r="D385" s="297" t="s">
        <v>1621</v>
      </c>
      <c r="E385" s="19" t="s">
        <v>17</v>
      </c>
      <c r="F385" s="298">
        <v>8.085</v>
      </c>
      <c r="G385" s="34"/>
      <c r="H385" s="40"/>
    </row>
    <row r="386" spans="1:8" s="2" customFormat="1" ht="16.8" customHeight="1">
      <c r="A386" s="34"/>
      <c r="B386" s="40"/>
      <c r="C386" s="299" t="s">
        <v>4108</v>
      </c>
      <c r="D386" s="34"/>
      <c r="E386" s="34"/>
      <c r="F386" s="34"/>
      <c r="G386" s="34"/>
      <c r="H386" s="40"/>
    </row>
    <row r="387" spans="1:8" s="2" customFormat="1" ht="16.8" customHeight="1">
      <c r="A387" s="34"/>
      <c r="B387" s="40"/>
      <c r="C387" s="297" t="s">
        <v>1617</v>
      </c>
      <c r="D387" s="297" t="s">
        <v>4162</v>
      </c>
      <c r="E387" s="19" t="s">
        <v>140</v>
      </c>
      <c r="F387" s="298">
        <v>8.085</v>
      </c>
      <c r="G387" s="34"/>
      <c r="H387" s="40"/>
    </row>
    <row r="388" spans="1:8" s="2" customFormat="1" ht="16.8" customHeight="1">
      <c r="A388" s="34"/>
      <c r="B388" s="40"/>
      <c r="C388" s="297" t="s">
        <v>1622</v>
      </c>
      <c r="D388" s="297" t="s">
        <v>4163</v>
      </c>
      <c r="E388" s="19" t="s">
        <v>140</v>
      </c>
      <c r="F388" s="298">
        <v>8.085</v>
      </c>
      <c r="G388" s="34"/>
      <c r="H388" s="40"/>
    </row>
    <row r="389" spans="1:8" s="2" customFormat="1" ht="16.8" customHeight="1">
      <c r="A389" s="34"/>
      <c r="B389" s="40"/>
      <c r="C389" s="293" t="s">
        <v>1308</v>
      </c>
      <c r="D389" s="294" t="s">
        <v>1309</v>
      </c>
      <c r="E389" s="295" t="s">
        <v>140</v>
      </c>
      <c r="F389" s="296">
        <v>12.64</v>
      </c>
      <c r="G389" s="34"/>
      <c r="H389" s="40"/>
    </row>
    <row r="390" spans="1:8" s="2" customFormat="1" ht="16.8" customHeight="1">
      <c r="A390" s="34"/>
      <c r="B390" s="40"/>
      <c r="C390" s="297" t="s">
        <v>1308</v>
      </c>
      <c r="D390" s="297" t="s">
        <v>1627</v>
      </c>
      <c r="E390" s="19" t="s">
        <v>17</v>
      </c>
      <c r="F390" s="298">
        <v>12.64</v>
      </c>
      <c r="G390" s="34"/>
      <c r="H390" s="40"/>
    </row>
    <row r="391" spans="1:8" s="2" customFormat="1" ht="16.8" customHeight="1">
      <c r="A391" s="34"/>
      <c r="B391" s="40"/>
      <c r="C391" s="299" t="s">
        <v>4108</v>
      </c>
      <c r="D391" s="34"/>
      <c r="E391" s="34"/>
      <c r="F391" s="34"/>
      <c r="G391" s="34"/>
      <c r="H391" s="40"/>
    </row>
    <row r="392" spans="1:8" s="2" customFormat="1" ht="16.8" customHeight="1">
      <c r="A392" s="34"/>
      <c r="B392" s="40"/>
      <c r="C392" s="297" t="s">
        <v>968</v>
      </c>
      <c r="D392" s="297" t="s">
        <v>4138</v>
      </c>
      <c r="E392" s="19" t="s">
        <v>140</v>
      </c>
      <c r="F392" s="298">
        <v>12.64</v>
      </c>
      <c r="G392" s="34"/>
      <c r="H392" s="40"/>
    </row>
    <row r="393" spans="1:8" s="2" customFormat="1" ht="16.8" customHeight="1">
      <c r="A393" s="34"/>
      <c r="B393" s="40"/>
      <c r="C393" s="297" t="s">
        <v>973</v>
      </c>
      <c r="D393" s="297" t="s">
        <v>4139</v>
      </c>
      <c r="E393" s="19" t="s">
        <v>140</v>
      </c>
      <c r="F393" s="298">
        <v>12.64</v>
      </c>
      <c r="G393" s="34"/>
      <c r="H393" s="40"/>
    </row>
    <row r="394" spans="1:8" s="2" customFormat="1" ht="16.8" customHeight="1">
      <c r="A394" s="34"/>
      <c r="B394" s="40"/>
      <c r="C394" s="293" t="s">
        <v>1322</v>
      </c>
      <c r="D394" s="294" t="s">
        <v>1323</v>
      </c>
      <c r="E394" s="295" t="s">
        <v>140</v>
      </c>
      <c r="F394" s="296">
        <v>75.25</v>
      </c>
      <c r="G394" s="34"/>
      <c r="H394" s="40"/>
    </row>
    <row r="395" spans="1:8" s="2" customFormat="1" ht="16.8" customHeight="1">
      <c r="A395" s="34"/>
      <c r="B395" s="40"/>
      <c r="C395" s="297" t="s">
        <v>17</v>
      </c>
      <c r="D395" s="297" t="s">
        <v>1591</v>
      </c>
      <c r="E395" s="19" t="s">
        <v>17</v>
      </c>
      <c r="F395" s="298">
        <v>5</v>
      </c>
      <c r="G395" s="34"/>
      <c r="H395" s="40"/>
    </row>
    <row r="396" spans="1:8" s="2" customFormat="1" ht="16.8" customHeight="1">
      <c r="A396" s="34"/>
      <c r="B396" s="40"/>
      <c r="C396" s="297" t="s">
        <v>17</v>
      </c>
      <c r="D396" s="297" t="s">
        <v>1592</v>
      </c>
      <c r="E396" s="19" t="s">
        <v>17</v>
      </c>
      <c r="F396" s="298">
        <v>4.55</v>
      </c>
      <c r="G396" s="34"/>
      <c r="H396" s="40"/>
    </row>
    <row r="397" spans="1:8" s="2" customFormat="1" ht="16.8" customHeight="1">
      <c r="A397" s="34"/>
      <c r="B397" s="40"/>
      <c r="C397" s="297" t="s">
        <v>17</v>
      </c>
      <c r="D397" s="297" t="s">
        <v>1593</v>
      </c>
      <c r="E397" s="19" t="s">
        <v>17</v>
      </c>
      <c r="F397" s="298">
        <v>52.5</v>
      </c>
      <c r="G397" s="34"/>
      <c r="H397" s="40"/>
    </row>
    <row r="398" spans="1:8" s="2" customFormat="1" ht="16.8" customHeight="1">
      <c r="A398" s="34"/>
      <c r="B398" s="40"/>
      <c r="C398" s="297" t="s">
        <v>17</v>
      </c>
      <c r="D398" s="297" t="s">
        <v>1594</v>
      </c>
      <c r="E398" s="19" t="s">
        <v>17</v>
      </c>
      <c r="F398" s="298">
        <v>13.2</v>
      </c>
      <c r="G398" s="34"/>
      <c r="H398" s="40"/>
    </row>
    <row r="399" spans="1:8" s="2" customFormat="1" ht="16.8" customHeight="1">
      <c r="A399" s="34"/>
      <c r="B399" s="40"/>
      <c r="C399" s="297" t="s">
        <v>1322</v>
      </c>
      <c r="D399" s="297" t="s">
        <v>261</v>
      </c>
      <c r="E399" s="19" t="s">
        <v>17</v>
      </c>
      <c r="F399" s="298">
        <v>75.25</v>
      </c>
      <c r="G399" s="34"/>
      <c r="H399" s="40"/>
    </row>
    <row r="400" spans="1:8" s="2" customFormat="1" ht="16.8" customHeight="1">
      <c r="A400" s="34"/>
      <c r="B400" s="40"/>
      <c r="C400" s="299" t="s">
        <v>4108</v>
      </c>
      <c r="D400" s="34"/>
      <c r="E400" s="34"/>
      <c r="F400" s="34"/>
      <c r="G400" s="34"/>
      <c r="H400" s="40"/>
    </row>
    <row r="401" spans="1:8" s="2" customFormat="1" ht="16.8" customHeight="1">
      <c r="A401" s="34"/>
      <c r="B401" s="40"/>
      <c r="C401" s="297" t="s">
        <v>1587</v>
      </c>
      <c r="D401" s="297" t="s">
        <v>4164</v>
      </c>
      <c r="E401" s="19" t="s">
        <v>140</v>
      </c>
      <c r="F401" s="298">
        <v>75.25</v>
      </c>
      <c r="G401" s="34"/>
      <c r="H401" s="40"/>
    </row>
    <row r="402" spans="1:8" s="2" customFormat="1" ht="16.8" customHeight="1">
      <c r="A402" s="34"/>
      <c r="B402" s="40"/>
      <c r="C402" s="297" t="s">
        <v>1595</v>
      </c>
      <c r="D402" s="297" t="s">
        <v>4165</v>
      </c>
      <c r="E402" s="19" t="s">
        <v>140</v>
      </c>
      <c r="F402" s="298">
        <v>75.25</v>
      </c>
      <c r="G402" s="34"/>
      <c r="H402" s="40"/>
    </row>
    <row r="403" spans="1:8" s="2" customFormat="1" ht="16.8" customHeight="1">
      <c r="A403" s="34"/>
      <c r="B403" s="40"/>
      <c r="C403" s="293" t="s">
        <v>1281</v>
      </c>
      <c r="D403" s="294" t="s">
        <v>1282</v>
      </c>
      <c r="E403" s="295" t="s">
        <v>140</v>
      </c>
      <c r="F403" s="296">
        <v>1.052</v>
      </c>
      <c r="G403" s="34"/>
      <c r="H403" s="40"/>
    </row>
    <row r="404" spans="1:8" s="2" customFormat="1" ht="16.8" customHeight="1">
      <c r="A404" s="34"/>
      <c r="B404" s="40"/>
      <c r="C404" s="297" t="s">
        <v>1281</v>
      </c>
      <c r="D404" s="297" t="s">
        <v>1707</v>
      </c>
      <c r="E404" s="19" t="s">
        <v>17</v>
      </c>
      <c r="F404" s="298">
        <v>1.052</v>
      </c>
      <c r="G404" s="34"/>
      <c r="H404" s="40"/>
    </row>
    <row r="405" spans="1:8" s="2" customFormat="1" ht="16.8" customHeight="1">
      <c r="A405" s="34"/>
      <c r="B405" s="40"/>
      <c r="C405" s="299" t="s">
        <v>4108</v>
      </c>
      <c r="D405" s="34"/>
      <c r="E405" s="34"/>
      <c r="F405" s="34"/>
      <c r="G405" s="34"/>
      <c r="H405" s="40"/>
    </row>
    <row r="406" spans="1:8" s="2" customFormat="1" ht="16.8" customHeight="1">
      <c r="A406" s="34"/>
      <c r="B406" s="40"/>
      <c r="C406" s="297" t="s">
        <v>1704</v>
      </c>
      <c r="D406" s="297" t="s">
        <v>1705</v>
      </c>
      <c r="E406" s="19" t="s">
        <v>140</v>
      </c>
      <c r="F406" s="298">
        <v>1.052</v>
      </c>
      <c r="G406" s="34"/>
      <c r="H406" s="40"/>
    </row>
    <row r="407" spans="1:8" s="2" customFormat="1" ht="16.8" customHeight="1">
      <c r="A407" s="34"/>
      <c r="B407" s="40"/>
      <c r="C407" s="297" t="s">
        <v>1708</v>
      </c>
      <c r="D407" s="297" t="s">
        <v>1709</v>
      </c>
      <c r="E407" s="19" t="s">
        <v>140</v>
      </c>
      <c r="F407" s="298">
        <v>1.052</v>
      </c>
      <c r="G407" s="34"/>
      <c r="H407" s="40"/>
    </row>
    <row r="408" spans="1:8" s="2" customFormat="1" ht="16.8" customHeight="1">
      <c r="A408" s="34"/>
      <c r="B408" s="40"/>
      <c r="C408" s="293" t="s">
        <v>1319</v>
      </c>
      <c r="D408" s="294" t="s">
        <v>1320</v>
      </c>
      <c r="E408" s="295" t="s">
        <v>184</v>
      </c>
      <c r="F408" s="296">
        <v>23.5</v>
      </c>
      <c r="G408" s="34"/>
      <c r="H408" s="40"/>
    </row>
    <row r="409" spans="1:8" s="2" customFormat="1" ht="16.8" customHeight="1">
      <c r="A409" s="34"/>
      <c r="B409" s="40"/>
      <c r="C409" s="297" t="s">
        <v>1319</v>
      </c>
      <c r="D409" s="297" t="s">
        <v>1989</v>
      </c>
      <c r="E409" s="19" t="s">
        <v>17</v>
      </c>
      <c r="F409" s="298">
        <v>23.5</v>
      </c>
      <c r="G409" s="34"/>
      <c r="H409" s="40"/>
    </row>
    <row r="410" spans="1:8" s="2" customFormat="1" ht="16.8" customHeight="1">
      <c r="A410" s="34"/>
      <c r="B410" s="40"/>
      <c r="C410" s="299" t="s">
        <v>4108</v>
      </c>
      <c r="D410" s="34"/>
      <c r="E410" s="34"/>
      <c r="F410" s="34"/>
      <c r="G410" s="34"/>
      <c r="H410" s="40"/>
    </row>
    <row r="411" spans="1:8" s="2" customFormat="1" ht="16.8" customHeight="1">
      <c r="A411" s="34"/>
      <c r="B411" s="40"/>
      <c r="C411" s="297" t="s">
        <v>1135</v>
      </c>
      <c r="D411" s="297" t="s">
        <v>4142</v>
      </c>
      <c r="E411" s="19" t="s">
        <v>184</v>
      </c>
      <c r="F411" s="298">
        <v>23.5</v>
      </c>
      <c r="G411" s="34"/>
      <c r="H411" s="40"/>
    </row>
    <row r="412" spans="1:8" s="2" customFormat="1" ht="16.8" customHeight="1">
      <c r="A412" s="34"/>
      <c r="B412" s="40"/>
      <c r="C412" s="297" t="s">
        <v>1139</v>
      </c>
      <c r="D412" s="297" t="s">
        <v>1991</v>
      </c>
      <c r="E412" s="19" t="s">
        <v>184</v>
      </c>
      <c r="F412" s="298">
        <v>23.5</v>
      </c>
      <c r="G412" s="34"/>
      <c r="H412" s="40"/>
    </row>
    <row r="413" spans="1:8" s="2" customFormat="1" ht="16.8" customHeight="1">
      <c r="A413" s="34"/>
      <c r="B413" s="40"/>
      <c r="C413" s="293" t="s">
        <v>1363</v>
      </c>
      <c r="D413" s="294" t="s">
        <v>1364</v>
      </c>
      <c r="E413" s="295" t="s">
        <v>140</v>
      </c>
      <c r="F413" s="296">
        <v>9.9</v>
      </c>
      <c r="G413" s="34"/>
      <c r="H413" s="40"/>
    </row>
    <row r="414" spans="1:8" s="2" customFormat="1" ht="16.8" customHeight="1">
      <c r="A414" s="34"/>
      <c r="B414" s="40"/>
      <c r="C414" s="297" t="s">
        <v>1363</v>
      </c>
      <c r="D414" s="297" t="s">
        <v>1376</v>
      </c>
      <c r="E414" s="19" t="s">
        <v>17</v>
      </c>
      <c r="F414" s="298">
        <v>9.9</v>
      </c>
      <c r="G414" s="34"/>
      <c r="H414" s="40"/>
    </row>
    <row r="415" spans="1:8" s="2" customFormat="1" ht="16.8" customHeight="1">
      <c r="A415" s="34"/>
      <c r="B415" s="40"/>
      <c r="C415" s="299" t="s">
        <v>4108</v>
      </c>
      <c r="D415" s="34"/>
      <c r="E415" s="34"/>
      <c r="F415" s="34"/>
      <c r="G415" s="34"/>
      <c r="H415" s="40"/>
    </row>
    <row r="416" spans="1:8" s="2" customFormat="1" ht="16.8" customHeight="1">
      <c r="A416" s="34"/>
      <c r="B416" s="40"/>
      <c r="C416" s="297" t="s">
        <v>1372</v>
      </c>
      <c r="D416" s="297" t="s">
        <v>4166</v>
      </c>
      <c r="E416" s="19" t="s">
        <v>140</v>
      </c>
      <c r="F416" s="298">
        <v>9.9</v>
      </c>
      <c r="G416" s="34"/>
      <c r="H416" s="40"/>
    </row>
    <row r="417" spans="1:8" s="2" customFormat="1" ht="16.8" customHeight="1">
      <c r="A417" s="34"/>
      <c r="B417" s="40"/>
      <c r="C417" s="297" t="s">
        <v>1377</v>
      </c>
      <c r="D417" s="297" t="s">
        <v>4167</v>
      </c>
      <c r="E417" s="19" t="s">
        <v>140</v>
      </c>
      <c r="F417" s="298">
        <v>9.9</v>
      </c>
      <c r="G417" s="34"/>
      <c r="H417" s="40"/>
    </row>
    <row r="418" spans="1:8" s="2" customFormat="1" ht="16.8" customHeight="1">
      <c r="A418" s="34"/>
      <c r="B418" s="40"/>
      <c r="C418" s="297" t="s">
        <v>1752</v>
      </c>
      <c r="D418" s="297" t="s">
        <v>4168</v>
      </c>
      <c r="E418" s="19" t="s">
        <v>140</v>
      </c>
      <c r="F418" s="298">
        <v>9.9</v>
      </c>
      <c r="G418" s="34"/>
      <c r="H418" s="40"/>
    </row>
    <row r="419" spans="1:8" s="2" customFormat="1" ht="16.8" customHeight="1">
      <c r="A419" s="34"/>
      <c r="B419" s="40"/>
      <c r="C419" s="297" t="s">
        <v>443</v>
      </c>
      <c r="D419" s="297" t="s">
        <v>4113</v>
      </c>
      <c r="E419" s="19" t="s">
        <v>140</v>
      </c>
      <c r="F419" s="298">
        <v>9.9</v>
      </c>
      <c r="G419" s="34"/>
      <c r="H419" s="40"/>
    </row>
    <row r="420" spans="1:8" s="2" customFormat="1" ht="16.8" customHeight="1">
      <c r="A420" s="34"/>
      <c r="B420" s="40"/>
      <c r="C420" s="297" t="s">
        <v>1757</v>
      </c>
      <c r="D420" s="297" t="s">
        <v>4169</v>
      </c>
      <c r="E420" s="19" t="s">
        <v>140</v>
      </c>
      <c r="F420" s="298">
        <v>9.9</v>
      </c>
      <c r="G420" s="34"/>
      <c r="H420" s="40"/>
    </row>
    <row r="421" spans="1:8" s="2" customFormat="1" ht="16.8" customHeight="1">
      <c r="A421" s="34"/>
      <c r="B421" s="40"/>
      <c r="C421" s="293" t="s">
        <v>1267</v>
      </c>
      <c r="D421" s="294" t="s">
        <v>1268</v>
      </c>
      <c r="E421" s="295" t="s">
        <v>184</v>
      </c>
      <c r="F421" s="296">
        <v>114.3</v>
      </c>
      <c r="G421" s="34"/>
      <c r="H421" s="40"/>
    </row>
    <row r="422" spans="1:8" s="2" customFormat="1" ht="16.8" customHeight="1">
      <c r="A422" s="34"/>
      <c r="B422" s="40"/>
      <c r="C422" s="297" t="s">
        <v>17</v>
      </c>
      <c r="D422" s="297" t="s">
        <v>1785</v>
      </c>
      <c r="E422" s="19" t="s">
        <v>17</v>
      </c>
      <c r="F422" s="298">
        <v>37.4</v>
      </c>
      <c r="G422" s="34"/>
      <c r="H422" s="40"/>
    </row>
    <row r="423" spans="1:8" s="2" customFormat="1" ht="16.8" customHeight="1">
      <c r="A423" s="34"/>
      <c r="B423" s="40"/>
      <c r="C423" s="297" t="s">
        <v>17</v>
      </c>
      <c r="D423" s="297" t="s">
        <v>1786</v>
      </c>
      <c r="E423" s="19" t="s">
        <v>17</v>
      </c>
      <c r="F423" s="298">
        <v>45.25</v>
      </c>
      <c r="G423" s="34"/>
      <c r="H423" s="40"/>
    </row>
    <row r="424" spans="1:8" s="2" customFormat="1" ht="16.8" customHeight="1">
      <c r="A424" s="34"/>
      <c r="B424" s="40"/>
      <c r="C424" s="297" t="s">
        <v>17</v>
      </c>
      <c r="D424" s="297" t="s">
        <v>1787</v>
      </c>
      <c r="E424" s="19" t="s">
        <v>17</v>
      </c>
      <c r="F424" s="298">
        <v>31.65</v>
      </c>
      <c r="G424" s="34"/>
      <c r="H424" s="40"/>
    </row>
    <row r="425" spans="1:8" s="2" customFormat="1" ht="16.8" customHeight="1">
      <c r="A425" s="34"/>
      <c r="B425" s="40"/>
      <c r="C425" s="297" t="s">
        <v>1267</v>
      </c>
      <c r="D425" s="297" t="s">
        <v>261</v>
      </c>
      <c r="E425" s="19" t="s">
        <v>17</v>
      </c>
      <c r="F425" s="298">
        <v>114.3</v>
      </c>
      <c r="G425" s="34"/>
      <c r="H425" s="40"/>
    </row>
    <row r="426" spans="1:8" s="2" customFormat="1" ht="16.8" customHeight="1">
      <c r="A426" s="34"/>
      <c r="B426" s="40"/>
      <c r="C426" s="299" t="s">
        <v>4108</v>
      </c>
      <c r="D426" s="34"/>
      <c r="E426" s="34"/>
      <c r="F426" s="34"/>
      <c r="G426" s="34"/>
      <c r="H426" s="40"/>
    </row>
    <row r="427" spans="1:8" s="2" customFormat="1" ht="16.8" customHeight="1">
      <c r="A427" s="34"/>
      <c r="B427" s="40"/>
      <c r="C427" s="297" t="s">
        <v>1068</v>
      </c>
      <c r="D427" s="297" t="s">
        <v>1069</v>
      </c>
      <c r="E427" s="19" t="s">
        <v>184</v>
      </c>
      <c r="F427" s="298">
        <v>120.015</v>
      </c>
      <c r="G427" s="34"/>
      <c r="H427" s="40"/>
    </row>
    <row r="428" spans="1:8" s="2" customFormat="1" ht="16.8" customHeight="1">
      <c r="A428" s="34"/>
      <c r="B428" s="40"/>
      <c r="C428" s="297" t="s">
        <v>918</v>
      </c>
      <c r="D428" s="297" t="s">
        <v>4151</v>
      </c>
      <c r="E428" s="19" t="s">
        <v>144</v>
      </c>
      <c r="F428" s="298">
        <v>62.614</v>
      </c>
      <c r="G428" s="34"/>
      <c r="H428" s="40"/>
    </row>
    <row r="429" spans="1:8" s="2" customFormat="1" ht="16.8" customHeight="1">
      <c r="A429" s="34"/>
      <c r="B429" s="40"/>
      <c r="C429" s="297" t="s">
        <v>930</v>
      </c>
      <c r="D429" s="297" t="s">
        <v>4152</v>
      </c>
      <c r="E429" s="19" t="s">
        <v>140</v>
      </c>
      <c r="F429" s="298">
        <v>283.4</v>
      </c>
      <c r="G429" s="34"/>
      <c r="H429" s="40"/>
    </row>
    <row r="430" spans="1:8" s="2" customFormat="1" ht="16.8" customHeight="1">
      <c r="A430" s="34"/>
      <c r="B430" s="40"/>
      <c r="C430" s="297" t="s">
        <v>1016</v>
      </c>
      <c r="D430" s="297" t="s">
        <v>4153</v>
      </c>
      <c r="E430" s="19" t="s">
        <v>144</v>
      </c>
      <c r="F430" s="298">
        <v>11.336</v>
      </c>
      <c r="G430" s="34"/>
      <c r="H430" s="40"/>
    </row>
    <row r="431" spans="1:8" s="2" customFormat="1" ht="16.8" customHeight="1">
      <c r="A431" s="34"/>
      <c r="B431" s="40"/>
      <c r="C431" s="297" t="s">
        <v>2068</v>
      </c>
      <c r="D431" s="297" t="s">
        <v>4170</v>
      </c>
      <c r="E431" s="19" t="s">
        <v>140</v>
      </c>
      <c r="F431" s="298">
        <v>42.51</v>
      </c>
      <c r="G431" s="34"/>
      <c r="H431" s="40"/>
    </row>
    <row r="432" spans="1:8" s="2" customFormat="1" ht="16.8" customHeight="1">
      <c r="A432" s="34"/>
      <c r="B432" s="40"/>
      <c r="C432" s="297" t="s">
        <v>2074</v>
      </c>
      <c r="D432" s="297" t="s">
        <v>4171</v>
      </c>
      <c r="E432" s="19" t="s">
        <v>140</v>
      </c>
      <c r="F432" s="298">
        <v>97.395</v>
      </c>
      <c r="G432" s="34"/>
      <c r="H432" s="40"/>
    </row>
    <row r="433" spans="1:8" s="2" customFormat="1" ht="16.8" customHeight="1">
      <c r="A433" s="34"/>
      <c r="B433" s="40"/>
      <c r="C433" s="297" t="s">
        <v>1059</v>
      </c>
      <c r="D433" s="297" t="s">
        <v>4150</v>
      </c>
      <c r="E433" s="19" t="s">
        <v>184</v>
      </c>
      <c r="F433" s="298">
        <v>141.7</v>
      </c>
      <c r="G433" s="34"/>
      <c r="H433" s="40"/>
    </row>
    <row r="434" spans="1:8" s="2" customFormat="1" ht="16.8" customHeight="1">
      <c r="A434" s="34"/>
      <c r="B434" s="40"/>
      <c r="C434" s="297" t="s">
        <v>1073</v>
      </c>
      <c r="D434" s="297" t="s">
        <v>4172</v>
      </c>
      <c r="E434" s="19" t="s">
        <v>184</v>
      </c>
      <c r="F434" s="298">
        <v>157.71</v>
      </c>
      <c r="G434" s="34"/>
      <c r="H434" s="40"/>
    </row>
    <row r="435" spans="1:8" s="2" customFormat="1" ht="16.8" customHeight="1">
      <c r="A435" s="34"/>
      <c r="B435" s="40"/>
      <c r="C435" s="297" t="s">
        <v>935</v>
      </c>
      <c r="D435" s="297" t="s">
        <v>936</v>
      </c>
      <c r="E435" s="19" t="s">
        <v>140</v>
      </c>
      <c r="F435" s="298">
        <v>286.234</v>
      </c>
      <c r="G435" s="34"/>
      <c r="H435" s="40"/>
    </row>
    <row r="436" spans="1:8" s="2" customFormat="1" ht="16.8" customHeight="1">
      <c r="A436" s="34"/>
      <c r="B436" s="40"/>
      <c r="C436" s="293" t="s">
        <v>1264</v>
      </c>
      <c r="D436" s="294" t="s">
        <v>1265</v>
      </c>
      <c r="E436" s="295" t="s">
        <v>184</v>
      </c>
      <c r="F436" s="296">
        <v>27.4</v>
      </c>
      <c r="G436" s="34"/>
      <c r="H436" s="40"/>
    </row>
    <row r="437" spans="1:8" s="2" customFormat="1" ht="16.8" customHeight="1">
      <c r="A437" s="34"/>
      <c r="B437" s="40"/>
      <c r="C437" s="297" t="s">
        <v>17</v>
      </c>
      <c r="D437" s="297" t="s">
        <v>1780</v>
      </c>
      <c r="E437" s="19" t="s">
        <v>17</v>
      </c>
      <c r="F437" s="298">
        <v>16</v>
      </c>
      <c r="G437" s="34"/>
      <c r="H437" s="40"/>
    </row>
    <row r="438" spans="1:8" s="2" customFormat="1" ht="16.8" customHeight="1">
      <c r="A438" s="34"/>
      <c r="B438" s="40"/>
      <c r="C438" s="297" t="s">
        <v>17</v>
      </c>
      <c r="D438" s="297" t="s">
        <v>1781</v>
      </c>
      <c r="E438" s="19" t="s">
        <v>17</v>
      </c>
      <c r="F438" s="298">
        <v>11.4</v>
      </c>
      <c r="G438" s="34"/>
      <c r="H438" s="40"/>
    </row>
    <row r="439" spans="1:8" s="2" customFormat="1" ht="16.8" customHeight="1">
      <c r="A439" s="34"/>
      <c r="B439" s="40"/>
      <c r="C439" s="297" t="s">
        <v>1264</v>
      </c>
      <c r="D439" s="297" t="s">
        <v>261</v>
      </c>
      <c r="E439" s="19" t="s">
        <v>17</v>
      </c>
      <c r="F439" s="298">
        <v>27.4</v>
      </c>
      <c r="G439" s="34"/>
      <c r="H439" s="40"/>
    </row>
    <row r="440" spans="1:8" s="2" customFormat="1" ht="16.8" customHeight="1">
      <c r="A440" s="34"/>
      <c r="B440" s="40"/>
      <c r="C440" s="299" t="s">
        <v>4108</v>
      </c>
      <c r="D440" s="34"/>
      <c r="E440" s="34"/>
      <c r="F440" s="34"/>
      <c r="G440" s="34"/>
      <c r="H440" s="40"/>
    </row>
    <row r="441" spans="1:8" s="2" customFormat="1" ht="16.8" customHeight="1">
      <c r="A441" s="34"/>
      <c r="B441" s="40"/>
      <c r="C441" s="297" t="s">
        <v>1064</v>
      </c>
      <c r="D441" s="297" t="s">
        <v>1065</v>
      </c>
      <c r="E441" s="19" t="s">
        <v>184</v>
      </c>
      <c r="F441" s="298">
        <v>28.77</v>
      </c>
      <c r="G441" s="34"/>
      <c r="H441" s="40"/>
    </row>
    <row r="442" spans="1:8" s="2" customFormat="1" ht="16.8" customHeight="1">
      <c r="A442" s="34"/>
      <c r="B442" s="40"/>
      <c r="C442" s="297" t="s">
        <v>918</v>
      </c>
      <c r="D442" s="297" t="s">
        <v>4151</v>
      </c>
      <c r="E442" s="19" t="s">
        <v>144</v>
      </c>
      <c r="F442" s="298">
        <v>62.614</v>
      </c>
      <c r="G442" s="34"/>
      <c r="H442" s="40"/>
    </row>
    <row r="443" spans="1:8" s="2" customFormat="1" ht="16.8" customHeight="1">
      <c r="A443" s="34"/>
      <c r="B443" s="40"/>
      <c r="C443" s="297" t="s">
        <v>930</v>
      </c>
      <c r="D443" s="297" t="s">
        <v>4152</v>
      </c>
      <c r="E443" s="19" t="s">
        <v>140</v>
      </c>
      <c r="F443" s="298">
        <v>283.4</v>
      </c>
      <c r="G443" s="34"/>
      <c r="H443" s="40"/>
    </row>
    <row r="444" spans="1:8" s="2" customFormat="1" ht="16.8" customHeight="1">
      <c r="A444" s="34"/>
      <c r="B444" s="40"/>
      <c r="C444" s="297" t="s">
        <v>1016</v>
      </c>
      <c r="D444" s="297" t="s">
        <v>4153</v>
      </c>
      <c r="E444" s="19" t="s">
        <v>144</v>
      </c>
      <c r="F444" s="298">
        <v>11.336</v>
      </c>
      <c r="G444" s="34"/>
      <c r="H444" s="40"/>
    </row>
    <row r="445" spans="1:8" s="2" customFormat="1" ht="16.8" customHeight="1">
      <c r="A445" s="34"/>
      <c r="B445" s="40"/>
      <c r="C445" s="297" t="s">
        <v>2068</v>
      </c>
      <c r="D445" s="297" t="s">
        <v>4170</v>
      </c>
      <c r="E445" s="19" t="s">
        <v>140</v>
      </c>
      <c r="F445" s="298">
        <v>42.51</v>
      </c>
      <c r="G445" s="34"/>
      <c r="H445" s="40"/>
    </row>
    <row r="446" spans="1:8" s="2" customFormat="1" ht="16.8" customHeight="1">
      <c r="A446" s="34"/>
      <c r="B446" s="40"/>
      <c r="C446" s="297" t="s">
        <v>2074</v>
      </c>
      <c r="D446" s="297" t="s">
        <v>4171</v>
      </c>
      <c r="E446" s="19" t="s">
        <v>140</v>
      </c>
      <c r="F446" s="298">
        <v>97.395</v>
      </c>
      <c r="G446" s="34"/>
      <c r="H446" s="40"/>
    </row>
    <row r="447" spans="1:8" s="2" customFormat="1" ht="16.8" customHeight="1">
      <c r="A447" s="34"/>
      <c r="B447" s="40"/>
      <c r="C447" s="297" t="s">
        <v>1059</v>
      </c>
      <c r="D447" s="297" t="s">
        <v>4150</v>
      </c>
      <c r="E447" s="19" t="s">
        <v>184</v>
      </c>
      <c r="F447" s="298">
        <v>141.7</v>
      </c>
      <c r="G447" s="34"/>
      <c r="H447" s="40"/>
    </row>
    <row r="448" spans="1:8" s="2" customFormat="1" ht="16.8" customHeight="1">
      <c r="A448" s="34"/>
      <c r="B448" s="40"/>
      <c r="C448" s="297" t="s">
        <v>1073</v>
      </c>
      <c r="D448" s="297" t="s">
        <v>4172</v>
      </c>
      <c r="E448" s="19" t="s">
        <v>184</v>
      </c>
      <c r="F448" s="298">
        <v>157.71</v>
      </c>
      <c r="G448" s="34"/>
      <c r="H448" s="40"/>
    </row>
    <row r="449" spans="1:8" s="2" customFormat="1" ht="16.8" customHeight="1">
      <c r="A449" s="34"/>
      <c r="B449" s="40"/>
      <c r="C449" s="297" t="s">
        <v>935</v>
      </c>
      <c r="D449" s="297" t="s">
        <v>936</v>
      </c>
      <c r="E449" s="19" t="s">
        <v>140</v>
      </c>
      <c r="F449" s="298">
        <v>286.234</v>
      </c>
      <c r="G449" s="34"/>
      <c r="H449" s="40"/>
    </row>
    <row r="450" spans="1:8" s="2" customFormat="1" ht="16.8" customHeight="1">
      <c r="A450" s="34"/>
      <c r="B450" s="40"/>
      <c r="C450" s="293" t="s">
        <v>1270</v>
      </c>
      <c r="D450" s="294" t="s">
        <v>1271</v>
      </c>
      <c r="E450" s="295" t="s">
        <v>140</v>
      </c>
      <c r="F450" s="296">
        <v>90.85</v>
      </c>
      <c r="G450" s="34"/>
      <c r="H450" s="40"/>
    </row>
    <row r="451" spans="1:8" s="2" customFormat="1" ht="16.8" customHeight="1">
      <c r="A451" s="34"/>
      <c r="B451" s="40"/>
      <c r="C451" s="297" t="s">
        <v>17</v>
      </c>
      <c r="D451" s="297" t="s">
        <v>2111</v>
      </c>
      <c r="E451" s="19" t="s">
        <v>17</v>
      </c>
      <c r="F451" s="298">
        <v>42</v>
      </c>
      <c r="G451" s="34"/>
      <c r="H451" s="40"/>
    </row>
    <row r="452" spans="1:8" s="2" customFormat="1" ht="16.8" customHeight="1">
      <c r="A452" s="34"/>
      <c r="B452" s="40"/>
      <c r="C452" s="297" t="s">
        <v>17</v>
      </c>
      <c r="D452" s="297" t="s">
        <v>2112</v>
      </c>
      <c r="E452" s="19" t="s">
        <v>17</v>
      </c>
      <c r="F452" s="298">
        <v>10.7</v>
      </c>
      <c r="G452" s="34"/>
      <c r="H452" s="40"/>
    </row>
    <row r="453" spans="1:8" s="2" customFormat="1" ht="16.8" customHeight="1">
      <c r="A453" s="34"/>
      <c r="B453" s="40"/>
      <c r="C453" s="297" t="s">
        <v>17</v>
      </c>
      <c r="D453" s="297" t="s">
        <v>2113</v>
      </c>
      <c r="E453" s="19" t="s">
        <v>17</v>
      </c>
      <c r="F453" s="298">
        <v>38.15</v>
      </c>
      <c r="G453" s="34"/>
      <c r="H453" s="40"/>
    </row>
    <row r="454" spans="1:8" s="2" customFormat="1" ht="16.8" customHeight="1">
      <c r="A454" s="34"/>
      <c r="B454" s="40"/>
      <c r="C454" s="297" t="s">
        <v>1270</v>
      </c>
      <c r="D454" s="297" t="s">
        <v>261</v>
      </c>
      <c r="E454" s="19" t="s">
        <v>17</v>
      </c>
      <c r="F454" s="298">
        <v>90.85</v>
      </c>
      <c r="G454" s="34"/>
      <c r="H454" s="40"/>
    </row>
    <row r="455" spans="1:8" s="2" customFormat="1" ht="16.8" customHeight="1">
      <c r="A455" s="34"/>
      <c r="B455" s="40"/>
      <c r="C455" s="299" t="s">
        <v>4108</v>
      </c>
      <c r="D455" s="34"/>
      <c r="E455" s="34"/>
      <c r="F455" s="34"/>
      <c r="G455" s="34"/>
      <c r="H455" s="40"/>
    </row>
    <row r="456" spans="1:8" s="2" customFormat="1" ht="16.8" customHeight="1">
      <c r="A456" s="34"/>
      <c r="B456" s="40"/>
      <c r="C456" s="297" t="s">
        <v>2108</v>
      </c>
      <c r="D456" s="297" t="s">
        <v>2109</v>
      </c>
      <c r="E456" s="19" t="s">
        <v>140</v>
      </c>
      <c r="F456" s="298">
        <v>103.569</v>
      </c>
      <c r="G456" s="34"/>
      <c r="H456" s="40"/>
    </row>
    <row r="457" spans="1:8" s="2" customFormat="1" ht="16.8" customHeight="1">
      <c r="A457" s="34"/>
      <c r="B457" s="40"/>
      <c r="C457" s="297" t="s">
        <v>2103</v>
      </c>
      <c r="D457" s="297" t="s">
        <v>4173</v>
      </c>
      <c r="E457" s="19" t="s">
        <v>140</v>
      </c>
      <c r="F457" s="298">
        <v>90.85</v>
      </c>
      <c r="G457" s="34"/>
      <c r="H457" s="40"/>
    </row>
    <row r="458" spans="1:8" s="2" customFormat="1" ht="16.8" customHeight="1">
      <c r="A458" s="34"/>
      <c r="B458" s="40"/>
      <c r="C458" s="293" t="s">
        <v>1245</v>
      </c>
      <c r="D458" s="294" t="s">
        <v>1246</v>
      </c>
      <c r="E458" s="295" t="s">
        <v>144</v>
      </c>
      <c r="F458" s="296">
        <v>209.78</v>
      </c>
      <c r="G458" s="34"/>
      <c r="H458" s="40"/>
    </row>
    <row r="459" spans="1:8" s="2" customFormat="1" ht="16.8" customHeight="1">
      <c r="A459" s="34"/>
      <c r="B459" s="40"/>
      <c r="C459" s="297" t="s">
        <v>1245</v>
      </c>
      <c r="D459" s="297" t="s">
        <v>1384</v>
      </c>
      <c r="E459" s="19" t="s">
        <v>17</v>
      </c>
      <c r="F459" s="298">
        <v>209.78</v>
      </c>
      <c r="G459" s="34"/>
      <c r="H459" s="40"/>
    </row>
    <row r="460" spans="1:8" s="2" customFormat="1" ht="16.8" customHeight="1">
      <c r="A460" s="34"/>
      <c r="B460" s="40"/>
      <c r="C460" s="299" t="s">
        <v>4108</v>
      </c>
      <c r="D460" s="34"/>
      <c r="E460" s="34"/>
      <c r="F460" s="34"/>
      <c r="G460" s="34"/>
      <c r="H460" s="40"/>
    </row>
    <row r="461" spans="1:8" s="2" customFormat="1" ht="16.8" customHeight="1">
      <c r="A461" s="34"/>
      <c r="B461" s="40"/>
      <c r="C461" s="297" t="s">
        <v>371</v>
      </c>
      <c r="D461" s="297" t="s">
        <v>4125</v>
      </c>
      <c r="E461" s="19" t="s">
        <v>144</v>
      </c>
      <c r="F461" s="298">
        <v>209.78</v>
      </c>
      <c r="G461" s="34"/>
      <c r="H461" s="40"/>
    </row>
    <row r="462" spans="1:8" s="2" customFormat="1" ht="16.8" customHeight="1">
      <c r="A462" s="34"/>
      <c r="B462" s="40"/>
      <c r="C462" s="297" t="s">
        <v>397</v>
      </c>
      <c r="D462" s="297" t="s">
        <v>4118</v>
      </c>
      <c r="E462" s="19" t="s">
        <v>144</v>
      </c>
      <c r="F462" s="298">
        <v>467.929</v>
      </c>
      <c r="G462" s="34"/>
      <c r="H462" s="40"/>
    </row>
    <row r="463" spans="1:8" s="2" customFormat="1" ht="16.8" customHeight="1">
      <c r="A463" s="34"/>
      <c r="B463" s="40"/>
      <c r="C463" s="293" t="s">
        <v>1317</v>
      </c>
      <c r="D463" s="294" t="s">
        <v>1318</v>
      </c>
      <c r="E463" s="295" t="s">
        <v>184</v>
      </c>
      <c r="F463" s="296">
        <v>5</v>
      </c>
      <c r="G463" s="34"/>
      <c r="H463" s="40"/>
    </row>
    <row r="464" spans="1:8" s="2" customFormat="1" ht="16.8" customHeight="1">
      <c r="A464" s="34"/>
      <c r="B464" s="40"/>
      <c r="C464" s="297" t="s">
        <v>1317</v>
      </c>
      <c r="D464" s="297" t="s">
        <v>2220</v>
      </c>
      <c r="E464" s="19" t="s">
        <v>17</v>
      </c>
      <c r="F464" s="298">
        <v>5</v>
      </c>
      <c r="G464" s="34"/>
      <c r="H464" s="40"/>
    </row>
    <row r="465" spans="1:8" s="2" customFormat="1" ht="16.8" customHeight="1">
      <c r="A465" s="34"/>
      <c r="B465" s="40"/>
      <c r="C465" s="299" t="s">
        <v>4108</v>
      </c>
      <c r="D465" s="34"/>
      <c r="E465" s="34"/>
      <c r="F465" s="34"/>
      <c r="G465" s="34"/>
      <c r="H465" s="40"/>
    </row>
    <row r="466" spans="1:8" s="2" customFormat="1" ht="16.8" customHeight="1">
      <c r="A466" s="34"/>
      <c r="B466" s="40"/>
      <c r="C466" s="297" t="s">
        <v>2217</v>
      </c>
      <c r="D466" s="297" t="s">
        <v>2218</v>
      </c>
      <c r="E466" s="19" t="s">
        <v>184</v>
      </c>
      <c r="F466" s="298">
        <v>5</v>
      </c>
      <c r="G466" s="34"/>
      <c r="H466" s="40"/>
    </row>
    <row r="467" spans="1:8" s="2" customFormat="1" ht="16.8" customHeight="1">
      <c r="A467" s="34"/>
      <c r="B467" s="40"/>
      <c r="C467" s="297" t="s">
        <v>2213</v>
      </c>
      <c r="D467" s="297" t="s">
        <v>2214</v>
      </c>
      <c r="E467" s="19" t="s">
        <v>184</v>
      </c>
      <c r="F467" s="298">
        <v>5</v>
      </c>
      <c r="G467" s="34"/>
      <c r="H467" s="40"/>
    </row>
    <row r="468" spans="1:8" s="2" customFormat="1" ht="16.8" customHeight="1">
      <c r="A468" s="34"/>
      <c r="B468" s="40"/>
      <c r="C468" s="293" t="s">
        <v>1251</v>
      </c>
      <c r="D468" s="294" t="s">
        <v>1252</v>
      </c>
      <c r="E468" s="295" t="s">
        <v>184</v>
      </c>
      <c r="F468" s="296">
        <v>65.53</v>
      </c>
      <c r="G468" s="34"/>
      <c r="H468" s="40"/>
    </row>
    <row r="469" spans="1:8" s="2" customFormat="1" ht="16.8" customHeight="1">
      <c r="A469" s="34"/>
      <c r="B469" s="40"/>
      <c r="C469" s="297" t="s">
        <v>17</v>
      </c>
      <c r="D469" s="297" t="s">
        <v>1651</v>
      </c>
      <c r="E469" s="19" t="s">
        <v>17</v>
      </c>
      <c r="F469" s="298">
        <v>27.02</v>
      </c>
      <c r="G469" s="34"/>
      <c r="H469" s="40"/>
    </row>
    <row r="470" spans="1:8" s="2" customFormat="1" ht="16.8" customHeight="1">
      <c r="A470" s="34"/>
      <c r="B470" s="40"/>
      <c r="C470" s="297" t="s">
        <v>17</v>
      </c>
      <c r="D470" s="297" t="s">
        <v>1652</v>
      </c>
      <c r="E470" s="19" t="s">
        <v>17</v>
      </c>
      <c r="F470" s="298">
        <v>36.91</v>
      </c>
      <c r="G470" s="34"/>
      <c r="H470" s="40"/>
    </row>
    <row r="471" spans="1:8" s="2" customFormat="1" ht="16.8" customHeight="1">
      <c r="A471" s="34"/>
      <c r="B471" s="40"/>
      <c r="C471" s="297" t="s">
        <v>17</v>
      </c>
      <c r="D471" s="297" t="s">
        <v>1653</v>
      </c>
      <c r="E471" s="19" t="s">
        <v>17</v>
      </c>
      <c r="F471" s="298">
        <v>1.6</v>
      </c>
      <c r="G471" s="34"/>
      <c r="H471" s="40"/>
    </row>
    <row r="472" spans="1:8" s="2" customFormat="1" ht="16.8" customHeight="1">
      <c r="A472" s="34"/>
      <c r="B472" s="40"/>
      <c r="C472" s="297" t="s">
        <v>1251</v>
      </c>
      <c r="D472" s="297" t="s">
        <v>261</v>
      </c>
      <c r="E472" s="19" t="s">
        <v>17</v>
      </c>
      <c r="F472" s="298">
        <v>65.53</v>
      </c>
      <c r="G472" s="34"/>
      <c r="H472" s="40"/>
    </row>
    <row r="473" spans="1:8" s="2" customFormat="1" ht="16.8" customHeight="1">
      <c r="A473" s="34"/>
      <c r="B473" s="40"/>
      <c r="C473" s="299" t="s">
        <v>4108</v>
      </c>
      <c r="D473" s="34"/>
      <c r="E473" s="34"/>
      <c r="F473" s="34"/>
      <c r="G473" s="34"/>
      <c r="H473" s="40"/>
    </row>
    <row r="474" spans="1:8" s="2" customFormat="1" ht="16.8" customHeight="1">
      <c r="A474" s="34"/>
      <c r="B474" s="40"/>
      <c r="C474" s="297" t="s">
        <v>1648</v>
      </c>
      <c r="D474" s="297" t="s">
        <v>1649</v>
      </c>
      <c r="E474" s="19" t="s">
        <v>184</v>
      </c>
      <c r="F474" s="298">
        <v>72.083</v>
      </c>
      <c r="G474" s="34"/>
      <c r="H474" s="40"/>
    </row>
    <row r="475" spans="1:8" s="2" customFormat="1" ht="16.8" customHeight="1">
      <c r="A475" s="34"/>
      <c r="B475" s="40"/>
      <c r="C475" s="297" t="s">
        <v>1644</v>
      </c>
      <c r="D475" s="297" t="s">
        <v>4174</v>
      </c>
      <c r="E475" s="19" t="s">
        <v>184</v>
      </c>
      <c r="F475" s="298">
        <v>65.53</v>
      </c>
      <c r="G475" s="34"/>
      <c r="H475" s="40"/>
    </row>
    <row r="476" spans="1:8" s="2" customFormat="1" ht="16.8" customHeight="1">
      <c r="A476" s="34"/>
      <c r="B476" s="40"/>
      <c r="C476" s="293" t="s">
        <v>1314</v>
      </c>
      <c r="D476" s="294" t="s">
        <v>1315</v>
      </c>
      <c r="E476" s="295" t="s">
        <v>144</v>
      </c>
      <c r="F476" s="296">
        <v>142.865</v>
      </c>
      <c r="G476" s="34"/>
      <c r="H476" s="40"/>
    </row>
    <row r="477" spans="1:8" s="2" customFormat="1" ht="16.8" customHeight="1">
      <c r="A477" s="34"/>
      <c r="B477" s="40"/>
      <c r="C477" s="297" t="s">
        <v>17</v>
      </c>
      <c r="D477" s="297" t="s">
        <v>1396</v>
      </c>
      <c r="E477" s="19" t="s">
        <v>17</v>
      </c>
      <c r="F477" s="298">
        <v>36.231</v>
      </c>
      <c r="G477" s="34"/>
      <c r="H477" s="40"/>
    </row>
    <row r="478" spans="1:8" s="2" customFormat="1" ht="16.8" customHeight="1">
      <c r="A478" s="34"/>
      <c r="B478" s="40"/>
      <c r="C478" s="297" t="s">
        <v>17</v>
      </c>
      <c r="D478" s="297" t="s">
        <v>1397</v>
      </c>
      <c r="E478" s="19" t="s">
        <v>17</v>
      </c>
      <c r="F478" s="298">
        <v>80.224</v>
      </c>
      <c r="G478" s="34"/>
      <c r="H478" s="40"/>
    </row>
    <row r="479" spans="1:8" s="2" customFormat="1" ht="16.8" customHeight="1">
      <c r="A479" s="34"/>
      <c r="B479" s="40"/>
      <c r="C479" s="297" t="s">
        <v>17</v>
      </c>
      <c r="D479" s="297" t="s">
        <v>1398</v>
      </c>
      <c r="E479" s="19" t="s">
        <v>17</v>
      </c>
      <c r="F479" s="298">
        <v>38.25</v>
      </c>
      <c r="G479" s="34"/>
      <c r="H479" s="40"/>
    </row>
    <row r="480" spans="1:8" s="2" customFormat="1" ht="16.8" customHeight="1">
      <c r="A480" s="34"/>
      <c r="B480" s="40"/>
      <c r="C480" s="297" t="s">
        <v>17</v>
      </c>
      <c r="D480" s="297" t="s">
        <v>1399</v>
      </c>
      <c r="E480" s="19" t="s">
        <v>17</v>
      </c>
      <c r="F480" s="298">
        <v>-11.84</v>
      </c>
      <c r="G480" s="34"/>
      <c r="H480" s="40"/>
    </row>
    <row r="481" spans="1:8" s="2" customFormat="1" ht="16.8" customHeight="1">
      <c r="A481" s="34"/>
      <c r="B481" s="40"/>
      <c r="C481" s="297" t="s">
        <v>1314</v>
      </c>
      <c r="D481" s="297" t="s">
        <v>261</v>
      </c>
      <c r="E481" s="19" t="s">
        <v>17</v>
      </c>
      <c r="F481" s="298">
        <v>142.865</v>
      </c>
      <c r="G481" s="34"/>
      <c r="H481" s="40"/>
    </row>
    <row r="482" spans="1:8" s="2" customFormat="1" ht="16.8" customHeight="1">
      <c r="A482" s="34"/>
      <c r="B482" s="40"/>
      <c r="C482" s="299" t="s">
        <v>4108</v>
      </c>
      <c r="D482" s="34"/>
      <c r="E482" s="34"/>
      <c r="F482" s="34"/>
      <c r="G482" s="34"/>
      <c r="H482" s="40"/>
    </row>
    <row r="483" spans="1:8" s="2" customFormat="1" ht="16.8" customHeight="1">
      <c r="A483" s="34"/>
      <c r="B483" s="40"/>
      <c r="C483" s="297" t="s">
        <v>1392</v>
      </c>
      <c r="D483" s="297" t="s">
        <v>4175</v>
      </c>
      <c r="E483" s="19" t="s">
        <v>144</v>
      </c>
      <c r="F483" s="298">
        <v>142.865</v>
      </c>
      <c r="G483" s="34"/>
      <c r="H483" s="40"/>
    </row>
    <row r="484" spans="1:8" s="2" customFormat="1" ht="16.8" customHeight="1">
      <c r="A484" s="34"/>
      <c r="B484" s="40"/>
      <c r="C484" s="297" t="s">
        <v>397</v>
      </c>
      <c r="D484" s="297" t="s">
        <v>4118</v>
      </c>
      <c r="E484" s="19" t="s">
        <v>144</v>
      </c>
      <c r="F484" s="298">
        <v>467.929</v>
      </c>
      <c r="G484" s="34"/>
      <c r="H484" s="40"/>
    </row>
    <row r="485" spans="1:8" s="2" customFormat="1" ht="16.8" customHeight="1">
      <c r="A485" s="34"/>
      <c r="B485" s="40"/>
      <c r="C485" s="293" t="s">
        <v>1355</v>
      </c>
      <c r="D485" s="294" t="s">
        <v>1356</v>
      </c>
      <c r="E485" s="295" t="s">
        <v>144</v>
      </c>
      <c r="F485" s="296">
        <v>31.46</v>
      </c>
      <c r="G485" s="34"/>
      <c r="H485" s="40"/>
    </row>
    <row r="486" spans="1:8" s="2" customFormat="1" ht="16.8" customHeight="1">
      <c r="A486" s="34"/>
      <c r="B486" s="40"/>
      <c r="C486" s="297" t="s">
        <v>1355</v>
      </c>
      <c r="D486" s="297" t="s">
        <v>2028</v>
      </c>
      <c r="E486" s="19" t="s">
        <v>17</v>
      </c>
      <c r="F486" s="298">
        <v>31.46</v>
      </c>
      <c r="G486" s="34"/>
      <c r="H486" s="40"/>
    </row>
    <row r="487" spans="1:8" s="2" customFormat="1" ht="16.8" customHeight="1">
      <c r="A487" s="34"/>
      <c r="B487" s="40"/>
      <c r="C487" s="299" t="s">
        <v>4108</v>
      </c>
      <c r="D487" s="34"/>
      <c r="E487" s="34"/>
      <c r="F487" s="34"/>
      <c r="G487" s="34"/>
      <c r="H487" s="40"/>
    </row>
    <row r="488" spans="1:8" s="2" customFormat="1" ht="16.8" customHeight="1">
      <c r="A488" s="34"/>
      <c r="B488" s="40"/>
      <c r="C488" s="297" t="s">
        <v>1143</v>
      </c>
      <c r="D488" s="297" t="s">
        <v>4143</v>
      </c>
      <c r="E488" s="19" t="s">
        <v>144</v>
      </c>
      <c r="F488" s="298">
        <v>31.46</v>
      </c>
      <c r="G488" s="34"/>
      <c r="H488" s="40"/>
    </row>
    <row r="489" spans="1:8" s="2" customFormat="1" ht="16.8" customHeight="1">
      <c r="A489" s="34"/>
      <c r="B489" s="40"/>
      <c r="C489" s="297" t="s">
        <v>2049</v>
      </c>
      <c r="D489" s="297" t="s">
        <v>4176</v>
      </c>
      <c r="E489" s="19" t="s">
        <v>736</v>
      </c>
      <c r="F489" s="298">
        <v>65.883</v>
      </c>
      <c r="G489" s="34"/>
      <c r="H489" s="40"/>
    </row>
    <row r="490" spans="1:8" s="2" customFormat="1" ht="16.8" customHeight="1">
      <c r="A490" s="34"/>
      <c r="B490" s="40"/>
      <c r="C490" s="297" t="s">
        <v>1160</v>
      </c>
      <c r="D490" s="297" t="s">
        <v>4177</v>
      </c>
      <c r="E490" s="19" t="s">
        <v>736</v>
      </c>
      <c r="F490" s="298">
        <v>158.118</v>
      </c>
      <c r="G490" s="34"/>
      <c r="H490" s="40"/>
    </row>
    <row r="491" spans="1:8" s="2" customFormat="1" ht="16.8" customHeight="1">
      <c r="A491" s="34"/>
      <c r="B491" s="40"/>
      <c r="C491" s="297" t="s">
        <v>1165</v>
      </c>
      <c r="D491" s="297" t="s">
        <v>4145</v>
      </c>
      <c r="E491" s="19" t="s">
        <v>736</v>
      </c>
      <c r="F491" s="298">
        <v>19.765</v>
      </c>
      <c r="G491" s="34"/>
      <c r="H491" s="40"/>
    </row>
    <row r="492" spans="1:8" s="2" customFormat="1" ht="16.8" customHeight="1">
      <c r="A492" s="34"/>
      <c r="B492" s="40"/>
      <c r="C492" s="293" t="s">
        <v>1331</v>
      </c>
      <c r="D492" s="294" t="s">
        <v>1332</v>
      </c>
      <c r="E492" s="295" t="s">
        <v>144</v>
      </c>
      <c r="F492" s="296">
        <v>5.107</v>
      </c>
      <c r="G492" s="34"/>
      <c r="H492" s="40"/>
    </row>
    <row r="493" spans="1:8" s="2" customFormat="1" ht="16.8" customHeight="1">
      <c r="A493" s="34"/>
      <c r="B493" s="40"/>
      <c r="C493" s="297" t="s">
        <v>17</v>
      </c>
      <c r="D493" s="297" t="s">
        <v>1656</v>
      </c>
      <c r="E493" s="19" t="s">
        <v>17</v>
      </c>
      <c r="F493" s="298">
        <v>5.107</v>
      </c>
      <c r="G493" s="34"/>
      <c r="H493" s="40"/>
    </row>
    <row r="494" spans="1:8" s="2" customFormat="1" ht="16.8" customHeight="1">
      <c r="A494" s="34"/>
      <c r="B494" s="40"/>
      <c r="C494" s="297" t="s">
        <v>1331</v>
      </c>
      <c r="D494" s="297" t="s">
        <v>261</v>
      </c>
      <c r="E494" s="19" t="s">
        <v>17</v>
      </c>
      <c r="F494" s="298">
        <v>5.107</v>
      </c>
      <c r="G494" s="34"/>
      <c r="H494" s="40"/>
    </row>
    <row r="495" spans="1:8" s="2" customFormat="1" ht="16.8" customHeight="1">
      <c r="A495" s="34"/>
      <c r="B495" s="40"/>
      <c r="C495" s="299" t="s">
        <v>4108</v>
      </c>
      <c r="D495" s="34"/>
      <c r="E495" s="34"/>
      <c r="F495" s="34"/>
      <c r="G495" s="34"/>
      <c r="H495" s="40"/>
    </row>
    <row r="496" spans="1:8" s="2" customFormat="1" ht="16.8" customHeight="1">
      <c r="A496" s="34"/>
      <c r="B496" s="40"/>
      <c r="C496" s="297" t="s">
        <v>1001</v>
      </c>
      <c r="D496" s="297" t="s">
        <v>1002</v>
      </c>
      <c r="E496" s="19" t="s">
        <v>144</v>
      </c>
      <c r="F496" s="298">
        <v>5.107</v>
      </c>
      <c r="G496" s="34"/>
      <c r="H496" s="40"/>
    </row>
    <row r="497" spans="1:8" s="2" customFormat="1" ht="16.8" customHeight="1">
      <c r="A497" s="34"/>
      <c r="B497" s="40"/>
      <c r="C497" s="297" t="s">
        <v>1149</v>
      </c>
      <c r="D497" s="297" t="s">
        <v>4156</v>
      </c>
      <c r="E497" s="19" t="s">
        <v>144</v>
      </c>
      <c r="F497" s="298">
        <v>5.107</v>
      </c>
      <c r="G497" s="34"/>
      <c r="H497" s="40"/>
    </row>
    <row r="498" spans="1:8" s="2" customFormat="1" ht="16.8" customHeight="1">
      <c r="A498" s="34"/>
      <c r="B498" s="40"/>
      <c r="C498" s="297" t="s">
        <v>2049</v>
      </c>
      <c r="D498" s="297" t="s">
        <v>4176</v>
      </c>
      <c r="E498" s="19" t="s">
        <v>736</v>
      </c>
      <c r="F498" s="298">
        <v>65.883</v>
      </c>
      <c r="G498" s="34"/>
      <c r="H498" s="40"/>
    </row>
    <row r="499" spans="1:8" s="2" customFormat="1" ht="16.8" customHeight="1">
      <c r="A499" s="34"/>
      <c r="B499" s="40"/>
      <c r="C499" s="297" t="s">
        <v>1160</v>
      </c>
      <c r="D499" s="297" t="s">
        <v>4177</v>
      </c>
      <c r="E499" s="19" t="s">
        <v>736</v>
      </c>
      <c r="F499" s="298">
        <v>158.118</v>
      </c>
      <c r="G499" s="34"/>
      <c r="H499" s="40"/>
    </row>
    <row r="500" spans="1:8" s="2" customFormat="1" ht="16.8" customHeight="1">
      <c r="A500" s="34"/>
      <c r="B500" s="40"/>
      <c r="C500" s="297" t="s">
        <v>1165</v>
      </c>
      <c r="D500" s="297" t="s">
        <v>4145</v>
      </c>
      <c r="E500" s="19" t="s">
        <v>736</v>
      </c>
      <c r="F500" s="298">
        <v>19.765</v>
      </c>
      <c r="G500" s="34"/>
      <c r="H500" s="40"/>
    </row>
    <row r="501" spans="1:8" s="2" customFormat="1" ht="16.8" customHeight="1">
      <c r="A501" s="34"/>
      <c r="B501" s="40"/>
      <c r="C501" s="293" t="s">
        <v>1273</v>
      </c>
      <c r="D501" s="294" t="s">
        <v>1274</v>
      </c>
      <c r="E501" s="295" t="s">
        <v>184</v>
      </c>
      <c r="F501" s="296">
        <v>8.5</v>
      </c>
      <c r="G501" s="34"/>
      <c r="H501" s="40"/>
    </row>
    <row r="502" spans="1:8" s="2" customFormat="1" ht="16.8" customHeight="1">
      <c r="A502" s="34"/>
      <c r="B502" s="40"/>
      <c r="C502" s="297" t="s">
        <v>1273</v>
      </c>
      <c r="D502" s="297" t="s">
        <v>1275</v>
      </c>
      <c r="E502" s="19" t="s">
        <v>17</v>
      </c>
      <c r="F502" s="298">
        <v>8.5</v>
      </c>
      <c r="G502" s="34"/>
      <c r="H502" s="40"/>
    </row>
    <row r="503" spans="1:8" s="2" customFormat="1" ht="16.8" customHeight="1">
      <c r="A503" s="34"/>
      <c r="B503" s="40"/>
      <c r="C503" s="299" t="s">
        <v>4108</v>
      </c>
      <c r="D503" s="34"/>
      <c r="E503" s="34"/>
      <c r="F503" s="34"/>
      <c r="G503" s="34"/>
      <c r="H503" s="40"/>
    </row>
    <row r="504" spans="1:8" s="2" customFormat="1" ht="16.8" customHeight="1">
      <c r="A504" s="34"/>
      <c r="B504" s="40"/>
      <c r="C504" s="297" t="s">
        <v>1073</v>
      </c>
      <c r="D504" s="297" t="s">
        <v>4172</v>
      </c>
      <c r="E504" s="19" t="s">
        <v>184</v>
      </c>
      <c r="F504" s="298">
        <v>157.71</v>
      </c>
      <c r="G504" s="34"/>
      <c r="H504" s="40"/>
    </row>
    <row r="505" spans="1:8" s="2" customFormat="1" ht="16.8" customHeight="1">
      <c r="A505" s="34"/>
      <c r="B505" s="40"/>
      <c r="C505" s="297" t="s">
        <v>918</v>
      </c>
      <c r="D505" s="297" t="s">
        <v>4151</v>
      </c>
      <c r="E505" s="19" t="s">
        <v>144</v>
      </c>
      <c r="F505" s="298">
        <v>62.614</v>
      </c>
      <c r="G505" s="34"/>
      <c r="H505" s="40"/>
    </row>
    <row r="506" spans="1:8" s="2" customFormat="1" ht="16.8" customHeight="1">
      <c r="A506" s="34"/>
      <c r="B506" s="40"/>
      <c r="C506" s="297" t="s">
        <v>1719</v>
      </c>
      <c r="D506" s="297" t="s">
        <v>4178</v>
      </c>
      <c r="E506" s="19" t="s">
        <v>144</v>
      </c>
      <c r="F506" s="298">
        <v>7.31</v>
      </c>
      <c r="G506" s="34"/>
      <c r="H506" s="40"/>
    </row>
    <row r="507" spans="1:8" s="2" customFormat="1" ht="16.8" customHeight="1">
      <c r="A507" s="34"/>
      <c r="B507" s="40"/>
      <c r="C507" s="293" t="s">
        <v>1276</v>
      </c>
      <c r="D507" s="294" t="s">
        <v>1277</v>
      </c>
      <c r="E507" s="295" t="s">
        <v>184</v>
      </c>
      <c r="F507" s="296">
        <v>16</v>
      </c>
      <c r="G507" s="34"/>
      <c r="H507" s="40"/>
    </row>
    <row r="508" spans="1:8" s="2" customFormat="1" ht="16.8" customHeight="1">
      <c r="A508" s="34"/>
      <c r="B508" s="40"/>
      <c r="C508" s="297" t="s">
        <v>1276</v>
      </c>
      <c r="D508" s="297" t="s">
        <v>363</v>
      </c>
      <c r="E508" s="19" t="s">
        <v>17</v>
      </c>
      <c r="F508" s="298">
        <v>16</v>
      </c>
      <c r="G508" s="34"/>
      <c r="H508" s="40"/>
    </row>
    <row r="509" spans="1:8" s="2" customFormat="1" ht="16.8" customHeight="1">
      <c r="A509" s="34"/>
      <c r="B509" s="40"/>
      <c r="C509" s="299" t="s">
        <v>4108</v>
      </c>
      <c r="D509" s="34"/>
      <c r="E509" s="34"/>
      <c r="F509" s="34"/>
      <c r="G509" s="34"/>
      <c r="H509" s="40"/>
    </row>
    <row r="510" spans="1:8" s="2" customFormat="1" ht="16.8" customHeight="1">
      <c r="A510" s="34"/>
      <c r="B510" s="40"/>
      <c r="C510" s="297" t="s">
        <v>1793</v>
      </c>
      <c r="D510" s="297" t="s">
        <v>4179</v>
      </c>
      <c r="E510" s="19" t="s">
        <v>184</v>
      </c>
      <c r="F510" s="298">
        <v>16.8</v>
      </c>
      <c r="G510" s="34"/>
      <c r="H510" s="40"/>
    </row>
    <row r="511" spans="1:8" s="2" customFormat="1" ht="16.8" customHeight="1">
      <c r="A511" s="34"/>
      <c r="B511" s="40"/>
      <c r="C511" s="297" t="s">
        <v>918</v>
      </c>
      <c r="D511" s="297" t="s">
        <v>4151</v>
      </c>
      <c r="E511" s="19" t="s">
        <v>144</v>
      </c>
      <c r="F511" s="298">
        <v>62.614</v>
      </c>
      <c r="G511" s="34"/>
      <c r="H511" s="40"/>
    </row>
    <row r="512" spans="1:8" s="2" customFormat="1" ht="16.8" customHeight="1">
      <c r="A512" s="34"/>
      <c r="B512" s="40"/>
      <c r="C512" s="297" t="s">
        <v>1719</v>
      </c>
      <c r="D512" s="297" t="s">
        <v>4178</v>
      </c>
      <c r="E512" s="19" t="s">
        <v>144</v>
      </c>
      <c r="F512" s="298">
        <v>7.31</v>
      </c>
      <c r="G512" s="34"/>
      <c r="H512" s="40"/>
    </row>
    <row r="513" spans="1:8" s="2" customFormat="1" ht="16.8" customHeight="1">
      <c r="A513" s="34"/>
      <c r="B513" s="40"/>
      <c r="C513" s="293" t="s">
        <v>1284</v>
      </c>
      <c r="D513" s="294" t="s">
        <v>1285</v>
      </c>
      <c r="E513" s="295" t="s">
        <v>184</v>
      </c>
      <c r="F513" s="296">
        <v>48.6</v>
      </c>
      <c r="G513" s="34"/>
      <c r="H513" s="40"/>
    </row>
    <row r="514" spans="1:8" s="2" customFormat="1" ht="16.8" customHeight="1">
      <c r="A514" s="34"/>
      <c r="B514" s="40"/>
      <c r="C514" s="297" t="s">
        <v>1284</v>
      </c>
      <c r="D514" s="297" t="s">
        <v>1803</v>
      </c>
      <c r="E514" s="19" t="s">
        <v>17</v>
      </c>
      <c r="F514" s="298">
        <v>48.6</v>
      </c>
      <c r="G514" s="34"/>
      <c r="H514" s="40"/>
    </row>
    <row r="515" spans="1:8" s="2" customFormat="1" ht="16.8" customHeight="1">
      <c r="A515" s="34"/>
      <c r="B515" s="40"/>
      <c r="C515" s="299" t="s">
        <v>4108</v>
      </c>
      <c r="D515" s="34"/>
      <c r="E515" s="34"/>
      <c r="F515" s="34"/>
      <c r="G515" s="34"/>
      <c r="H515" s="40"/>
    </row>
    <row r="516" spans="1:8" s="2" customFormat="1" ht="16.8" customHeight="1">
      <c r="A516" s="34"/>
      <c r="B516" s="40"/>
      <c r="C516" s="297" t="s">
        <v>1799</v>
      </c>
      <c r="D516" s="297" t="s">
        <v>4180</v>
      </c>
      <c r="E516" s="19" t="s">
        <v>184</v>
      </c>
      <c r="F516" s="298">
        <v>48.6</v>
      </c>
      <c r="G516" s="34"/>
      <c r="H516" s="40"/>
    </row>
    <row r="517" spans="1:8" s="2" customFormat="1" ht="16.8" customHeight="1">
      <c r="A517" s="34"/>
      <c r="B517" s="40"/>
      <c r="C517" s="297" t="s">
        <v>918</v>
      </c>
      <c r="D517" s="297" t="s">
        <v>4151</v>
      </c>
      <c r="E517" s="19" t="s">
        <v>144</v>
      </c>
      <c r="F517" s="298">
        <v>62.614</v>
      </c>
      <c r="G517" s="34"/>
      <c r="H517" s="40"/>
    </row>
    <row r="518" spans="1:8" s="2" customFormat="1" ht="16.8" customHeight="1">
      <c r="A518" s="34"/>
      <c r="B518" s="40"/>
      <c r="C518" s="297" t="s">
        <v>1719</v>
      </c>
      <c r="D518" s="297" t="s">
        <v>4178</v>
      </c>
      <c r="E518" s="19" t="s">
        <v>144</v>
      </c>
      <c r="F518" s="298">
        <v>7.31</v>
      </c>
      <c r="G518" s="34"/>
      <c r="H518" s="40"/>
    </row>
    <row r="519" spans="1:8" s="2" customFormat="1" ht="16.8" customHeight="1">
      <c r="A519" s="34"/>
      <c r="B519" s="40"/>
      <c r="C519" s="293" t="s">
        <v>1302</v>
      </c>
      <c r="D519" s="294" t="s">
        <v>1303</v>
      </c>
      <c r="E519" s="295" t="s">
        <v>184</v>
      </c>
      <c r="F519" s="296">
        <v>210.4</v>
      </c>
      <c r="G519" s="34"/>
      <c r="H519" s="40"/>
    </row>
    <row r="520" spans="1:8" s="2" customFormat="1" ht="16.8" customHeight="1">
      <c r="A520" s="34"/>
      <c r="B520" s="40"/>
      <c r="C520" s="297" t="s">
        <v>17</v>
      </c>
      <c r="D520" s="297" t="s">
        <v>1973</v>
      </c>
      <c r="E520" s="19" t="s">
        <v>17</v>
      </c>
      <c r="F520" s="298">
        <v>12.9</v>
      </c>
      <c r="G520" s="34"/>
      <c r="H520" s="40"/>
    </row>
    <row r="521" spans="1:8" s="2" customFormat="1" ht="16.8" customHeight="1">
      <c r="A521" s="34"/>
      <c r="B521" s="40"/>
      <c r="C521" s="297" t="s">
        <v>17</v>
      </c>
      <c r="D521" s="297" t="s">
        <v>1974</v>
      </c>
      <c r="E521" s="19" t="s">
        <v>17</v>
      </c>
      <c r="F521" s="298">
        <v>65</v>
      </c>
      <c r="G521" s="34"/>
      <c r="H521" s="40"/>
    </row>
    <row r="522" spans="1:8" s="2" customFormat="1" ht="16.8" customHeight="1">
      <c r="A522" s="34"/>
      <c r="B522" s="40"/>
      <c r="C522" s="297" t="s">
        <v>17</v>
      </c>
      <c r="D522" s="297" t="s">
        <v>1975</v>
      </c>
      <c r="E522" s="19" t="s">
        <v>17</v>
      </c>
      <c r="F522" s="298">
        <v>40</v>
      </c>
      <c r="G522" s="34"/>
      <c r="H522" s="40"/>
    </row>
    <row r="523" spans="1:8" s="2" customFormat="1" ht="16.8" customHeight="1">
      <c r="A523" s="34"/>
      <c r="B523" s="40"/>
      <c r="C523" s="297" t="s">
        <v>17</v>
      </c>
      <c r="D523" s="297" t="s">
        <v>1976</v>
      </c>
      <c r="E523" s="19" t="s">
        <v>17</v>
      </c>
      <c r="F523" s="298">
        <v>36.5</v>
      </c>
      <c r="G523" s="34"/>
      <c r="H523" s="40"/>
    </row>
    <row r="524" spans="1:8" s="2" customFormat="1" ht="16.8" customHeight="1">
      <c r="A524" s="34"/>
      <c r="B524" s="40"/>
      <c r="C524" s="297" t="s">
        <v>17</v>
      </c>
      <c r="D524" s="297" t="s">
        <v>1977</v>
      </c>
      <c r="E524" s="19" t="s">
        <v>17</v>
      </c>
      <c r="F524" s="298">
        <v>56</v>
      </c>
      <c r="G524" s="34"/>
      <c r="H524" s="40"/>
    </row>
    <row r="525" spans="1:8" s="2" customFormat="1" ht="16.8" customHeight="1">
      <c r="A525" s="34"/>
      <c r="B525" s="40"/>
      <c r="C525" s="297" t="s">
        <v>1302</v>
      </c>
      <c r="D525" s="297" t="s">
        <v>261</v>
      </c>
      <c r="E525" s="19" t="s">
        <v>17</v>
      </c>
      <c r="F525" s="298">
        <v>210.4</v>
      </c>
      <c r="G525" s="34"/>
      <c r="H525" s="40"/>
    </row>
    <row r="526" spans="1:8" s="2" customFormat="1" ht="16.8" customHeight="1">
      <c r="A526" s="34"/>
      <c r="B526" s="40"/>
      <c r="C526" s="299" t="s">
        <v>4108</v>
      </c>
      <c r="D526" s="34"/>
      <c r="E526" s="34"/>
      <c r="F526" s="34"/>
      <c r="G526" s="34"/>
      <c r="H526" s="40"/>
    </row>
    <row r="527" spans="1:8" s="2" customFormat="1" ht="16.8" customHeight="1">
      <c r="A527" s="34"/>
      <c r="B527" s="40"/>
      <c r="C527" s="297" t="s">
        <v>498</v>
      </c>
      <c r="D527" s="297" t="s">
        <v>4124</v>
      </c>
      <c r="E527" s="19" t="s">
        <v>184</v>
      </c>
      <c r="F527" s="298">
        <v>210.4</v>
      </c>
      <c r="G527" s="34"/>
      <c r="H527" s="40"/>
    </row>
    <row r="528" spans="1:8" s="2" customFormat="1" ht="16.8" customHeight="1">
      <c r="A528" s="34"/>
      <c r="B528" s="40"/>
      <c r="C528" s="297" t="s">
        <v>508</v>
      </c>
      <c r="D528" s="297" t="s">
        <v>509</v>
      </c>
      <c r="E528" s="19" t="s">
        <v>140</v>
      </c>
      <c r="F528" s="298">
        <v>22.092</v>
      </c>
      <c r="G528" s="34"/>
      <c r="H528" s="40"/>
    </row>
    <row r="529" spans="1:8" s="2" customFormat="1" ht="16.8" customHeight="1">
      <c r="A529" s="34"/>
      <c r="B529" s="40"/>
      <c r="C529" s="293" t="s">
        <v>1290</v>
      </c>
      <c r="D529" s="294" t="s">
        <v>1291</v>
      </c>
      <c r="E529" s="295" t="s">
        <v>144</v>
      </c>
      <c r="F529" s="296">
        <v>28.34</v>
      </c>
      <c r="G529" s="34"/>
      <c r="H529" s="40"/>
    </row>
    <row r="530" spans="1:8" s="2" customFormat="1" ht="16.8" customHeight="1">
      <c r="A530" s="34"/>
      <c r="B530" s="40"/>
      <c r="C530" s="297" t="s">
        <v>17</v>
      </c>
      <c r="D530" s="297" t="s">
        <v>1491</v>
      </c>
      <c r="E530" s="19" t="s">
        <v>17</v>
      </c>
      <c r="F530" s="298">
        <v>22.86</v>
      </c>
      <c r="G530" s="34"/>
      <c r="H530" s="40"/>
    </row>
    <row r="531" spans="1:8" s="2" customFormat="1" ht="16.8" customHeight="1">
      <c r="A531" s="34"/>
      <c r="B531" s="40"/>
      <c r="C531" s="297" t="s">
        <v>17</v>
      </c>
      <c r="D531" s="297" t="s">
        <v>1492</v>
      </c>
      <c r="E531" s="19" t="s">
        <v>17</v>
      </c>
      <c r="F531" s="298">
        <v>5.48</v>
      </c>
      <c r="G531" s="34"/>
      <c r="H531" s="40"/>
    </row>
    <row r="532" spans="1:8" s="2" customFormat="1" ht="16.8" customHeight="1">
      <c r="A532" s="34"/>
      <c r="B532" s="40"/>
      <c r="C532" s="297" t="s">
        <v>1290</v>
      </c>
      <c r="D532" s="297" t="s">
        <v>291</v>
      </c>
      <c r="E532" s="19" t="s">
        <v>17</v>
      </c>
      <c r="F532" s="298">
        <v>28.34</v>
      </c>
      <c r="G532" s="34"/>
      <c r="H532" s="40"/>
    </row>
    <row r="533" spans="1:8" s="2" customFormat="1" ht="16.8" customHeight="1">
      <c r="A533" s="34"/>
      <c r="B533" s="40"/>
      <c r="C533" s="299" t="s">
        <v>4108</v>
      </c>
      <c r="D533" s="34"/>
      <c r="E533" s="34"/>
      <c r="F533" s="34"/>
      <c r="G533" s="34"/>
      <c r="H533" s="40"/>
    </row>
    <row r="534" spans="1:8" s="2" customFormat="1" ht="16.8" customHeight="1">
      <c r="A534" s="34"/>
      <c r="B534" s="40"/>
      <c r="C534" s="297" t="s">
        <v>918</v>
      </c>
      <c r="D534" s="297" t="s">
        <v>4151</v>
      </c>
      <c r="E534" s="19" t="s">
        <v>144</v>
      </c>
      <c r="F534" s="298">
        <v>62.614</v>
      </c>
      <c r="G534" s="34"/>
      <c r="H534" s="40"/>
    </row>
    <row r="535" spans="1:8" s="2" customFormat="1" ht="16.8" customHeight="1">
      <c r="A535" s="34"/>
      <c r="B535" s="40"/>
      <c r="C535" s="297" t="s">
        <v>923</v>
      </c>
      <c r="D535" s="297" t="s">
        <v>924</v>
      </c>
      <c r="E535" s="19" t="s">
        <v>736</v>
      </c>
      <c r="F535" s="298">
        <v>62.348</v>
      </c>
      <c r="G535" s="34"/>
      <c r="H535" s="40"/>
    </row>
    <row r="536" spans="1:8" s="2" customFormat="1" ht="16.8" customHeight="1">
      <c r="A536" s="34"/>
      <c r="B536" s="40"/>
      <c r="C536" s="293" t="s">
        <v>1287</v>
      </c>
      <c r="D536" s="294" t="s">
        <v>1288</v>
      </c>
      <c r="E536" s="295" t="s">
        <v>144</v>
      </c>
      <c r="F536" s="296">
        <v>34.274</v>
      </c>
      <c r="G536" s="34"/>
      <c r="H536" s="40"/>
    </row>
    <row r="537" spans="1:8" s="2" customFormat="1" ht="16.8" customHeight="1">
      <c r="A537" s="34"/>
      <c r="B537" s="40"/>
      <c r="C537" s="297" t="s">
        <v>17</v>
      </c>
      <c r="D537" s="297" t="s">
        <v>1488</v>
      </c>
      <c r="E537" s="19" t="s">
        <v>17</v>
      </c>
      <c r="F537" s="298">
        <v>2.244</v>
      </c>
      <c r="G537" s="34"/>
      <c r="H537" s="40"/>
    </row>
    <row r="538" spans="1:8" s="2" customFormat="1" ht="16.8" customHeight="1">
      <c r="A538" s="34"/>
      <c r="B538" s="40"/>
      <c r="C538" s="297" t="s">
        <v>17</v>
      </c>
      <c r="D538" s="297" t="s">
        <v>1489</v>
      </c>
      <c r="E538" s="19" t="s">
        <v>17</v>
      </c>
      <c r="F538" s="298">
        <v>6.272</v>
      </c>
      <c r="G538" s="34"/>
      <c r="H538" s="40"/>
    </row>
    <row r="539" spans="1:8" s="2" customFormat="1" ht="16.8" customHeight="1">
      <c r="A539" s="34"/>
      <c r="B539" s="40"/>
      <c r="C539" s="297" t="s">
        <v>17</v>
      </c>
      <c r="D539" s="297" t="s">
        <v>1490</v>
      </c>
      <c r="E539" s="19" t="s">
        <v>17</v>
      </c>
      <c r="F539" s="298">
        <v>25.758</v>
      </c>
      <c r="G539" s="34"/>
      <c r="H539" s="40"/>
    </row>
    <row r="540" spans="1:8" s="2" customFormat="1" ht="16.8" customHeight="1">
      <c r="A540" s="34"/>
      <c r="B540" s="40"/>
      <c r="C540" s="297" t="s">
        <v>1287</v>
      </c>
      <c r="D540" s="297" t="s">
        <v>291</v>
      </c>
      <c r="E540" s="19" t="s">
        <v>17</v>
      </c>
      <c r="F540" s="298">
        <v>34.274</v>
      </c>
      <c r="G540" s="34"/>
      <c r="H540" s="40"/>
    </row>
    <row r="541" spans="1:8" s="2" customFormat="1" ht="16.8" customHeight="1">
      <c r="A541" s="34"/>
      <c r="B541" s="40"/>
      <c r="C541" s="299" t="s">
        <v>4108</v>
      </c>
      <c r="D541" s="34"/>
      <c r="E541" s="34"/>
      <c r="F541" s="34"/>
      <c r="G541" s="34"/>
      <c r="H541" s="40"/>
    </row>
    <row r="542" spans="1:8" s="2" customFormat="1" ht="16.8" customHeight="1">
      <c r="A542" s="34"/>
      <c r="B542" s="40"/>
      <c r="C542" s="297" t="s">
        <v>918</v>
      </c>
      <c r="D542" s="297" t="s">
        <v>4151</v>
      </c>
      <c r="E542" s="19" t="s">
        <v>144</v>
      </c>
      <c r="F542" s="298">
        <v>62.614</v>
      </c>
      <c r="G542" s="34"/>
      <c r="H542" s="40"/>
    </row>
    <row r="543" spans="1:8" s="2" customFormat="1" ht="16.8" customHeight="1">
      <c r="A543" s="34"/>
      <c r="B543" s="40"/>
      <c r="C543" s="297" t="s">
        <v>1499</v>
      </c>
      <c r="D543" s="297" t="s">
        <v>1500</v>
      </c>
      <c r="E543" s="19" t="s">
        <v>736</v>
      </c>
      <c r="F543" s="298">
        <v>75.403</v>
      </c>
      <c r="G543" s="34"/>
      <c r="H543" s="40"/>
    </row>
    <row r="544" spans="1:8" s="2" customFormat="1" ht="16.8" customHeight="1">
      <c r="A544" s="34"/>
      <c r="B544" s="40"/>
      <c r="C544" s="293" t="s">
        <v>1239</v>
      </c>
      <c r="D544" s="294" t="s">
        <v>1240</v>
      </c>
      <c r="E544" s="295" t="s">
        <v>140</v>
      </c>
      <c r="F544" s="296">
        <v>513</v>
      </c>
      <c r="G544" s="34"/>
      <c r="H544" s="40"/>
    </row>
    <row r="545" spans="1:8" s="2" customFormat="1" ht="16.8" customHeight="1">
      <c r="A545" s="34"/>
      <c r="B545" s="40"/>
      <c r="C545" s="297" t="s">
        <v>1239</v>
      </c>
      <c r="D545" s="297" t="s">
        <v>1505</v>
      </c>
      <c r="E545" s="19" t="s">
        <v>17</v>
      </c>
      <c r="F545" s="298">
        <v>513</v>
      </c>
      <c r="G545" s="34"/>
      <c r="H545" s="40"/>
    </row>
    <row r="546" spans="1:8" s="2" customFormat="1" ht="16.8" customHeight="1">
      <c r="A546" s="34"/>
      <c r="B546" s="40"/>
      <c r="C546" s="299" t="s">
        <v>4108</v>
      </c>
      <c r="D546" s="34"/>
      <c r="E546" s="34"/>
      <c r="F546" s="34"/>
      <c r="G546" s="34"/>
      <c r="H546" s="40"/>
    </row>
    <row r="547" spans="1:8" s="2" customFormat="1" ht="16.8" customHeight="1">
      <c r="A547" s="34"/>
      <c r="B547" s="40"/>
      <c r="C547" s="297" t="s">
        <v>409</v>
      </c>
      <c r="D547" s="297" t="s">
        <v>4127</v>
      </c>
      <c r="E547" s="19" t="s">
        <v>140</v>
      </c>
      <c r="F547" s="298">
        <v>513</v>
      </c>
      <c r="G547" s="34"/>
      <c r="H547" s="40"/>
    </row>
    <row r="548" spans="1:8" s="2" customFormat="1" ht="16.8" customHeight="1">
      <c r="A548" s="34"/>
      <c r="B548" s="40"/>
      <c r="C548" s="297" t="s">
        <v>397</v>
      </c>
      <c r="D548" s="297" t="s">
        <v>4118</v>
      </c>
      <c r="E548" s="19" t="s">
        <v>144</v>
      </c>
      <c r="F548" s="298">
        <v>467.929</v>
      </c>
      <c r="G548" s="34"/>
      <c r="H548" s="40"/>
    </row>
    <row r="549" spans="1:8" s="2" customFormat="1" ht="16.8" customHeight="1">
      <c r="A549" s="34"/>
      <c r="B549" s="40"/>
      <c r="C549" s="293" t="s">
        <v>1236</v>
      </c>
      <c r="D549" s="294" t="s">
        <v>1237</v>
      </c>
      <c r="E549" s="295" t="s">
        <v>140</v>
      </c>
      <c r="F549" s="296">
        <v>710</v>
      </c>
      <c r="G549" s="34"/>
      <c r="H549" s="40"/>
    </row>
    <row r="550" spans="1:8" s="2" customFormat="1" ht="16.8" customHeight="1">
      <c r="A550" s="34"/>
      <c r="B550" s="40"/>
      <c r="C550" s="297" t="s">
        <v>1236</v>
      </c>
      <c r="D550" s="297" t="s">
        <v>1382</v>
      </c>
      <c r="E550" s="19" t="s">
        <v>17</v>
      </c>
      <c r="F550" s="298">
        <v>710</v>
      </c>
      <c r="G550" s="34"/>
      <c r="H550" s="40"/>
    </row>
    <row r="551" spans="1:8" s="2" customFormat="1" ht="16.8" customHeight="1">
      <c r="A551" s="34"/>
      <c r="B551" s="40"/>
      <c r="C551" s="299" t="s">
        <v>4108</v>
      </c>
      <c r="D551" s="34"/>
      <c r="E551" s="34"/>
      <c r="F551" s="34"/>
      <c r="G551" s="34"/>
      <c r="H551" s="40"/>
    </row>
    <row r="552" spans="1:8" s="2" customFormat="1" ht="16.8" customHeight="1">
      <c r="A552" s="34"/>
      <c r="B552" s="40"/>
      <c r="C552" s="297" t="s">
        <v>364</v>
      </c>
      <c r="D552" s="297" t="s">
        <v>4126</v>
      </c>
      <c r="E552" s="19" t="s">
        <v>140</v>
      </c>
      <c r="F552" s="298">
        <v>710</v>
      </c>
      <c r="G552" s="34"/>
      <c r="H552" s="40"/>
    </row>
    <row r="553" spans="1:8" s="2" customFormat="1" ht="16.8" customHeight="1">
      <c r="A553" s="34"/>
      <c r="B553" s="40"/>
      <c r="C553" s="297" t="s">
        <v>397</v>
      </c>
      <c r="D553" s="297" t="s">
        <v>4118</v>
      </c>
      <c r="E553" s="19" t="s">
        <v>144</v>
      </c>
      <c r="F553" s="298">
        <v>467.929</v>
      </c>
      <c r="G553" s="34"/>
      <c r="H553" s="40"/>
    </row>
    <row r="554" spans="1:8" s="2" customFormat="1" ht="16.8" customHeight="1">
      <c r="A554" s="34"/>
      <c r="B554" s="40"/>
      <c r="C554" s="293" t="s">
        <v>1352</v>
      </c>
      <c r="D554" s="294" t="s">
        <v>1353</v>
      </c>
      <c r="E554" s="295" t="s">
        <v>140</v>
      </c>
      <c r="F554" s="296">
        <v>48.7</v>
      </c>
      <c r="G554" s="34"/>
      <c r="H554" s="40"/>
    </row>
    <row r="555" spans="1:8" s="2" customFormat="1" ht="16.8" customHeight="1">
      <c r="A555" s="34"/>
      <c r="B555" s="40"/>
      <c r="C555" s="297" t="s">
        <v>17</v>
      </c>
      <c r="D555" s="297" t="s">
        <v>1432</v>
      </c>
      <c r="E555" s="19" t="s">
        <v>17</v>
      </c>
      <c r="F555" s="298">
        <v>24</v>
      </c>
      <c r="G555" s="34"/>
      <c r="H555" s="40"/>
    </row>
    <row r="556" spans="1:8" s="2" customFormat="1" ht="16.8" customHeight="1">
      <c r="A556" s="34"/>
      <c r="B556" s="40"/>
      <c r="C556" s="297" t="s">
        <v>17</v>
      </c>
      <c r="D556" s="297" t="s">
        <v>1433</v>
      </c>
      <c r="E556" s="19" t="s">
        <v>17</v>
      </c>
      <c r="F556" s="298">
        <v>24.7</v>
      </c>
      <c r="G556" s="34"/>
      <c r="H556" s="40"/>
    </row>
    <row r="557" spans="1:8" s="2" customFormat="1" ht="16.8" customHeight="1">
      <c r="A557" s="34"/>
      <c r="B557" s="40"/>
      <c r="C557" s="297" t="s">
        <v>1352</v>
      </c>
      <c r="D557" s="297" t="s">
        <v>261</v>
      </c>
      <c r="E557" s="19" t="s">
        <v>17</v>
      </c>
      <c r="F557" s="298">
        <v>48.7</v>
      </c>
      <c r="G557" s="34"/>
      <c r="H557" s="40"/>
    </row>
    <row r="558" spans="1:8" s="2" customFormat="1" ht="16.8" customHeight="1">
      <c r="A558" s="34"/>
      <c r="B558" s="40"/>
      <c r="C558" s="299" t="s">
        <v>4108</v>
      </c>
      <c r="D558" s="34"/>
      <c r="E558" s="34"/>
      <c r="F558" s="34"/>
      <c r="G558" s="34"/>
      <c r="H558" s="40"/>
    </row>
    <row r="559" spans="1:8" s="2" customFormat="1" ht="16.8" customHeight="1">
      <c r="A559" s="34"/>
      <c r="B559" s="40"/>
      <c r="C559" s="297" t="s">
        <v>1428</v>
      </c>
      <c r="D559" s="297" t="s">
        <v>4181</v>
      </c>
      <c r="E559" s="19" t="s">
        <v>140</v>
      </c>
      <c r="F559" s="298">
        <v>48.7</v>
      </c>
      <c r="G559" s="34"/>
      <c r="H559" s="40"/>
    </row>
    <row r="560" spans="1:8" s="2" customFormat="1" ht="16.8" customHeight="1">
      <c r="A560" s="34"/>
      <c r="B560" s="40"/>
      <c r="C560" s="297" t="s">
        <v>1442</v>
      </c>
      <c r="D560" s="297" t="s">
        <v>4182</v>
      </c>
      <c r="E560" s="19" t="s">
        <v>140</v>
      </c>
      <c r="F560" s="298">
        <v>48.7</v>
      </c>
      <c r="G560" s="34"/>
      <c r="H560" s="40"/>
    </row>
    <row r="561" spans="1:8" s="2" customFormat="1" ht="16.8" customHeight="1">
      <c r="A561" s="34"/>
      <c r="B561" s="40"/>
      <c r="C561" s="293" t="s">
        <v>1248</v>
      </c>
      <c r="D561" s="294" t="s">
        <v>1249</v>
      </c>
      <c r="E561" s="295" t="s">
        <v>140</v>
      </c>
      <c r="F561" s="296">
        <v>97.47</v>
      </c>
      <c r="G561" s="34"/>
      <c r="H561" s="40"/>
    </row>
    <row r="562" spans="1:8" s="2" customFormat="1" ht="16.8" customHeight="1">
      <c r="A562" s="34"/>
      <c r="B562" s="40"/>
      <c r="C562" s="297" t="s">
        <v>17</v>
      </c>
      <c r="D562" s="297" t="s">
        <v>1438</v>
      </c>
      <c r="E562" s="19" t="s">
        <v>17</v>
      </c>
      <c r="F562" s="298">
        <v>18.04</v>
      </c>
      <c r="G562" s="34"/>
      <c r="H562" s="40"/>
    </row>
    <row r="563" spans="1:8" s="2" customFormat="1" ht="16.8" customHeight="1">
      <c r="A563" s="34"/>
      <c r="B563" s="40"/>
      <c r="C563" s="297" t="s">
        <v>17</v>
      </c>
      <c r="D563" s="297" t="s">
        <v>1439</v>
      </c>
      <c r="E563" s="19" t="s">
        <v>17</v>
      </c>
      <c r="F563" s="298">
        <v>26.88</v>
      </c>
      <c r="G563" s="34"/>
      <c r="H563" s="40"/>
    </row>
    <row r="564" spans="1:8" s="2" customFormat="1" ht="16.8" customHeight="1">
      <c r="A564" s="34"/>
      <c r="B564" s="40"/>
      <c r="C564" s="297" t="s">
        <v>17</v>
      </c>
      <c r="D564" s="297" t="s">
        <v>1440</v>
      </c>
      <c r="E564" s="19" t="s">
        <v>17</v>
      </c>
      <c r="F564" s="298">
        <v>18.75</v>
      </c>
      <c r="G564" s="34"/>
      <c r="H564" s="40"/>
    </row>
    <row r="565" spans="1:8" s="2" customFormat="1" ht="16.8" customHeight="1">
      <c r="A565" s="34"/>
      <c r="B565" s="40"/>
      <c r="C565" s="297" t="s">
        <v>17</v>
      </c>
      <c r="D565" s="297" t="s">
        <v>1441</v>
      </c>
      <c r="E565" s="19" t="s">
        <v>17</v>
      </c>
      <c r="F565" s="298">
        <v>33.8</v>
      </c>
      <c r="G565" s="34"/>
      <c r="H565" s="40"/>
    </row>
    <row r="566" spans="1:8" s="2" customFormat="1" ht="16.8" customHeight="1">
      <c r="A566" s="34"/>
      <c r="B566" s="40"/>
      <c r="C566" s="297" t="s">
        <v>1248</v>
      </c>
      <c r="D566" s="297" t="s">
        <v>261</v>
      </c>
      <c r="E566" s="19" t="s">
        <v>17</v>
      </c>
      <c r="F566" s="298">
        <v>97.47</v>
      </c>
      <c r="G566" s="34"/>
      <c r="H566" s="40"/>
    </row>
    <row r="567" spans="1:8" s="2" customFormat="1" ht="16.8" customHeight="1">
      <c r="A567" s="34"/>
      <c r="B567" s="40"/>
      <c r="C567" s="299" t="s">
        <v>4108</v>
      </c>
      <c r="D567" s="34"/>
      <c r="E567" s="34"/>
      <c r="F567" s="34"/>
      <c r="G567" s="34"/>
      <c r="H567" s="40"/>
    </row>
    <row r="568" spans="1:8" s="2" customFormat="1" ht="16.8" customHeight="1">
      <c r="A568" s="34"/>
      <c r="B568" s="40"/>
      <c r="C568" s="297" t="s">
        <v>1434</v>
      </c>
      <c r="D568" s="297" t="s">
        <v>4183</v>
      </c>
      <c r="E568" s="19" t="s">
        <v>140</v>
      </c>
      <c r="F568" s="298">
        <v>97.47</v>
      </c>
      <c r="G568" s="34"/>
      <c r="H568" s="40"/>
    </row>
    <row r="569" spans="1:8" s="2" customFormat="1" ht="16.8" customHeight="1">
      <c r="A569" s="34"/>
      <c r="B569" s="40"/>
      <c r="C569" s="297" t="s">
        <v>1446</v>
      </c>
      <c r="D569" s="297" t="s">
        <v>4184</v>
      </c>
      <c r="E569" s="19" t="s">
        <v>140</v>
      </c>
      <c r="F569" s="298">
        <v>97.47</v>
      </c>
      <c r="G569" s="34"/>
      <c r="H569" s="40"/>
    </row>
    <row r="570" spans="1:8" s="2" customFormat="1" ht="16.8" customHeight="1">
      <c r="A570" s="34"/>
      <c r="B570" s="40"/>
      <c r="C570" s="293" t="s">
        <v>1296</v>
      </c>
      <c r="D570" s="294" t="s">
        <v>1297</v>
      </c>
      <c r="E570" s="295" t="s">
        <v>140</v>
      </c>
      <c r="F570" s="296">
        <v>97.395</v>
      </c>
      <c r="G570" s="34"/>
      <c r="H570" s="40"/>
    </row>
    <row r="571" spans="1:8" s="2" customFormat="1" ht="16.8" customHeight="1">
      <c r="A571" s="34"/>
      <c r="B571" s="40"/>
      <c r="C571" s="297" t="s">
        <v>17</v>
      </c>
      <c r="D571" s="297" t="s">
        <v>2078</v>
      </c>
      <c r="E571" s="19" t="s">
        <v>17</v>
      </c>
      <c r="F571" s="298">
        <v>85.02</v>
      </c>
      <c r="G571" s="34"/>
      <c r="H571" s="40"/>
    </row>
    <row r="572" spans="1:8" s="2" customFormat="1" ht="16.8" customHeight="1">
      <c r="A572" s="34"/>
      <c r="B572" s="40"/>
      <c r="C572" s="297" t="s">
        <v>17</v>
      </c>
      <c r="D572" s="297" t="s">
        <v>2079</v>
      </c>
      <c r="E572" s="19" t="s">
        <v>17</v>
      </c>
      <c r="F572" s="298">
        <v>12.375</v>
      </c>
      <c r="G572" s="34"/>
      <c r="H572" s="40"/>
    </row>
    <row r="573" spans="1:8" s="2" customFormat="1" ht="16.8" customHeight="1">
      <c r="A573" s="34"/>
      <c r="B573" s="40"/>
      <c r="C573" s="297" t="s">
        <v>1296</v>
      </c>
      <c r="D573" s="297" t="s">
        <v>261</v>
      </c>
      <c r="E573" s="19" t="s">
        <v>17</v>
      </c>
      <c r="F573" s="298">
        <v>97.395</v>
      </c>
      <c r="G573" s="34"/>
      <c r="H573" s="40"/>
    </row>
    <row r="574" spans="1:8" s="2" customFormat="1" ht="16.8" customHeight="1">
      <c r="A574" s="34"/>
      <c r="B574" s="40"/>
      <c r="C574" s="299" t="s">
        <v>4108</v>
      </c>
      <c r="D574" s="34"/>
      <c r="E574" s="34"/>
      <c r="F574" s="34"/>
      <c r="G574" s="34"/>
      <c r="H574" s="40"/>
    </row>
    <row r="575" spans="1:8" s="2" customFormat="1" ht="16.8" customHeight="1">
      <c r="A575" s="34"/>
      <c r="B575" s="40"/>
      <c r="C575" s="297" t="s">
        <v>2074</v>
      </c>
      <c r="D575" s="297" t="s">
        <v>4171</v>
      </c>
      <c r="E575" s="19" t="s">
        <v>140</v>
      </c>
      <c r="F575" s="298">
        <v>97.395</v>
      </c>
      <c r="G575" s="34"/>
      <c r="H575" s="40"/>
    </row>
    <row r="576" spans="1:8" s="2" customFormat="1" ht="16.8" customHeight="1">
      <c r="A576" s="34"/>
      <c r="B576" s="40"/>
      <c r="C576" s="297" t="s">
        <v>2092</v>
      </c>
      <c r="D576" s="297" t="s">
        <v>4185</v>
      </c>
      <c r="E576" s="19" t="s">
        <v>140</v>
      </c>
      <c r="F576" s="298">
        <v>97.395</v>
      </c>
      <c r="G576" s="34"/>
      <c r="H576" s="40"/>
    </row>
    <row r="577" spans="1:8" s="2" customFormat="1" ht="16.8" customHeight="1">
      <c r="A577" s="34"/>
      <c r="B577" s="40"/>
      <c r="C577" s="297" t="s">
        <v>2081</v>
      </c>
      <c r="D577" s="297" t="s">
        <v>2082</v>
      </c>
      <c r="E577" s="19" t="s">
        <v>736</v>
      </c>
      <c r="F577" s="298">
        <v>0.042</v>
      </c>
      <c r="G577" s="34"/>
      <c r="H577" s="40"/>
    </row>
    <row r="578" spans="1:8" s="2" customFormat="1" ht="16.8" customHeight="1">
      <c r="A578" s="34"/>
      <c r="B578" s="40"/>
      <c r="C578" s="297" t="s">
        <v>2097</v>
      </c>
      <c r="D578" s="297" t="s">
        <v>2098</v>
      </c>
      <c r="E578" s="19" t="s">
        <v>140</v>
      </c>
      <c r="F578" s="298">
        <v>160.891</v>
      </c>
      <c r="G578" s="34"/>
      <c r="H578" s="40"/>
    </row>
    <row r="579" spans="1:8" s="2" customFormat="1" ht="16.8" customHeight="1">
      <c r="A579" s="34"/>
      <c r="B579" s="40"/>
      <c r="C579" s="293" t="s">
        <v>1293</v>
      </c>
      <c r="D579" s="294" t="s">
        <v>1294</v>
      </c>
      <c r="E579" s="295" t="s">
        <v>140</v>
      </c>
      <c r="F579" s="296">
        <v>42.51</v>
      </c>
      <c r="G579" s="34"/>
      <c r="H579" s="40"/>
    </row>
    <row r="580" spans="1:8" s="2" customFormat="1" ht="16.8" customHeight="1">
      <c r="A580" s="34"/>
      <c r="B580" s="40"/>
      <c r="C580" s="297" t="s">
        <v>1293</v>
      </c>
      <c r="D580" s="297" t="s">
        <v>2072</v>
      </c>
      <c r="E580" s="19" t="s">
        <v>17</v>
      </c>
      <c r="F580" s="298">
        <v>42.51</v>
      </c>
      <c r="G580" s="34"/>
      <c r="H580" s="40"/>
    </row>
    <row r="581" spans="1:8" s="2" customFormat="1" ht="16.8" customHeight="1">
      <c r="A581" s="34"/>
      <c r="B581" s="40"/>
      <c r="C581" s="299" t="s">
        <v>4108</v>
      </c>
      <c r="D581" s="34"/>
      <c r="E581" s="34"/>
      <c r="F581" s="34"/>
      <c r="G581" s="34"/>
      <c r="H581" s="40"/>
    </row>
    <row r="582" spans="1:8" s="2" customFormat="1" ht="16.8" customHeight="1">
      <c r="A582" s="34"/>
      <c r="B582" s="40"/>
      <c r="C582" s="297" t="s">
        <v>2068</v>
      </c>
      <c r="D582" s="297" t="s">
        <v>4170</v>
      </c>
      <c r="E582" s="19" t="s">
        <v>140</v>
      </c>
      <c r="F582" s="298">
        <v>42.51</v>
      </c>
      <c r="G582" s="34"/>
      <c r="H582" s="40"/>
    </row>
    <row r="583" spans="1:8" s="2" customFormat="1" ht="16.8" customHeight="1">
      <c r="A583" s="34"/>
      <c r="B583" s="40"/>
      <c r="C583" s="297" t="s">
        <v>2087</v>
      </c>
      <c r="D583" s="297" t="s">
        <v>4186</v>
      </c>
      <c r="E583" s="19" t="s">
        <v>140</v>
      </c>
      <c r="F583" s="298">
        <v>42.51</v>
      </c>
      <c r="G583" s="34"/>
      <c r="H583" s="40"/>
    </row>
    <row r="584" spans="1:8" s="2" customFormat="1" ht="16.8" customHeight="1">
      <c r="A584" s="34"/>
      <c r="B584" s="40"/>
      <c r="C584" s="297" t="s">
        <v>2081</v>
      </c>
      <c r="D584" s="297" t="s">
        <v>2082</v>
      </c>
      <c r="E584" s="19" t="s">
        <v>736</v>
      </c>
      <c r="F584" s="298">
        <v>0.042</v>
      </c>
      <c r="G584" s="34"/>
      <c r="H584" s="40"/>
    </row>
    <row r="585" spans="1:8" s="2" customFormat="1" ht="16.8" customHeight="1">
      <c r="A585" s="34"/>
      <c r="B585" s="40"/>
      <c r="C585" s="297" t="s">
        <v>2097</v>
      </c>
      <c r="D585" s="297" t="s">
        <v>2098</v>
      </c>
      <c r="E585" s="19" t="s">
        <v>140</v>
      </c>
      <c r="F585" s="298">
        <v>160.891</v>
      </c>
      <c r="G585" s="34"/>
      <c r="H585" s="40"/>
    </row>
    <row r="586" spans="1:8" s="2" customFormat="1" ht="16.8" customHeight="1">
      <c r="A586" s="34"/>
      <c r="B586" s="40"/>
      <c r="C586" s="293" t="s">
        <v>1258</v>
      </c>
      <c r="D586" s="294" t="s">
        <v>1259</v>
      </c>
      <c r="E586" s="295" t="s">
        <v>140</v>
      </c>
      <c r="F586" s="296">
        <v>45.46</v>
      </c>
      <c r="G586" s="34"/>
      <c r="H586" s="40"/>
    </row>
    <row r="587" spans="1:8" s="2" customFormat="1" ht="16.8" customHeight="1">
      <c r="A587" s="34"/>
      <c r="B587" s="40"/>
      <c r="C587" s="297" t="s">
        <v>1258</v>
      </c>
      <c r="D587" s="297" t="s">
        <v>1730</v>
      </c>
      <c r="E587" s="19" t="s">
        <v>17</v>
      </c>
      <c r="F587" s="298">
        <v>45.46</v>
      </c>
      <c r="G587" s="34"/>
      <c r="H587" s="40"/>
    </row>
    <row r="588" spans="1:8" s="2" customFormat="1" ht="16.8" customHeight="1">
      <c r="A588" s="34"/>
      <c r="B588" s="40"/>
      <c r="C588" s="299" t="s">
        <v>4108</v>
      </c>
      <c r="D588" s="34"/>
      <c r="E588" s="34"/>
      <c r="F588" s="34"/>
      <c r="G588" s="34"/>
      <c r="H588" s="40"/>
    </row>
    <row r="589" spans="1:8" s="2" customFormat="1" ht="16.8" customHeight="1">
      <c r="A589" s="34"/>
      <c r="B589" s="40"/>
      <c r="C589" s="297" t="s">
        <v>1726</v>
      </c>
      <c r="D589" s="297" t="s">
        <v>4187</v>
      </c>
      <c r="E589" s="19" t="s">
        <v>140</v>
      </c>
      <c r="F589" s="298">
        <v>45.46</v>
      </c>
      <c r="G589" s="34"/>
      <c r="H589" s="40"/>
    </row>
    <row r="590" spans="1:8" s="2" customFormat="1" ht="16.8" customHeight="1">
      <c r="A590" s="34"/>
      <c r="B590" s="40"/>
      <c r="C590" s="297" t="s">
        <v>1735</v>
      </c>
      <c r="D590" s="297" t="s">
        <v>4188</v>
      </c>
      <c r="E590" s="19" t="s">
        <v>140</v>
      </c>
      <c r="F590" s="298">
        <v>45.46</v>
      </c>
      <c r="G590" s="34"/>
      <c r="H590" s="40"/>
    </row>
    <row r="591" spans="1:8" s="2" customFormat="1" ht="16.8" customHeight="1">
      <c r="A591" s="34"/>
      <c r="B591" s="40"/>
      <c r="C591" s="297" t="s">
        <v>1743</v>
      </c>
      <c r="D591" s="297" t="s">
        <v>4189</v>
      </c>
      <c r="E591" s="19" t="s">
        <v>140</v>
      </c>
      <c r="F591" s="298">
        <v>63.66</v>
      </c>
      <c r="G591" s="34"/>
      <c r="H591" s="40"/>
    </row>
    <row r="592" spans="1:8" s="2" customFormat="1" ht="16.8" customHeight="1">
      <c r="A592" s="34"/>
      <c r="B592" s="40"/>
      <c r="C592" s="297" t="s">
        <v>1731</v>
      </c>
      <c r="D592" s="297" t="s">
        <v>1732</v>
      </c>
      <c r="E592" s="19" t="s">
        <v>736</v>
      </c>
      <c r="F592" s="298">
        <v>4</v>
      </c>
      <c r="G592" s="34"/>
      <c r="H592" s="40"/>
    </row>
    <row r="593" spans="1:8" s="2" customFormat="1" ht="16.8" customHeight="1">
      <c r="A593" s="34"/>
      <c r="B593" s="40"/>
      <c r="C593" s="297" t="s">
        <v>1739</v>
      </c>
      <c r="D593" s="297" t="s">
        <v>1740</v>
      </c>
      <c r="E593" s="19" t="s">
        <v>736</v>
      </c>
      <c r="F593" s="298">
        <v>6.001</v>
      </c>
      <c r="G593" s="34"/>
      <c r="H593" s="40"/>
    </row>
    <row r="594" spans="1:8" s="2" customFormat="1" ht="16.8" customHeight="1">
      <c r="A594" s="34"/>
      <c r="B594" s="40"/>
      <c r="C594" s="297" t="s">
        <v>1748</v>
      </c>
      <c r="D594" s="297" t="s">
        <v>1749</v>
      </c>
      <c r="E594" s="19" t="s">
        <v>736</v>
      </c>
      <c r="F594" s="298">
        <v>38.202</v>
      </c>
      <c r="G594" s="34"/>
      <c r="H594" s="40"/>
    </row>
    <row r="595" spans="1:8" s="2" customFormat="1" ht="16.8" customHeight="1">
      <c r="A595" s="34"/>
      <c r="B595" s="40"/>
      <c r="C595" s="293" t="s">
        <v>1360</v>
      </c>
      <c r="D595" s="294" t="s">
        <v>1361</v>
      </c>
      <c r="E595" s="295" t="s">
        <v>140</v>
      </c>
      <c r="F595" s="296">
        <v>18.2</v>
      </c>
      <c r="G595" s="34"/>
      <c r="H595" s="40"/>
    </row>
    <row r="596" spans="1:8" s="2" customFormat="1" ht="16.8" customHeight="1">
      <c r="A596" s="34"/>
      <c r="B596" s="40"/>
      <c r="C596" s="297" t="s">
        <v>1360</v>
      </c>
      <c r="D596" s="297" t="s">
        <v>1747</v>
      </c>
      <c r="E596" s="19" t="s">
        <v>17</v>
      </c>
      <c r="F596" s="298">
        <v>18.2</v>
      </c>
      <c r="G596" s="34"/>
      <c r="H596" s="40"/>
    </row>
    <row r="597" spans="1:8" s="2" customFormat="1" ht="16.8" customHeight="1">
      <c r="A597" s="34"/>
      <c r="B597" s="40"/>
      <c r="C597" s="299" t="s">
        <v>4108</v>
      </c>
      <c r="D597" s="34"/>
      <c r="E597" s="34"/>
      <c r="F597" s="34"/>
      <c r="G597" s="34"/>
      <c r="H597" s="40"/>
    </row>
    <row r="598" spans="1:8" s="2" customFormat="1" ht="16.8" customHeight="1">
      <c r="A598" s="34"/>
      <c r="B598" s="40"/>
      <c r="C598" s="297" t="s">
        <v>1743</v>
      </c>
      <c r="D598" s="297" t="s">
        <v>4189</v>
      </c>
      <c r="E598" s="19" t="s">
        <v>140</v>
      </c>
      <c r="F598" s="298">
        <v>63.66</v>
      </c>
      <c r="G598" s="34"/>
      <c r="H598" s="40"/>
    </row>
    <row r="599" spans="1:8" s="2" customFormat="1" ht="16.8" customHeight="1">
      <c r="A599" s="34"/>
      <c r="B599" s="40"/>
      <c r="C599" s="297" t="s">
        <v>1748</v>
      </c>
      <c r="D599" s="297" t="s">
        <v>1749</v>
      </c>
      <c r="E599" s="19" t="s">
        <v>736</v>
      </c>
      <c r="F599" s="298">
        <v>38.202</v>
      </c>
      <c r="G599" s="34"/>
      <c r="H599" s="40"/>
    </row>
    <row r="600" spans="1:8" s="2" customFormat="1" ht="16.8" customHeight="1">
      <c r="A600" s="34"/>
      <c r="B600" s="40"/>
      <c r="C600" s="293" t="s">
        <v>1261</v>
      </c>
      <c r="D600" s="294" t="s">
        <v>1262</v>
      </c>
      <c r="E600" s="295" t="s">
        <v>184</v>
      </c>
      <c r="F600" s="296">
        <v>14.4</v>
      </c>
      <c r="G600" s="34"/>
      <c r="H600" s="40"/>
    </row>
    <row r="601" spans="1:8" s="2" customFormat="1" ht="16.8" customHeight="1">
      <c r="A601" s="34"/>
      <c r="B601" s="40"/>
      <c r="C601" s="297" t="s">
        <v>17</v>
      </c>
      <c r="D601" s="297" t="s">
        <v>1985</v>
      </c>
      <c r="E601" s="19" t="s">
        <v>17</v>
      </c>
      <c r="F601" s="298">
        <v>6</v>
      </c>
      <c r="G601" s="34"/>
      <c r="H601" s="40"/>
    </row>
    <row r="602" spans="1:8" s="2" customFormat="1" ht="16.8" customHeight="1">
      <c r="A602" s="34"/>
      <c r="B602" s="40"/>
      <c r="C602" s="297" t="s">
        <v>17</v>
      </c>
      <c r="D602" s="297" t="s">
        <v>1986</v>
      </c>
      <c r="E602" s="19" t="s">
        <v>17</v>
      </c>
      <c r="F602" s="298">
        <v>8.4</v>
      </c>
      <c r="G602" s="34"/>
      <c r="H602" s="40"/>
    </row>
    <row r="603" spans="1:8" s="2" customFormat="1" ht="16.8" customHeight="1">
      <c r="A603" s="34"/>
      <c r="B603" s="40"/>
      <c r="C603" s="297" t="s">
        <v>1261</v>
      </c>
      <c r="D603" s="297" t="s">
        <v>261</v>
      </c>
      <c r="E603" s="19" t="s">
        <v>17</v>
      </c>
      <c r="F603" s="298">
        <v>14.4</v>
      </c>
      <c r="G603" s="34"/>
      <c r="H603" s="40"/>
    </row>
    <row r="604" spans="1:8" s="2" customFormat="1" ht="16.8" customHeight="1">
      <c r="A604" s="34"/>
      <c r="B604" s="40"/>
      <c r="C604" s="299" t="s">
        <v>4108</v>
      </c>
      <c r="D604" s="34"/>
      <c r="E604" s="34"/>
      <c r="F604" s="34"/>
      <c r="G604" s="34"/>
      <c r="H604" s="40"/>
    </row>
    <row r="605" spans="1:8" s="2" customFormat="1" ht="16.8" customHeight="1">
      <c r="A605" s="34"/>
      <c r="B605" s="40"/>
      <c r="C605" s="297" t="s">
        <v>719</v>
      </c>
      <c r="D605" s="297" t="s">
        <v>4190</v>
      </c>
      <c r="E605" s="19" t="s">
        <v>184</v>
      </c>
      <c r="F605" s="298">
        <v>14.4</v>
      </c>
      <c r="G605" s="34"/>
      <c r="H605" s="40"/>
    </row>
    <row r="606" spans="1:8" s="2" customFormat="1" ht="16.8" customHeight="1">
      <c r="A606" s="34"/>
      <c r="B606" s="40"/>
      <c r="C606" s="297" t="s">
        <v>714</v>
      </c>
      <c r="D606" s="297" t="s">
        <v>4191</v>
      </c>
      <c r="E606" s="19" t="s">
        <v>184</v>
      </c>
      <c r="F606" s="298">
        <v>14.4</v>
      </c>
      <c r="G606" s="34"/>
      <c r="H606" s="40"/>
    </row>
    <row r="607" spans="1:8" s="2" customFormat="1" ht="16.8" customHeight="1">
      <c r="A607" s="34"/>
      <c r="B607" s="40"/>
      <c r="C607" s="293" t="s">
        <v>1358</v>
      </c>
      <c r="D607" s="294" t="s">
        <v>171</v>
      </c>
      <c r="E607" s="295" t="s">
        <v>140</v>
      </c>
      <c r="F607" s="296">
        <v>11.544</v>
      </c>
      <c r="G607" s="34"/>
      <c r="H607" s="40"/>
    </row>
    <row r="608" spans="1:8" s="2" customFormat="1" ht="16.8" customHeight="1">
      <c r="A608" s="34"/>
      <c r="B608" s="40"/>
      <c r="C608" s="297" t="s">
        <v>17</v>
      </c>
      <c r="D608" s="297" t="s">
        <v>1762</v>
      </c>
      <c r="E608" s="19" t="s">
        <v>17</v>
      </c>
      <c r="F608" s="298">
        <v>2.16</v>
      </c>
      <c r="G608" s="34"/>
      <c r="H608" s="40"/>
    </row>
    <row r="609" spans="1:8" s="2" customFormat="1" ht="16.8" customHeight="1">
      <c r="A609" s="34"/>
      <c r="B609" s="40"/>
      <c r="C609" s="297" t="s">
        <v>17</v>
      </c>
      <c r="D609" s="297" t="s">
        <v>1763</v>
      </c>
      <c r="E609" s="19" t="s">
        <v>17</v>
      </c>
      <c r="F609" s="298">
        <v>2.16</v>
      </c>
      <c r="G609" s="34"/>
      <c r="H609" s="40"/>
    </row>
    <row r="610" spans="1:8" s="2" customFormat="1" ht="16.8" customHeight="1">
      <c r="A610" s="34"/>
      <c r="B610" s="40"/>
      <c r="C610" s="297" t="s">
        <v>17</v>
      </c>
      <c r="D610" s="297" t="s">
        <v>1764</v>
      </c>
      <c r="E610" s="19" t="s">
        <v>17</v>
      </c>
      <c r="F610" s="298">
        <v>2.16</v>
      </c>
      <c r="G610" s="34"/>
      <c r="H610" s="40"/>
    </row>
    <row r="611" spans="1:8" s="2" customFormat="1" ht="16.8" customHeight="1">
      <c r="A611" s="34"/>
      <c r="B611" s="40"/>
      <c r="C611" s="297" t="s">
        <v>17</v>
      </c>
      <c r="D611" s="297" t="s">
        <v>1765</v>
      </c>
      <c r="E611" s="19" t="s">
        <v>17</v>
      </c>
      <c r="F611" s="298">
        <v>5.064</v>
      </c>
      <c r="G611" s="34"/>
      <c r="H611" s="40"/>
    </row>
    <row r="612" spans="1:8" s="2" customFormat="1" ht="16.8" customHeight="1">
      <c r="A612" s="34"/>
      <c r="B612" s="40"/>
      <c r="C612" s="297" t="s">
        <v>1358</v>
      </c>
      <c r="D612" s="297" t="s">
        <v>261</v>
      </c>
      <c r="E612" s="19" t="s">
        <v>17</v>
      </c>
      <c r="F612" s="298">
        <v>11.544</v>
      </c>
      <c r="G612" s="34"/>
      <c r="H612" s="40"/>
    </row>
    <row r="613" spans="1:8" s="2" customFormat="1" ht="16.8" customHeight="1">
      <c r="A613" s="34"/>
      <c r="B613" s="40"/>
      <c r="C613" s="299" t="s">
        <v>4108</v>
      </c>
      <c r="D613" s="34"/>
      <c r="E613" s="34"/>
      <c r="F613" s="34"/>
      <c r="G613" s="34"/>
      <c r="H613" s="40"/>
    </row>
    <row r="614" spans="1:8" s="2" customFormat="1" ht="16.8" customHeight="1">
      <c r="A614" s="34"/>
      <c r="B614" s="40"/>
      <c r="C614" s="297" t="s">
        <v>564</v>
      </c>
      <c r="D614" s="297" t="s">
        <v>4129</v>
      </c>
      <c r="E614" s="19" t="s">
        <v>140</v>
      </c>
      <c r="F614" s="298">
        <v>11.544</v>
      </c>
      <c r="G614" s="34"/>
      <c r="H614" s="40"/>
    </row>
    <row r="615" spans="1:8" s="2" customFormat="1" ht="16.8" customHeight="1">
      <c r="A615" s="34"/>
      <c r="B615" s="40"/>
      <c r="C615" s="297" t="s">
        <v>572</v>
      </c>
      <c r="D615" s="297" t="s">
        <v>4130</v>
      </c>
      <c r="E615" s="19" t="s">
        <v>140</v>
      </c>
      <c r="F615" s="298">
        <v>57.72</v>
      </c>
      <c r="G615" s="34"/>
      <c r="H615" s="40"/>
    </row>
    <row r="616" spans="1:8" s="2" customFormat="1" ht="16.8" customHeight="1">
      <c r="A616" s="34"/>
      <c r="B616" s="40"/>
      <c r="C616" s="293" t="s">
        <v>1242</v>
      </c>
      <c r="D616" s="294" t="s">
        <v>1243</v>
      </c>
      <c r="E616" s="295" t="s">
        <v>144</v>
      </c>
      <c r="F616" s="296">
        <v>11.84</v>
      </c>
      <c r="G616" s="34"/>
      <c r="H616" s="40"/>
    </row>
    <row r="617" spans="1:8" s="2" customFormat="1" ht="16.8" customHeight="1">
      <c r="A617" s="34"/>
      <c r="B617" s="40"/>
      <c r="C617" s="297" t="s">
        <v>1242</v>
      </c>
      <c r="D617" s="297" t="s">
        <v>1389</v>
      </c>
      <c r="E617" s="19" t="s">
        <v>17</v>
      </c>
      <c r="F617" s="298">
        <v>11.84</v>
      </c>
      <c r="G617" s="34"/>
      <c r="H617" s="40"/>
    </row>
    <row r="618" spans="1:8" s="2" customFormat="1" ht="16.8" customHeight="1">
      <c r="A618" s="34"/>
      <c r="B618" s="40"/>
      <c r="C618" s="299" t="s">
        <v>4108</v>
      </c>
      <c r="D618" s="34"/>
      <c r="E618" s="34"/>
      <c r="F618" s="34"/>
      <c r="G618" s="34"/>
      <c r="H618" s="40"/>
    </row>
    <row r="619" spans="1:8" s="2" customFormat="1" ht="16.8" customHeight="1">
      <c r="A619" s="34"/>
      <c r="B619" s="40"/>
      <c r="C619" s="297" t="s">
        <v>1385</v>
      </c>
      <c r="D619" s="297" t="s">
        <v>4192</v>
      </c>
      <c r="E619" s="19" t="s">
        <v>144</v>
      </c>
      <c r="F619" s="298">
        <v>15.626</v>
      </c>
      <c r="G619" s="34"/>
      <c r="H619" s="40"/>
    </row>
    <row r="620" spans="1:8" s="2" customFormat="1" ht="16.8" customHeight="1">
      <c r="A620" s="34"/>
      <c r="B620" s="40"/>
      <c r="C620" s="297" t="s">
        <v>1392</v>
      </c>
      <c r="D620" s="297" t="s">
        <v>4175</v>
      </c>
      <c r="E620" s="19" t="s">
        <v>144</v>
      </c>
      <c r="F620" s="298">
        <v>142.865</v>
      </c>
      <c r="G620" s="34"/>
      <c r="H620" s="40"/>
    </row>
    <row r="621" spans="1:8" s="2" customFormat="1" ht="16.8" customHeight="1">
      <c r="A621" s="34"/>
      <c r="B621" s="40"/>
      <c r="C621" s="297" t="s">
        <v>887</v>
      </c>
      <c r="D621" s="297" t="s">
        <v>4193</v>
      </c>
      <c r="E621" s="19" t="s">
        <v>144</v>
      </c>
      <c r="F621" s="298">
        <v>11.84</v>
      </c>
      <c r="G621" s="34"/>
      <c r="H621" s="40"/>
    </row>
    <row r="622" spans="1:8" s="2" customFormat="1" ht="16.8" customHeight="1">
      <c r="A622" s="34"/>
      <c r="B622" s="40"/>
      <c r="C622" s="293" t="s">
        <v>1278</v>
      </c>
      <c r="D622" s="294" t="s">
        <v>1279</v>
      </c>
      <c r="E622" s="295" t="s">
        <v>184</v>
      </c>
      <c r="F622" s="296">
        <v>0.65</v>
      </c>
      <c r="G622" s="34"/>
      <c r="H622" s="40"/>
    </row>
    <row r="623" spans="1:8" s="2" customFormat="1" ht="16.8" customHeight="1">
      <c r="A623" s="34"/>
      <c r="B623" s="40"/>
      <c r="C623" s="297" t="s">
        <v>1278</v>
      </c>
      <c r="D623" s="297" t="s">
        <v>2034</v>
      </c>
      <c r="E623" s="19" t="s">
        <v>17</v>
      </c>
      <c r="F623" s="298">
        <v>0.65</v>
      </c>
      <c r="G623" s="34"/>
      <c r="H623" s="40"/>
    </row>
    <row r="624" spans="1:8" s="2" customFormat="1" ht="16.8" customHeight="1">
      <c r="A624" s="34"/>
      <c r="B624" s="40"/>
      <c r="C624" s="299" t="s">
        <v>4108</v>
      </c>
      <c r="D624" s="34"/>
      <c r="E624" s="34"/>
      <c r="F624" s="34"/>
      <c r="G624" s="34"/>
      <c r="H624" s="40"/>
    </row>
    <row r="625" spans="1:8" s="2" customFormat="1" ht="16.8" customHeight="1">
      <c r="A625" s="34"/>
      <c r="B625" s="40"/>
      <c r="C625" s="297" t="s">
        <v>2030</v>
      </c>
      <c r="D625" s="297" t="s">
        <v>4194</v>
      </c>
      <c r="E625" s="19" t="s">
        <v>184</v>
      </c>
      <c r="F625" s="298">
        <v>0.65</v>
      </c>
      <c r="G625" s="34"/>
      <c r="H625" s="40"/>
    </row>
    <row r="626" spans="1:8" s="2" customFormat="1" ht="16.8" customHeight="1">
      <c r="A626" s="34"/>
      <c r="B626" s="40"/>
      <c r="C626" s="297" t="s">
        <v>2036</v>
      </c>
      <c r="D626" s="297" t="s">
        <v>4195</v>
      </c>
      <c r="E626" s="19" t="s">
        <v>184</v>
      </c>
      <c r="F626" s="298">
        <v>0.65</v>
      </c>
      <c r="G626" s="34"/>
      <c r="H626" s="40"/>
    </row>
    <row r="627" spans="1:8" s="2" customFormat="1" ht="16.8" customHeight="1">
      <c r="A627" s="34"/>
      <c r="B627" s="40"/>
      <c r="C627" s="293" t="s">
        <v>1390</v>
      </c>
      <c r="D627" s="294" t="s">
        <v>1390</v>
      </c>
      <c r="E627" s="295" t="s">
        <v>17</v>
      </c>
      <c r="F627" s="296">
        <v>3.786</v>
      </c>
      <c r="G627" s="34"/>
      <c r="H627" s="40"/>
    </row>
    <row r="628" spans="1:8" s="2" customFormat="1" ht="16.8" customHeight="1">
      <c r="A628" s="34"/>
      <c r="B628" s="40"/>
      <c r="C628" s="297" t="s">
        <v>1390</v>
      </c>
      <c r="D628" s="297" t="s">
        <v>1391</v>
      </c>
      <c r="E628" s="19" t="s">
        <v>17</v>
      </c>
      <c r="F628" s="298">
        <v>3.786</v>
      </c>
      <c r="G628" s="34"/>
      <c r="H628" s="40"/>
    </row>
    <row r="629" spans="1:8" s="2" customFormat="1" ht="16.8" customHeight="1">
      <c r="A629" s="34"/>
      <c r="B629" s="40"/>
      <c r="C629" s="293" t="s">
        <v>1426</v>
      </c>
      <c r="D629" s="294" t="s">
        <v>1426</v>
      </c>
      <c r="E629" s="295" t="s">
        <v>17</v>
      </c>
      <c r="F629" s="296">
        <v>120.909</v>
      </c>
      <c r="G629" s="34"/>
      <c r="H629" s="40"/>
    </row>
    <row r="630" spans="1:8" s="2" customFormat="1" ht="16.8" customHeight="1">
      <c r="A630" s="34"/>
      <c r="B630" s="40"/>
      <c r="C630" s="297" t="s">
        <v>17</v>
      </c>
      <c r="D630" s="297" t="s">
        <v>1401</v>
      </c>
      <c r="E630" s="19" t="s">
        <v>17</v>
      </c>
      <c r="F630" s="298">
        <v>2.688</v>
      </c>
      <c r="G630" s="34"/>
      <c r="H630" s="40"/>
    </row>
    <row r="631" spans="1:8" s="2" customFormat="1" ht="16.8" customHeight="1">
      <c r="A631" s="34"/>
      <c r="B631" s="40"/>
      <c r="C631" s="297" t="s">
        <v>17</v>
      </c>
      <c r="D631" s="297" t="s">
        <v>1402</v>
      </c>
      <c r="E631" s="19" t="s">
        <v>17</v>
      </c>
      <c r="F631" s="298">
        <v>6.383</v>
      </c>
      <c r="G631" s="34"/>
      <c r="H631" s="40"/>
    </row>
    <row r="632" spans="1:8" s="2" customFormat="1" ht="16.8" customHeight="1">
      <c r="A632" s="34"/>
      <c r="B632" s="40"/>
      <c r="C632" s="297" t="s">
        <v>17</v>
      </c>
      <c r="D632" s="297" t="s">
        <v>1403</v>
      </c>
      <c r="E632" s="19" t="s">
        <v>17</v>
      </c>
      <c r="F632" s="298">
        <v>8.31</v>
      </c>
      <c r="G632" s="34"/>
      <c r="H632" s="40"/>
    </row>
    <row r="633" spans="1:8" s="2" customFormat="1" ht="16.8" customHeight="1">
      <c r="A633" s="34"/>
      <c r="B633" s="40"/>
      <c r="C633" s="297" t="s">
        <v>17</v>
      </c>
      <c r="D633" s="297" t="s">
        <v>1404</v>
      </c>
      <c r="E633" s="19" t="s">
        <v>17</v>
      </c>
      <c r="F633" s="298">
        <v>5.551</v>
      </c>
      <c r="G633" s="34"/>
      <c r="H633" s="40"/>
    </row>
    <row r="634" spans="1:8" s="2" customFormat="1" ht="16.8" customHeight="1">
      <c r="A634" s="34"/>
      <c r="B634" s="40"/>
      <c r="C634" s="297" t="s">
        <v>17</v>
      </c>
      <c r="D634" s="297" t="s">
        <v>1405</v>
      </c>
      <c r="E634" s="19" t="s">
        <v>17</v>
      </c>
      <c r="F634" s="298">
        <v>0</v>
      </c>
      <c r="G634" s="34"/>
      <c r="H634" s="40"/>
    </row>
    <row r="635" spans="1:8" s="2" customFormat="1" ht="16.8" customHeight="1">
      <c r="A635" s="34"/>
      <c r="B635" s="40"/>
      <c r="C635" s="297" t="s">
        <v>17</v>
      </c>
      <c r="D635" s="297" t="s">
        <v>1406</v>
      </c>
      <c r="E635" s="19" t="s">
        <v>17</v>
      </c>
      <c r="F635" s="298">
        <v>0</v>
      </c>
      <c r="G635" s="34"/>
      <c r="H635" s="40"/>
    </row>
    <row r="636" spans="1:8" s="2" customFormat="1" ht="16.8" customHeight="1">
      <c r="A636" s="34"/>
      <c r="B636" s="40"/>
      <c r="C636" s="297" t="s">
        <v>17</v>
      </c>
      <c r="D636" s="297" t="s">
        <v>1407</v>
      </c>
      <c r="E636" s="19" t="s">
        <v>17</v>
      </c>
      <c r="F636" s="298">
        <v>0</v>
      </c>
      <c r="G636" s="34"/>
      <c r="H636" s="40"/>
    </row>
    <row r="637" spans="1:8" s="2" customFormat="1" ht="16.8" customHeight="1">
      <c r="A637" s="34"/>
      <c r="B637" s="40"/>
      <c r="C637" s="297" t="s">
        <v>17</v>
      </c>
      <c r="D637" s="297" t="s">
        <v>1408</v>
      </c>
      <c r="E637" s="19" t="s">
        <v>17</v>
      </c>
      <c r="F637" s="298">
        <v>11.865</v>
      </c>
      <c r="G637" s="34"/>
      <c r="H637" s="40"/>
    </row>
    <row r="638" spans="1:8" s="2" customFormat="1" ht="16.8" customHeight="1">
      <c r="A638" s="34"/>
      <c r="B638" s="40"/>
      <c r="C638" s="297" t="s">
        <v>17</v>
      </c>
      <c r="D638" s="297" t="s">
        <v>1409</v>
      </c>
      <c r="E638" s="19" t="s">
        <v>17</v>
      </c>
      <c r="F638" s="298">
        <v>1.596</v>
      </c>
      <c r="G638" s="34"/>
      <c r="H638" s="40"/>
    </row>
    <row r="639" spans="1:8" s="2" customFormat="1" ht="16.8" customHeight="1">
      <c r="A639" s="34"/>
      <c r="B639" s="40"/>
      <c r="C639" s="297" t="s">
        <v>17</v>
      </c>
      <c r="D639" s="297" t="s">
        <v>1410</v>
      </c>
      <c r="E639" s="19" t="s">
        <v>17</v>
      </c>
      <c r="F639" s="298">
        <v>2.07</v>
      </c>
      <c r="G639" s="34"/>
      <c r="H639" s="40"/>
    </row>
    <row r="640" spans="1:8" s="2" customFormat="1" ht="16.8" customHeight="1">
      <c r="A640" s="34"/>
      <c r="B640" s="40"/>
      <c r="C640" s="297" t="s">
        <v>17</v>
      </c>
      <c r="D640" s="297" t="s">
        <v>1411</v>
      </c>
      <c r="E640" s="19" t="s">
        <v>17</v>
      </c>
      <c r="F640" s="298">
        <v>5.511</v>
      </c>
      <c r="G640" s="34"/>
      <c r="H640" s="40"/>
    </row>
    <row r="641" spans="1:8" s="2" customFormat="1" ht="16.8" customHeight="1">
      <c r="A641" s="34"/>
      <c r="B641" s="40"/>
      <c r="C641" s="297" t="s">
        <v>17</v>
      </c>
      <c r="D641" s="297" t="s">
        <v>1412</v>
      </c>
      <c r="E641" s="19" t="s">
        <v>17</v>
      </c>
      <c r="F641" s="298">
        <v>2.069</v>
      </c>
      <c r="G641" s="34"/>
      <c r="H641" s="40"/>
    </row>
    <row r="642" spans="1:8" s="2" customFormat="1" ht="16.8" customHeight="1">
      <c r="A642" s="34"/>
      <c r="B642" s="40"/>
      <c r="C642" s="297" t="s">
        <v>17</v>
      </c>
      <c r="D642" s="297" t="s">
        <v>1413</v>
      </c>
      <c r="E642" s="19" t="s">
        <v>17</v>
      </c>
      <c r="F642" s="298">
        <v>2.399</v>
      </c>
      <c r="G642" s="34"/>
      <c r="H642" s="40"/>
    </row>
    <row r="643" spans="1:8" s="2" customFormat="1" ht="16.8" customHeight="1">
      <c r="A643" s="34"/>
      <c r="B643" s="40"/>
      <c r="C643" s="297" t="s">
        <v>17</v>
      </c>
      <c r="D643" s="297" t="s">
        <v>1414</v>
      </c>
      <c r="E643" s="19" t="s">
        <v>17</v>
      </c>
      <c r="F643" s="298">
        <v>5.599</v>
      </c>
      <c r="G643" s="34"/>
      <c r="H643" s="40"/>
    </row>
    <row r="644" spans="1:8" s="2" customFormat="1" ht="16.8" customHeight="1">
      <c r="A644" s="34"/>
      <c r="B644" s="40"/>
      <c r="C644" s="297" t="s">
        <v>17</v>
      </c>
      <c r="D644" s="297" t="s">
        <v>1415</v>
      </c>
      <c r="E644" s="19" t="s">
        <v>17</v>
      </c>
      <c r="F644" s="298">
        <v>2.217</v>
      </c>
      <c r="G644" s="34"/>
      <c r="H644" s="40"/>
    </row>
    <row r="645" spans="1:8" s="2" customFormat="1" ht="16.8" customHeight="1">
      <c r="A645" s="34"/>
      <c r="B645" s="40"/>
      <c r="C645" s="297" t="s">
        <v>17</v>
      </c>
      <c r="D645" s="297" t="s">
        <v>1416</v>
      </c>
      <c r="E645" s="19" t="s">
        <v>17</v>
      </c>
      <c r="F645" s="298">
        <v>7.711</v>
      </c>
      <c r="G645" s="34"/>
      <c r="H645" s="40"/>
    </row>
    <row r="646" spans="1:8" s="2" customFormat="1" ht="16.8" customHeight="1">
      <c r="A646" s="34"/>
      <c r="B646" s="40"/>
      <c r="C646" s="297" t="s">
        <v>17</v>
      </c>
      <c r="D646" s="297" t="s">
        <v>1417</v>
      </c>
      <c r="E646" s="19" t="s">
        <v>17</v>
      </c>
      <c r="F646" s="298">
        <v>2.091</v>
      </c>
      <c r="G646" s="34"/>
      <c r="H646" s="40"/>
    </row>
    <row r="647" spans="1:8" s="2" customFormat="1" ht="16.8" customHeight="1">
      <c r="A647" s="34"/>
      <c r="B647" s="40"/>
      <c r="C647" s="297" t="s">
        <v>17</v>
      </c>
      <c r="D647" s="297" t="s">
        <v>1418</v>
      </c>
      <c r="E647" s="19" t="s">
        <v>17</v>
      </c>
      <c r="F647" s="298">
        <v>2.011</v>
      </c>
      <c r="G647" s="34"/>
      <c r="H647" s="40"/>
    </row>
    <row r="648" spans="1:8" s="2" customFormat="1" ht="16.8" customHeight="1">
      <c r="A648" s="34"/>
      <c r="B648" s="40"/>
      <c r="C648" s="297" t="s">
        <v>17</v>
      </c>
      <c r="D648" s="297" t="s">
        <v>1419</v>
      </c>
      <c r="E648" s="19" t="s">
        <v>17</v>
      </c>
      <c r="F648" s="298">
        <v>7.988</v>
      </c>
      <c r="G648" s="34"/>
      <c r="H648" s="40"/>
    </row>
    <row r="649" spans="1:8" s="2" customFormat="1" ht="16.8" customHeight="1">
      <c r="A649" s="34"/>
      <c r="B649" s="40"/>
      <c r="C649" s="297" t="s">
        <v>17</v>
      </c>
      <c r="D649" s="297" t="s">
        <v>1420</v>
      </c>
      <c r="E649" s="19" t="s">
        <v>17</v>
      </c>
      <c r="F649" s="298">
        <v>16.791</v>
      </c>
      <c r="G649" s="34"/>
      <c r="H649" s="40"/>
    </row>
    <row r="650" spans="1:8" s="2" customFormat="1" ht="16.8" customHeight="1">
      <c r="A650" s="34"/>
      <c r="B650" s="40"/>
      <c r="C650" s="297" t="s">
        <v>17</v>
      </c>
      <c r="D650" s="297" t="s">
        <v>1421</v>
      </c>
      <c r="E650" s="19" t="s">
        <v>17</v>
      </c>
      <c r="F650" s="298">
        <v>2.175</v>
      </c>
      <c r="G650" s="34"/>
      <c r="H650" s="40"/>
    </row>
    <row r="651" spans="1:8" s="2" customFormat="1" ht="16.8" customHeight="1">
      <c r="A651" s="34"/>
      <c r="B651" s="40"/>
      <c r="C651" s="297" t="s">
        <v>17</v>
      </c>
      <c r="D651" s="297" t="s">
        <v>1422</v>
      </c>
      <c r="E651" s="19" t="s">
        <v>17</v>
      </c>
      <c r="F651" s="298">
        <v>13.72</v>
      </c>
      <c r="G651" s="34"/>
      <c r="H651" s="40"/>
    </row>
    <row r="652" spans="1:8" s="2" customFormat="1" ht="16.8" customHeight="1">
      <c r="A652" s="34"/>
      <c r="B652" s="40"/>
      <c r="C652" s="297" t="s">
        <v>17</v>
      </c>
      <c r="D652" s="297" t="s">
        <v>1423</v>
      </c>
      <c r="E652" s="19" t="s">
        <v>17</v>
      </c>
      <c r="F652" s="298">
        <v>0.52</v>
      </c>
      <c r="G652" s="34"/>
      <c r="H652" s="40"/>
    </row>
    <row r="653" spans="1:8" s="2" customFormat="1" ht="16.8" customHeight="1">
      <c r="A653" s="34"/>
      <c r="B653" s="40"/>
      <c r="C653" s="297" t="s">
        <v>17</v>
      </c>
      <c r="D653" s="297" t="s">
        <v>1424</v>
      </c>
      <c r="E653" s="19" t="s">
        <v>17</v>
      </c>
      <c r="F653" s="298">
        <v>10.24</v>
      </c>
      <c r="G653" s="34"/>
      <c r="H653" s="40"/>
    </row>
    <row r="654" spans="1:8" s="2" customFormat="1" ht="16.8" customHeight="1">
      <c r="A654" s="34"/>
      <c r="B654" s="40"/>
      <c r="C654" s="297" t="s">
        <v>17</v>
      </c>
      <c r="D654" s="297" t="s">
        <v>1425</v>
      </c>
      <c r="E654" s="19" t="s">
        <v>17</v>
      </c>
      <c r="F654" s="298">
        <v>1.404</v>
      </c>
      <c r="G654" s="34"/>
      <c r="H654" s="40"/>
    </row>
    <row r="655" spans="1:8" s="2" customFormat="1" ht="16.8" customHeight="1">
      <c r="A655" s="34"/>
      <c r="B655" s="40"/>
      <c r="C655" s="297" t="s">
        <v>1426</v>
      </c>
      <c r="D655" s="297" t="s">
        <v>261</v>
      </c>
      <c r="E655" s="19" t="s">
        <v>17</v>
      </c>
      <c r="F655" s="298">
        <v>120.909</v>
      </c>
      <c r="G655" s="34"/>
      <c r="H655" s="40"/>
    </row>
    <row r="656" spans="1:8" s="2" customFormat="1" ht="16.8" customHeight="1">
      <c r="A656" s="34"/>
      <c r="B656" s="40"/>
      <c r="C656" s="299" t="s">
        <v>4108</v>
      </c>
      <c r="D656" s="34"/>
      <c r="E656" s="34"/>
      <c r="F656" s="34"/>
      <c r="G656" s="34"/>
      <c r="H656" s="40"/>
    </row>
    <row r="657" spans="1:8" s="2" customFormat="1" ht="16.8" customHeight="1">
      <c r="A657" s="34"/>
      <c r="B657" s="40"/>
      <c r="C657" s="297" t="s">
        <v>385</v>
      </c>
      <c r="D657" s="297" t="s">
        <v>4134</v>
      </c>
      <c r="E657" s="19" t="s">
        <v>144</v>
      </c>
      <c r="F657" s="298">
        <v>120.909</v>
      </c>
      <c r="G657" s="34"/>
      <c r="H657" s="40"/>
    </row>
    <row r="658" spans="1:8" s="2" customFormat="1" ht="16.8" customHeight="1">
      <c r="A658" s="34"/>
      <c r="B658" s="40"/>
      <c r="C658" s="297" t="s">
        <v>397</v>
      </c>
      <c r="D658" s="297" t="s">
        <v>4118</v>
      </c>
      <c r="E658" s="19" t="s">
        <v>144</v>
      </c>
      <c r="F658" s="298">
        <v>467.929</v>
      </c>
      <c r="G658" s="34"/>
      <c r="H658" s="40"/>
    </row>
    <row r="659" spans="1:8" s="2" customFormat="1" ht="16.8" customHeight="1">
      <c r="A659" s="34"/>
      <c r="B659" s="40"/>
      <c r="C659" s="293" t="s">
        <v>1325</v>
      </c>
      <c r="D659" s="294" t="s">
        <v>1326</v>
      </c>
      <c r="E659" s="295" t="s">
        <v>144</v>
      </c>
      <c r="F659" s="296">
        <v>15.626</v>
      </c>
      <c r="G659" s="34"/>
      <c r="H659" s="40"/>
    </row>
    <row r="660" spans="1:8" s="2" customFormat="1" ht="16.8" customHeight="1">
      <c r="A660" s="34"/>
      <c r="B660" s="40"/>
      <c r="C660" s="297" t="s">
        <v>1242</v>
      </c>
      <c r="D660" s="297" t="s">
        <v>1389</v>
      </c>
      <c r="E660" s="19" t="s">
        <v>17</v>
      </c>
      <c r="F660" s="298">
        <v>11.84</v>
      </c>
      <c r="G660" s="34"/>
      <c r="H660" s="40"/>
    </row>
    <row r="661" spans="1:8" s="2" customFormat="1" ht="16.8" customHeight="1">
      <c r="A661" s="34"/>
      <c r="B661" s="40"/>
      <c r="C661" s="297" t="s">
        <v>1390</v>
      </c>
      <c r="D661" s="297" t="s">
        <v>1391</v>
      </c>
      <c r="E661" s="19" t="s">
        <v>17</v>
      </c>
      <c r="F661" s="298">
        <v>3.786</v>
      </c>
      <c r="G661" s="34"/>
      <c r="H661" s="40"/>
    </row>
    <row r="662" spans="1:8" s="2" customFormat="1" ht="16.8" customHeight="1">
      <c r="A662" s="34"/>
      <c r="B662" s="40"/>
      <c r="C662" s="297" t="s">
        <v>1325</v>
      </c>
      <c r="D662" s="297" t="s">
        <v>261</v>
      </c>
      <c r="E662" s="19" t="s">
        <v>17</v>
      </c>
      <c r="F662" s="298">
        <v>15.626</v>
      </c>
      <c r="G662" s="34"/>
      <c r="H662" s="40"/>
    </row>
    <row r="663" spans="1:8" s="2" customFormat="1" ht="16.8" customHeight="1">
      <c r="A663" s="34"/>
      <c r="B663" s="40"/>
      <c r="C663" s="299" t="s">
        <v>4108</v>
      </c>
      <c r="D663" s="34"/>
      <c r="E663" s="34"/>
      <c r="F663" s="34"/>
      <c r="G663" s="34"/>
      <c r="H663" s="40"/>
    </row>
    <row r="664" spans="1:8" s="2" customFormat="1" ht="16.8" customHeight="1">
      <c r="A664" s="34"/>
      <c r="B664" s="40"/>
      <c r="C664" s="297" t="s">
        <v>1385</v>
      </c>
      <c r="D664" s="297" t="s">
        <v>4192</v>
      </c>
      <c r="E664" s="19" t="s">
        <v>144</v>
      </c>
      <c r="F664" s="298">
        <v>15.626</v>
      </c>
      <c r="G664" s="34"/>
      <c r="H664" s="40"/>
    </row>
    <row r="665" spans="1:8" s="2" customFormat="1" ht="16.8" customHeight="1">
      <c r="A665" s="34"/>
      <c r="B665" s="40"/>
      <c r="C665" s="297" t="s">
        <v>397</v>
      </c>
      <c r="D665" s="297" t="s">
        <v>4118</v>
      </c>
      <c r="E665" s="19" t="s">
        <v>144</v>
      </c>
      <c r="F665" s="298">
        <v>467.929</v>
      </c>
      <c r="G665" s="34"/>
      <c r="H665" s="40"/>
    </row>
    <row r="666" spans="1:8" s="2" customFormat="1" ht="16.8" customHeight="1">
      <c r="A666" s="34"/>
      <c r="B666" s="40"/>
      <c r="C666" s="293" t="s">
        <v>1254</v>
      </c>
      <c r="D666" s="294" t="s">
        <v>1255</v>
      </c>
      <c r="E666" s="295" t="s">
        <v>184</v>
      </c>
      <c r="F666" s="296">
        <v>24.6</v>
      </c>
      <c r="G666" s="34"/>
      <c r="H666" s="40"/>
    </row>
    <row r="667" spans="1:8" s="2" customFormat="1" ht="16.8" customHeight="1">
      <c r="A667" s="34"/>
      <c r="B667" s="40"/>
      <c r="C667" s="297" t="s">
        <v>1254</v>
      </c>
      <c r="D667" s="297" t="s">
        <v>2199</v>
      </c>
      <c r="E667" s="19" t="s">
        <v>17</v>
      </c>
      <c r="F667" s="298">
        <v>24.6</v>
      </c>
      <c r="G667" s="34"/>
      <c r="H667" s="40"/>
    </row>
    <row r="668" spans="1:8" s="2" customFormat="1" ht="16.8" customHeight="1">
      <c r="A668" s="34"/>
      <c r="B668" s="40"/>
      <c r="C668" s="299" t="s">
        <v>4108</v>
      </c>
      <c r="D668" s="34"/>
      <c r="E668" s="34"/>
      <c r="F668" s="34"/>
      <c r="G668" s="34"/>
      <c r="H668" s="40"/>
    </row>
    <row r="669" spans="1:8" s="2" customFormat="1" ht="16.8" customHeight="1">
      <c r="A669" s="34"/>
      <c r="B669" s="40"/>
      <c r="C669" s="297" t="s">
        <v>1008</v>
      </c>
      <c r="D669" s="297" t="s">
        <v>1009</v>
      </c>
      <c r="E669" s="19" t="s">
        <v>184</v>
      </c>
      <c r="F669" s="298">
        <v>24.6</v>
      </c>
      <c r="G669" s="34"/>
      <c r="H669" s="40"/>
    </row>
    <row r="670" spans="1:8" s="2" customFormat="1" ht="16.8" customHeight="1">
      <c r="A670" s="34"/>
      <c r="B670" s="40"/>
      <c r="C670" s="297" t="s">
        <v>1011</v>
      </c>
      <c r="D670" s="297" t="s">
        <v>1012</v>
      </c>
      <c r="E670" s="19" t="s">
        <v>140</v>
      </c>
      <c r="F670" s="298">
        <v>10.234</v>
      </c>
      <c r="G670" s="34"/>
      <c r="H670" s="40"/>
    </row>
    <row r="671" spans="1:8" s="2" customFormat="1" ht="16.8" customHeight="1">
      <c r="A671" s="34"/>
      <c r="B671" s="40"/>
      <c r="C671" s="293" t="s">
        <v>1480</v>
      </c>
      <c r="D671" s="294" t="s">
        <v>1480</v>
      </c>
      <c r="E671" s="295" t="s">
        <v>17</v>
      </c>
      <c r="F671" s="296">
        <v>14.01184375</v>
      </c>
      <c r="G671" s="34"/>
      <c r="H671" s="40"/>
    </row>
    <row r="672" spans="1:8" s="2" customFormat="1" ht="16.8" customHeight="1">
      <c r="A672" s="34"/>
      <c r="B672" s="40"/>
      <c r="C672" s="297" t="s">
        <v>1480</v>
      </c>
      <c r="D672" s="297" t="s">
        <v>1481</v>
      </c>
      <c r="E672" s="19" t="s">
        <v>17</v>
      </c>
      <c r="F672" s="298">
        <v>14.012</v>
      </c>
      <c r="G672" s="34"/>
      <c r="H672" s="40"/>
    </row>
    <row r="673" spans="1:8" s="2" customFormat="1" ht="16.8" customHeight="1">
      <c r="A673" s="34"/>
      <c r="B673" s="40"/>
      <c r="C673" s="293" t="s">
        <v>1482</v>
      </c>
      <c r="D673" s="294" t="s">
        <v>1482</v>
      </c>
      <c r="E673" s="295" t="s">
        <v>17</v>
      </c>
      <c r="F673" s="296">
        <v>4.12992</v>
      </c>
      <c r="G673" s="34"/>
      <c r="H673" s="40"/>
    </row>
    <row r="674" spans="1:8" s="2" customFormat="1" ht="16.8" customHeight="1">
      <c r="A674" s="34"/>
      <c r="B674" s="40"/>
      <c r="C674" s="297" t="s">
        <v>1482</v>
      </c>
      <c r="D674" s="297" t="s">
        <v>1483</v>
      </c>
      <c r="E674" s="19" t="s">
        <v>17</v>
      </c>
      <c r="F674" s="298">
        <v>4.13</v>
      </c>
      <c r="G674" s="34"/>
      <c r="H674" s="40"/>
    </row>
    <row r="675" spans="1:8" s="2" customFormat="1" ht="16.8" customHeight="1">
      <c r="A675" s="34"/>
      <c r="B675" s="40"/>
      <c r="C675" s="293" t="s">
        <v>1484</v>
      </c>
      <c r="D675" s="294" t="s">
        <v>1484</v>
      </c>
      <c r="E675" s="295" t="s">
        <v>17</v>
      </c>
      <c r="F675" s="296">
        <v>3.14992</v>
      </c>
      <c r="G675" s="34"/>
      <c r="H675" s="40"/>
    </row>
    <row r="676" spans="1:8" s="2" customFormat="1" ht="16.8" customHeight="1">
      <c r="A676" s="34"/>
      <c r="B676" s="40"/>
      <c r="C676" s="297" t="s">
        <v>1484</v>
      </c>
      <c r="D676" s="297" t="s">
        <v>1485</v>
      </c>
      <c r="E676" s="19" t="s">
        <v>17</v>
      </c>
      <c r="F676" s="298">
        <v>3.15</v>
      </c>
      <c r="G676" s="34"/>
      <c r="H676" s="40"/>
    </row>
    <row r="677" spans="1:8" s="2" customFormat="1" ht="16.8" customHeight="1">
      <c r="A677" s="34"/>
      <c r="B677" s="40"/>
      <c r="C677" s="293" t="s">
        <v>1328</v>
      </c>
      <c r="D677" s="294" t="s">
        <v>1329</v>
      </c>
      <c r="E677" s="295" t="s">
        <v>144</v>
      </c>
      <c r="F677" s="296">
        <v>84.917</v>
      </c>
      <c r="G677" s="34"/>
      <c r="H677" s="40"/>
    </row>
    <row r="678" spans="1:8" s="2" customFormat="1" ht="16.8" customHeight="1">
      <c r="A678" s="34"/>
      <c r="B678" s="40"/>
      <c r="C678" s="297" t="s">
        <v>17</v>
      </c>
      <c r="D678" s="297" t="s">
        <v>1477</v>
      </c>
      <c r="E678" s="19" t="s">
        <v>17</v>
      </c>
      <c r="F678" s="298">
        <v>0.64</v>
      </c>
      <c r="G678" s="34"/>
      <c r="H678" s="40"/>
    </row>
    <row r="679" spans="1:8" s="2" customFormat="1" ht="16.8" customHeight="1">
      <c r="A679" s="34"/>
      <c r="B679" s="40"/>
      <c r="C679" s="297" t="s">
        <v>1478</v>
      </c>
      <c r="D679" s="297" t="s">
        <v>1479</v>
      </c>
      <c r="E679" s="19" t="s">
        <v>17</v>
      </c>
      <c r="F679" s="298">
        <v>62.985</v>
      </c>
      <c r="G679" s="34"/>
      <c r="H679" s="40"/>
    </row>
    <row r="680" spans="1:8" s="2" customFormat="1" ht="16.8" customHeight="1">
      <c r="A680" s="34"/>
      <c r="B680" s="40"/>
      <c r="C680" s="297" t="s">
        <v>1480</v>
      </c>
      <c r="D680" s="297" t="s">
        <v>1481</v>
      </c>
      <c r="E680" s="19" t="s">
        <v>17</v>
      </c>
      <c r="F680" s="298">
        <v>14.012</v>
      </c>
      <c r="G680" s="34"/>
      <c r="H680" s="40"/>
    </row>
    <row r="681" spans="1:8" s="2" customFormat="1" ht="16.8" customHeight="1">
      <c r="A681" s="34"/>
      <c r="B681" s="40"/>
      <c r="C681" s="297" t="s">
        <v>1482</v>
      </c>
      <c r="D681" s="297" t="s">
        <v>1483</v>
      </c>
      <c r="E681" s="19" t="s">
        <v>17</v>
      </c>
      <c r="F681" s="298">
        <v>4.13</v>
      </c>
      <c r="G681" s="34"/>
      <c r="H681" s="40"/>
    </row>
    <row r="682" spans="1:8" s="2" customFormat="1" ht="16.8" customHeight="1">
      <c r="A682" s="34"/>
      <c r="B682" s="40"/>
      <c r="C682" s="297" t="s">
        <v>1484</v>
      </c>
      <c r="D682" s="297" t="s">
        <v>1485</v>
      </c>
      <c r="E682" s="19" t="s">
        <v>17</v>
      </c>
      <c r="F682" s="298">
        <v>3.15</v>
      </c>
      <c r="G682" s="34"/>
      <c r="H682" s="40"/>
    </row>
    <row r="683" spans="1:8" s="2" customFormat="1" ht="16.8" customHeight="1">
      <c r="A683" s="34"/>
      <c r="B683" s="40"/>
      <c r="C683" s="297" t="s">
        <v>1328</v>
      </c>
      <c r="D683" s="297" t="s">
        <v>291</v>
      </c>
      <c r="E683" s="19" t="s">
        <v>17</v>
      </c>
      <c r="F683" s="298">
        <v>84.917</v>
      </c>
      <c r="G683" s="34"/>
      <c r="H683" s="40"/>
    </row>
    <row r="684" spans="1:8" s="2" customFormat="1" ht="16.8" customHeight="1">
      <c r="A684" s="34"/>
      <c r="B684" s="40"/>
      <c r="C684" s="299" t="s">
        <v>4108</v>
      </c>
      <c r="D684" s="34"/>
      <c r="E684" s="34"/>
      <c r="F684" s="34"/>
      <c r="G684" s="34"/>
      <c r="H684" s="40"/>
    </row>
    <row r="685" spans="1:8" s="2" customFormat="1" ht="16.8" customHeight="1">
      <c r="A685" s="34"/>
      <c r="B685" s="40"/>
      <c r="C685" s="297" t="s">
        <v>905</v>
      </c>
      <c r="D685" s="297" t="s">
        <v>4160</v>
      </c>
      <c r="E685" s="19" t="s">
        <v>144</v>
      </c>
      <c r="F685" s="298">
        <v>145.568</v>
      </c>
      <c r="G685" s="34"/>
      <c r="H685" s="40"/>
    </row>
    <row r="686" spans="1:8" s="2" customFormat="1" ht="16.8" customHeight="1">
      <c r="A686" s="34"/>
      <c r="B686" s="40"/>
      <c r="C686" s="297" t="s">
        <v>914</v>
      </c>
      <c r="D686" s="297" t="s">
        <v>915</v>
      </c>
      <c r="E686" s="19" t="s">
        <v>736</v>
      </c>
      <c r="F686" s="298">
        <v>186.817</v>
      </c>
      <c r="G686" s="34"/>
      <c r="H686" s="40"/>
    </row>
    <row r="687" spans="1:8" s="2" customFormat="1" ht="16.8" customHeight="1">
      <c r="A687" s="34"/>
      <c r="B687" s="40"/>
      <c r="C687" s="293" t="s">
        <v>1478</v>
      </c>
      <c r="D687" s="294" t="s">
        <v>1478</v>
      </c>
      <c r="E687" s="295" t="s">
        <v>17</v>
      </c>
      <c r="F687" s="296">
        <v>62.98484375</v>
      </c>
      <c r="G687" s="34"/>
      <c r="H687" s="40"/>
    </row>
    <row r="688" spans="1:8" s="2" customFormat="1" ht="16.8" customHeight="1">
      <c r="A688" s="34"/>
      <c r="B688" s="40"/>
      <c r="C688" s="297" t="s">
        <v>1478</v>
      </c>
      <c r="D688" s="297" t="s">
        <v>1479</v>
      </c>
      <c r="E688" s="19" t="s">
        <v>17</v>
      </c>
      <c r="F688" s="298">
        <v>62.985</v>
      </c>
      <c r="G688" s="34"/>
      <c r="H688" s="40"/>
    </row>
    <row r="689" spans="1:8" s="2" customFormat="1" ht="16.8" customHeight="1">
      <c r="A689" s="34"/>
      <c r="B689" s="40"/>
      <c r="C689" s="293" t="s">
        <v>1311</v>
      </c>
      <c r="D689" s="294" t="s">
        <v>1312</v>
      </c>
      <c r="E689" s="295" t="s">
        <v>144</v>
      </c>
      <c r="F689" s="296">
        <v>60.651</v>
      </c>
      <c r="G689" s="34"/>
      <c r="H689" s="40"/>
    </row>
    <row r="690" spans="1:8" s="2" customFormat="1" ht="16.8" customHeight="1">
      <c r="A690" s="34"/>
      <c r="B690" s="40"/>
      <c r="C690" s="297" t="s">
        <v>17</v>
      </c>
      <c r="D690" s="297" t="s">
        <v>1471</v>
      </c>
      <c r="E690" s="19" t="s">
        <v>17</v>
      </c>
      <c r="F690" s="298">
        <v>10.366</v>
      </c>
      <c r="G690" s="34"/>
      <c r="H690" s="40"/>
    </row>
    <row r="691" spans="1:8" s="2" customFormat="1" ht="16.8" customHeight="1">
      <c r="A691" s="34"/>
      <c r="B691" s="40"/>
      <c r="C691" s="297" t="s">
        <v>17</v>
      </c>
      <c r="D691" s="297" t="s">
        <v>1472</v>
      </c>
      <c r="E691" s="19" t="s">
        <v>17</v>
      </c>
      <c r="F691" s="298">
        <v>1.451</v>
      </c>
      <c r="G691" s="34"/>
      <c r="H691" s="40"/>
    </row>
    <row r="692" spans="1:8" s="2" customFormat="1" ht="16.8" customHeight="1">
      <c r="A692" s="34"/>
      <c r="B692" s="40"/>
      <c r="C692" s="297" t="s">
        <v>17</v>
      </c>
      <c r="D692" s="297" t="s">
        <v>1473</v>
      </c>
      <c r="E692" s="19" t="s">
        <v>17</v>
      </c>
      <c r="F692" s="298">
        <v>10.594</v>
      </c>
      <c r="G692" s="34"/>
      <c r="H692" s="40"/>
    </row>
    <row r="693" spans="1:8" s="2" customFormat="1" ht="16.8" customHeight="1">
      <c r="A693" s="34"/>
      <c r="B693" s="40"/>
      <c r="C693" s="297" t="s">
        <v>17</v>
      </c>
      <c r="D693" s="297" t="s">
        <v>1474</v>
      </c>
      <c r="E693" s="19" t="s">
        <v>17</v>
      </c>
      <c r="F693" s="298">
        <v>8.2</v>
      </c>
      <c r="G693" s="34"/>
      <c r="H693" s="40"/>
    </row>
    <row r="694" spans="1:8" s="2" customFormat="1" ht="16.8" customHeight="1">
      <c r="A694" s="34"/>
      <c r="B694" s="40"/>
      <c r="C694" s="297" t="s">
        <v>17</v>
      </c>
      <c r="D694" s="297" t="s">
        <v>1475</v>
      </c>
      <c r="E694" s="19" t="s">
        <v>17</v>
      </c>
      <c r="F694" s="298">
        <v>28.44</v>
      </c>
      <c r="G694" s="34"/>
      <c r="H694" s="40"/>
    </row>
    <row r="695" spans="1:8" s="2" customFormat="1" ht="16.8" customHeight="1">
      <c r="A695" s="34"/>
      <c r="B695" s="40"/>
      <c r="C695" s="297" t="s">
        <v>17</v>
      </c>
      <c r="D695" s="297" t="s">
        <v>1476</v>
      </c>
      <c r="E695" s="19" t="s">
        <v>17</v>
      </c>
      <c r="F695" s="298">
        <v>1.6</v>
      </c>
      <c r="G695" s="34"/>
      <c r="H695" s="40"/>
    </row>
    <row r="696" spans="1:8" s="2" customFormat="1" ht="16.8" customHeight="1">
      <c r="A696" s="34"/>
      <c r="B696" s="40"/>
      <c r="C696" s="297" t="s">
        <v>1311</v>
      </c>
      <c r="D696" s="297" t="s">
        <v>291</v>
      </c>
      <c r="E696" s="19" t="s">
        <v>17</v>
      </c>
      <c r="F696" s="298">
        <v>60.651</v>
      </c>
      <c r="G696" s="34"/>
      <c r="H696" s="40"/>
    </row>
    <row r="697" spans="1:8" s="2" customFormat="1" ht="16.8" customHeight="1">
      <c r="A697" s="34"/>
      <c r="B697" s="40"/>
      <c r="C697" s="299" t="s">
        <v>4108</v>
      </c>
      <c r="D697" s="34"/>
      <c r="E697" s="34"/>
      <c r="F697" s="34"/>
      <c r="G697" s="34"/>
      <c r="H697" s="40"/>
    </row>
    <row r="698" spans="1:8" s="2" customFormat="1" ht="16.8" customHeight="1">
      <c r="A698" s="34"/>
      <c r="B698" s="40"/>
      <c r="C698" s="297" t="s">
        <v>905</v>
      </c>
      <c r="D698" s="297" t="s">
        <v>4160</v>
      </c>
      <c r="E698" s="19" t="s">
        <v>144</v>
      </c>
      <c r="F698" s="298">
        <v>145.568</v>
      </c>
      <c r="G698" s="34"/>
      <c r="H698" s="40"/>
    </row>
    <row r="699" spans="1:8" s="2" customFormat="1" ht="16.8" customHeight="1">
      <c r="A699" s="34"/>
      <c r="B699" s="40"/>
      <c r="C699" s="297" t="s">
        <v>893</v>
      </c>
      <c r="D699" s="297" t="s">
        <v>4157</v>
      </c>
      <c r="E699" s="19" t="s">
        <v>144</v>
      </c>
      <c r="F699" s="298">
        <v>60.651</v>
      </c>
      <c r="G699" s="34"/>
      <c r="H699" s="40"/>
    </row>
    <row r="700" spans="1:8" s="2" customFormat="1" ht="16.8" customHeight="1">
      <c r="A700" s="34"/>
      <c r="B700" s="40"/>
      <c r="C700" s="297" t="s">
        <v>397</v>
      </c>
      <c r="D700" s="297" t="s">
        <v>4118</v>
      </c>
      <c r="E700" s="19" t="s">
        <v>144</v>
      </c>
      <c r="F700" s="298">
        <v>467.929</v>
      </c>
      <c r="G700" s="34"/>
      <c r="H700" s="40"/>
    </row>
    <row r="701" spans="1:8" s="2" customFormat="1" ht="16.8" customHeight="1">
      <c r="A701" s="34"/>
      <c r="B701" s="40"/>
      <c r="C701" s="293" t="s">
        <v>1486</v>
      </c>
      <c r="D701" s="294" t="s">
        <v>1486</v>
      </c>
      <c r="E701" s="295" t="s">
        <v>17</v>
      </c>
      <c r="F701" s="296">
        <v>145.568</v>
      </c>
      <c r="G701" s="34"/>
      <c r="H701" s="40"/>
    </row>
    <row r="702" spans="1:8" s="2" customFormat="1" ht="16.8" customHeight="1">
      <c r="A702" s="34"/>
      <c r="B702" s="40"/>
      <c r="C702" s="297" t="s">
        <v>17</v>
      </c>
      <c r="D702" s="297" t="s">
        <v>1471</v>
      </c>
      <c r="E702" s="19" t="s">
        <v>17</v>
      </c>
      <c r="F702" s="298">
        <v>10.366</v>
      </c>
      <c r="G702" s="34"/>
      <c r="H702" s="40"/>
    </row>
    <row r="703" spans="1:8" s="2" customFormat="1" ht="16.8" customHeight="1">
      <c r="A703" s="34"/>
      <c r="B703" s="40"/>
      <c r="C703" s="297" t="s">
        <v>17</v>
      </c>
      <c r="D703" s="297" t="s">
        <v>1472</v>
      </c>
      <c r="E703" s="19" t="s">
        <v>17</v>
      </c>
      <c r="F703" s="298">
        <v>1.451</v>
      </c>
      <c r="G703" s="34"/>
      <c r="H703" s="40"/>
    </row>
    <row r="704" spans="1:8" s="2" customFormat="1" ht="16.8" customHeight="1">
      <c r="A704" s="34"/>
      <c r="B704" s="40"/>
      <c r="C704" s="297" t="s">
        <v>17</v>
      </c>
      <c r="D704" s="297" t="s">
        <v>1473</v>
      </c>
      <c r="E704" s="19" t="s">
        <v>17</v>
      </c>
      <c r="F704" s="298">
        <v>10.594</v>
      </c>
      <c r="G704" s="34"/>
      <c r="H704" s="40"/>
    </row>
    <row r="705" spans="1:8" s="2" customFormat="1" ht="16.8" customHeight="1">
      <c r="A705" s="34"/>
      <c r="B705" s="40"/>
      <c r="C705" s="297" t="s">
        <v>17</v>
      </c>
      <c r="D705" s="297" t="s">
        <v>1474</v>
      </c>
      <c r="E705" s="19" t="s">
        <v>17</v>
      </c>
      <c r="F705" s="298">
        <v>8.2</v>
      </c>
      <c r="G705" s="34"/>
      <c r="H705" s="40"/>
    </row>
    <row r="706" spans="1:8" s="2" customFormat="1" ht="16.8" customHeight="1">
      <c r="A706" s="34"/>
      <c r="B706" s="40"/>
      <c r="C706" s="297" t="s">
        <v>17</v>
      </c>
      <c r="D706" s="297" t="s">
        <v>1475</v>
      </c>
      <c r="E706" s="19" t="s">
        <v>17</v>
      </c>
      <c r="F706" s="298">
        <v>28.44</v>
      </c>
      <c r="G706" s="34"/>
      <c r="H706" s="40"/>
    </row>
    <row r="707" spans="1:8" s="2" customFormat="1" ht="16.8" customHeight="1">
      <c r="A707" s="34"/>
      <c r="B707" s="40"/>
      <c r="C707" s="297" t="s">
        <v>17</v>
      </c>
      <c r="D707" s="297" t="s">
        <v>1476</v>
      </c>
      <c r="E707" s="19" t="s">
        <v>17</v>
      </c>
      <c r="F707" s="298">
        <v>1.6</v>
      </c>
      <c r="G707" s="34"/>
      <c r="H707" s="40"/>
    </row>
    <row r="708" spans="1:8" s="2" customFormat="1" ht="16.8" customHeight="1">
      <c r="A708" s="34"/>
      <c r="B708" s="40"/>
      <c r="C708" s="297" t="s">
        <v>17</v>
      </c>
      <c r="D708" s="297" t="s">
        <v>1477</v>
      </c>
      <c r="E708" s="19" t="s">
        <v>17</v>
      </c>
      <c r="F708" s="298">
        <v>0.64</v>
      </c>
      <c r="G708" s="34"/>
      <c r="H708" s="40"/>
    </row>
    <row r="709" spans="1:8" s="2" customFormat="1" ht="16.8" customHeight="1">
      <c r="A709" s="34"/>
      <c r="B709" s="40"/>
      <c r="C709" s="297" t="s">
        <v>1478</v>
      </c>
      <c r="D709" s="297" t="s">
        <v>1479</v>
      </c>
      <c r="E709" s="19" t="s">
        <v>17</v>
      </c>
      <c r="F709" s="298">
        <v>62.985</v>
      </c>
      <c r="G709" s="34"/>
      <c r="H709" s="40"/>
    </row>
    <row r="710" spans="1:8" s="2" customFormat="1" ht="16.8" customHeight="1">
      <c r="A710" s="34"/>
      <c r="B710" s="40"/>
      <c r="C710" s="297" t="s">
        <v>1480</v>
      </c>
      <c r="D710" s="297" t="s">
        <v>1481</v>
      </c>
      <c r="E710" s="19" t="s">
        <v>17</v>
      </c>
      <c r="F710" s="298">
        <v>14.012</v>
      </c>
      <c r="G710" s="34"/>
      <c r="H710" s="40"/>
    </row>
    <row r="711" spans="1:8" s="2" customFormat="1" ht="16.8" customHeight="1">
      <c r="A711" s="34"/>
      <c r="B711" s="40"/>
      <c r="C711" s="297" t="s">
        <v>1482</v>
      </c>
      <c r="D711" s="297" t="s">
        <v>1483</v>
      </c>
      <c r="E711" s="19" t="s">
        <v>17</v>
      </c>
      <c r="F711" s="298">
        <v>4.13</v>
      </c>
      <c r="G711" s="34"/>
      <c r="H711" s="40"/>
    </row>
    <row r="712" spans="1:8" s="2" customFormat="1" ht="16.8" customHeight="1">
      <c r="A712" s="34"/>
      <c r="B712" s="40"/>
      <c r="C712" s="297" t="s">
        <v>1484</v>
      </c>
      <c r="D712" s="297" t="s">
        <v>1485</v>
      </c>
      <c r="E712" s="19" t="s">
        <v>17</v>
      </c>
      <c r="F712" s="298">
        <v>3.15</v>
      </c>
      <c r="G712" s="34"/>
      <c r="H712" s="40"/>
    </row>
    <row r="713" spans="1:8" s="2" customFormat="1" ht="16.8" customHeight="1">
      <c r="A713" s="34"/>
      <c r="B713" s="40"/>
      <c r="C713" s="297" t="s">
        <v>1486</v>
      </c>
      <c r="D713" s="297" t="s">
        <v>261</v>
      </c>
      <c r="E713" s="19" t="s">
        <v>17</v>
      </c>
      <c r="F713" s="298">
        <v>145.568</v>
      </c>
      <c r="G713" s="34"/>
      <c r="H713" s="40"/>
    </row>
    <row r="714" spans="1:8" s="2" customFormat="1" ht="16.8" customHeight="1">
      <c r="A714" s="34"/>
      <c r="B714" s="40"/>
      <c r="C714" s="293" t="s">
        <v>1299</v>
      </c>
      <c r="D714" s="294" t="s">
        <v>1300</v>
      </c>
      <c r="E714" s="295" t="s">
        <v>184</v>
      </c>
      <c r="F714" s="296">
        <v>119.7</v>
      </c>
      <c r="G714" s="34"/>
      <c r="H714" s="40"/>
    </row>
    <row r="715" spans="1:8" s="2" customFormat="1" ht="16.8" customHeight="1">
      <c r="A715" s="34"/>
      <c r="B715" s="40"/>
      <c r="C715" s="297" t="s">
        <v>17</v>
      </c>
      <c r="D715" s="297" t="s">
        <v>2134</v>
      </c>
      <c r="E715" s="19" t="s">
        <v>17</v>
      </c>
      <c r="F715" s="298">
        <v>39.3</v>
      </c>
      <c r="G715" s="34"/>
      <c r="H715" s="40"/>
    </row>
    <row r="716" spans="1:8" s="2" customFormat="1" ht="16.8" customHeight="1">
      <c r="A716" s="34"/>
      <c r="B716" s="40"/>
      <c r="C716" s="297" t="s">
        <v>17</v>
      </c>
      <c r="D716" s="297" t="s">
        <v>2135</v>
      </c>
      <c r="E716" s="19" t="s">
        <v>17</v>
      </c>
      <c r="F716" s="298">
        <v>21.7</v>
      </c>
      <c r="G716" s="34"/>
      <c r="H716" s="40"/>
    </row>
    <row r="717" spans="1:8" s="2" customFormat="1" ht="16.8" customHeight="1">
      <c r="A717" s="34"/>
      <c r="B717" s="40"/>
      <c r="C717" s="297" t="s">
        <v>17</v>
      </c>
      <c r="D717" s="297" t="s">
        <v>2136</v>
      </c>
      <c r="E717" s="19" t="s">
        <v>17</v>
      </c>
      <c r="F717" s="298">
        <v>58.7</v>
      </c>
      <c r="G717" s="34"/>
      <c r="H717" s="40"/>
    </row>
    <row r="718" spans="1:8" s="2" customFormat="1" ht="16.8" customHeight="1">
      <c r="A718" s="34"/>
      <c r="B718" s="40"/>
      <c r="C718" s="297" t="s">
        <v>1299</v>
      </c>
      <c r="D718" s="297" t="s">
        <v>261</v>
      </c>
      <c r="E718" s="19" t="s">
        <v>17</v>
      </c>
      <c r="F718" s="298">
        <v>119.7</v>
      </c>
      <c r="G718" s="34"/>
      <c r="H718" s="40"/>
    </row>
    <row r="719" spans="1:8" s="2" customFormat="1" ht="16.8" customHeight="1">
      <c r="A719" s="34"/>
      <c r="B719" s="40"/>
      <c r="C719" s="299" t="s">
        <v>4108</v>
      </c>
      <c r="D719" s="34"/>
      <c r="E719" s="34"/>
      <c r="F719" s="34"/>
      <c r="G719" s="34"/>
      <c r="H719" s="40"/>
    </row>
    <row r="720" spans="1:8" s="2" customFormat="1" ht="16.8" customHeight="1">
      <c r="A720" s="34"/>
      <c r="B720" s="40"/>
      <c r="C720" s="297" t="s">
        <v>2130</v>
      </c>
      <c r="D720" s="297" t="s">
        <v>4196</v>
      </c>
      <c r="E720" s="19" t="s">
        <v>184</v>
      </c>
      <c r="F720" s="298">
        <v>119.7</v>
      </c>
      <c r="G720" s="34"/>
      <c r="H720" s="40"/>
    </row>
    <row r="721" spans="1:8" s="2" customFormat="1" ht="16.8" customHeight="1">
      <c r="A721" s="34"/>
      <c r="B721" s="40"/>
      <c r="C721" s="297" t="s">
        <v>2138</v>
      </c>
      <c r="D721" s="297" t="s">
        <v>2139</v>
      </c>
      <c r="E721" s="19" t="s">
        <v>1200</v>
      </c>
      <c r="F721" s="298">
        <v>118.395</v>
      </c>
      <c r="G721" s="34"/>
      <c r="H721" s="40"/>
    </row>
    <row r="722" spans="1:8" s="2" customFormat="1" ht="26.4" customHeight="1">
      <c r="A722" s="34"/>
      <c r="B722" s="40"/>
      <c r="C722" s="292" t="s">
        <v>4197</v>
      </c>
      <c r="D722" s="292" t="s">
        <v>88</v>
      </c>
      <c r="E722" s="34"/>
      <c r="F722" s="34"/>
      <c r="G722" s="34"/>
      <c r="H722" s="40"/>
    </row>
    <row r="723" spans="1:8" s="2" customFormat="1" ht="16.8" customHeight="1">
      <c r="A723" s="34"/>
      <c r="B723" s="40"/>
      <c r="C723" s="293" t="s">
        <v>2254</v>
      </c>
      <c r="D723" s="294" t="s">
        <v>2255</v>
      </c>
      <c r="E723" s="295" t="s">
        <v>1227</v>
      </c>
      <c r="F723" s="296">
        <v>25</v>
      </c>
      <c r="G723" s="34"/>
      <c r="H723" s="40"/>
    </row>
    <row r="724" spans="1:8" s="2" customFormat="1" ht="16.8" customHeight="1">
      <c r="A724" s="34"/>
      <c r="B724" s="40"/>
      <c r="C724" s="297" t="s">
        <v>2254</v>
      </c>
      <c r="D724" s="297" t="s">
        <v>419</v>
      </c>
      <c r="E724" s="19" t="s">
        <v>17</v>
      </c>
      <c r="F724" s="298">
        <v>25</v>
      </c>
      <c r="G724" s="34"/>
      <c r="H724" s="40"/>
    </row>
    <row r="725" spans="1:8" s="2" customFormat="1" ht="16.8" customHeight="1">
      <c r="A725" s="34"/>
      <c r="B725" s="40"/>
      <c r="C725" s="299" t="s">
        <v>4108</v>
      </c>
      <c r="D725" s="34"/>
      <c r="E725" s="34"/>
      <c r="F725" s="34"/>
      <c r="G725" s="34"/>
      <c r="H725" s="40"/>
    </row>
    <row r="726" spans="1:8" s="2" customFormat="1" ht="16.8" customHeight="1">
      <c r="A726" s="34"/>
      <c r="B726" s="40"/>
      <c r="C726" s="297" t="s">
        <v>2397</v>
      </c>
      <c r="D726" s="297" t="s">
        <v>2255</v>
      </c>
      <c r="E726" s="19" t="s">
        <v>581</v>
      </c>
      <c r="F726" s="298">
        <v>25</v>
      </c>
      <c r="G726" s="34"/>
      <c r="H726" s="40"/>
    </row>
    <row r="727" spans="1:8" s="2" customFormat="1" ht="16.8" customHeight="1">
      <c r="A727" s="34"/>
      <c r="B727" s="40"/>
      <c r="C727" s="297" t="s">
        <v>2390</v>
      </c>
      <c r="D727" s="297" t="s">
        <v>4198</v>
      </c>
      <c r="E727" s="19" t="s">
        <v>581</v>
      </c>
      <c r="F727" s="298">
        <v>28</v>
      </c>
      <c r="G727" s="34"/>
      <c r="H727" s="40"/>
    </row>
    <row r="728" spans="1:8" s="2" customFormat="1" ht="16.8" customHeight="1">
      <c r="A728" s="34"/>
      <c r="B728" s="40"/>
      <c r="C728" s="293" t="s">
        <v>2234</v>
      </c>
      <c r="D728" s="294" t="s">
        <v>2235</v>
      </c>
      <c r="E728" s="295" t="s">
        <v>140</v>
      </c>
      <c r="F728" s="296">
        <v>345</v>
      </c>
      <c r="G728" s="34"/>
      <c r="H728" s="40"/>
    </row>
    <row r="729" spans="1:8" s="2" customFormat="1" ht="16.8" customHeight="1">
      <c r="A729" s="34"/>
      <c r="B729" s="40"/>
      <c r="C729" s="297" t="s">
        <v>2234</v>
      </c>
      <c r="D729" s="297" t="s">
        <v>2342</v>
      </c>
      <c r="E729" s="19" t="s">
        <v>17</v>
      </c>
      <c r="F729" s="298">
        <v>345</v>
      </c>
      <c r="G729" s="34"/>
      <c r="H729" s="40"/>
    </row>
    <row r="730" spans="1:8" s="2" customFormat="1" ht="16.8" customHeight="1">
      <c r="A730" s="34"/>
      <c r="B730" s="40"/>
      <c r="C730" s="299" t="s">
        <v>4108</v>
      </c>
      <c r="D730" s="34"/>
      <c r="E730" s="34"/>
      <c r="F730" s="34"/>
      <c r="G730" s="34"/>
      <c r="H730" s="40"/>
    </row>
    <row r="731" spans="1:8" s="2" customFormat="1" ht="16.8" customHeight="1">
      <c r="A731" s="34"/>
      <c r="B731" s="40"/>
      <c r="C731" s="297" t="s">
        <v>2338</v>
      </c>
      <c r="D731" s="297" t="s">
        <v>4199</v>
      </c>
      <c r="E731" s="19" t="s">
        <v>140</v>
      </c>
      <c r="F731" s="298">
        <v>835</v>
      </c>
      <c r="G731" s="34"/>
      <c r="H731" s="40"/>
    </row>
    <row r="732" spans="1:8" s="2" customFormat="1" ht="16.8" customHeight="1">
      <c r="A732" s="34"/>
      <c r="B732" s="40"/>
      <c r="C732" s="297" t="s">
        <v>2466</v>
      </c>
      <c r="D732" s="297" t="s">
        <v>4200</v>
      </c>
      <c r="E732" s="19" t="s">
        <v>140</v>
      </c>
      <c r="F732" s="298">
        <v>835</v>
      </c>
      <c r="G732" s="34"/>
      <c r="H732" s="40"/>
    </row>
    <row r="733" spans="1:8" s="2" customFormat="1" ht="16.8" customHeight="1">
      <c r="A733" s="34"/>
      <c r="B733" s="40"/>
      <c r="C733" s="297" t="s">
        <v>2349</v>
      </c>
      <c r="D733" s="297" t="s">
        <v>2350</v>
      </c>
      <c r="E733" s="19" t="s">
        <v>1200</v>
      </c>
      <c r="F733" s="298">
        <v>12.825</v>
      </c>
      <c r="G733" s="34"/>
      <c r="H733" s="40"/>
    </row>
    <row r="734" spans="1:8" s="2" customFormat="1" ht="16.8" customHeight="1">
      <c r="A734" s="34"/>
      <c r="B734" s="40"/>
      <c r="C734" s="297" t="s">
        <v>2470</v>
      </c>
      <c r="D734" s="297" t="s">
        <v>2471</v>
      </c>
      <c r="E734" s="19" t="s">
        <v>2472</v>
      </c>
      <c r="F734" s="298">
        <v>0.1</v>
      </c>
      <c r="G734" s="34"/>
      <c r="H734" s="40"/>
    </row>
    <row r="735" spans="1:8" s="2" customFormat="1" ht="16.8" customHeight="1">
      <c r="A735" s="34"/>
      <c r="B735" s="40"/>
      <c r="C735" s="293" t="s">
        <v>2238</v>
      </c>
      <c r="D735" s="294" t="s">
        <v>2239</v>
      </c>
      <c r="E735" s="295" t="s">
        <v>140</v>
      </c>
      <c r="F735" s="296">
        <v>225</v>
      </c>
      <c r="G735" s="34"/>
      <c r="H735" s="40"/>
    </row>
    <row r="736" spans="1:8" s="2" customFormat="1" ht="16.8" customHeight="1">
      <c r="A736" s="34"/>
      <c r="B736" s="40"/>
      <c r="C736" s="297" t="s">
        <v>2238</v>
      </c>
      <c r="D736" s="297" t="s">
        <v>2343</v>
      </c>
      <c r="E736" s="19" t="s">
        <v>17</v>
      </c>
      <c r="F736" s="298">
        <v>225</v>
      </c>
      <c r="G736" s="34"/>
      <c r="H736" s="40"/>
    </row>
    <row r="737" spans="1:8" s="2" customFormat="1" ht="16.8" customHeight="1">
      <c r="A737" s="34"/>
      <c r="B737" s="40"/>
      <c r="C737" s="299" t="s">
        <v>4108</v>
      </c>
      <c r="D737" s="34"/>
      <c r="E737" s="34"/>
      <c r="F737" s="34"/>
      <c r="G737" s="34"/>
      <c r="H737" s="40"/>
    </row>
    <row r="738" spans="1:8" s="2" customFormat="1" ht="16.8" customHeight="1">
      <c r="A738" s="34"/>
      <c r="B738" s="40"/>
      <c r="C738" s="297" t="s">
        <v>2338</v>
      </c>
      <c r="D738" s="297" t="s">
        <v>4199</v>
      </c>
      <c r="E738" s="19" t="s">
        <v>140</v>
      </c>
      <c r="F738" s="298">
        <v>835</v>
      </c>
      <c r="G738" s="34"/>
      <c r="H738" s="40"/>
    </row>
    <row r="739" spans="1:8" s="2" customFormat="1" ht="16.8" customHeight="1">
      <c r="A739" s="34"/>
      <c r="B739" s="40"/>
      <c r="C739" s="297" t="s">
        <v>2466</v>
      </c>
      <c r="D739" s="297" t="s">
        <v>4200</v>
      </c>
      <c r="E739" s="19" t="s">
        <v>140</v>
      </c>
      <c r="F739" s="298">
        <v>835</v>
      </c>
      <c r="G739" s="34"/>
      <c r="H739" s="40"/>
    </row>
    <row r="740" spans="1:8" s="2" customFormat="1" ht="16.8" customHeight="1">
      <c r="A740" s="34"/>
      <c r="B740" s="40"/>
      <c r="C740" s="297" t="s">
        <v>2349</v>
      </c>
      <c r="D740" s="297" t="s">
        <v>2350</v>
      </c>
      <c r="E740" s="19" t="s">
        <v>1200</v>
      </c>
      <c r="F740" s="298">
        <v>12.825</v>
      </c>
      <c r="G740" s="34"/>
      <c r="H740" s="40"/>
    </row>
    <row r="741" spans="1:8" s="2" customFormat="1" ht="16.8" customHeight="1">
      <c r="A741" s="34"/>
      <c r="B741" s="40"/>
      <c r="C741" s="297" t="s">
        <v>2470</v>
      </c>
      <c r="D741" s="297" t="s">
        <v>2471</v>
      </c>
      <c r="E741" s="19" t="s">
        <v>2472</v>
      </c>
      <c r="F741" s="298">
        <v>0.1</v>
      </c>
      <c r="G741" s="34"/>
      <c r="H741" s="40"/>
    </row>
    <row r="742" spans="1:8" s="2" customFormat="1" ht="16.8" customHeight="1">
      <c r="A742" s="34"/>
      <c r="B742" s="40"/>
      <c r="C742" s="293" t="s">
        <v>2279</v>
      </c>
      <c r="D742" s="294" t="s">
        <v>2280</v>
      </c>
      <c r="E742" s="295" t="s">
        <v>1200</v>
      </c>
      <c r="F742" s="296">
        <v>3.34</v>
      </c>
      <c r="G742" s="34"/>
      <c r="H742" s="40"/>
    </row>
    <row r="743" spans="1:8" s="2" customFormat="1" ht="16.8" customHeight="1">
      <c r="A743" s="34"/>
      <c r="B743" s="40"/>
      <c r="C743" s="297" t="s">
        <v>2279</v>
      </c>
      <c r="D743" s="297" t="s">
        <v>2500</v>
      </c>
      <c r="E743" s="19" t="s">
        <v>17</v>
      </c>
      <c r="F743" s="298">
        <v>3.34</v>
      </c>
      <c r="G743" s="34"/>
      <c r="H743" s="40"/>
    </row>
    <row r="744" spans="1:8" s="2" customFormat="1" ht="16.8" customHeight="1">
      <c r="A744" s="34"/>
      <c r="B744" s="40"/>
      <c r="C744" s="299" t="s">
        <v>4108</v>
      </c>
      <c r="D744" s="34"/>
      <c r="E744" s="34"/>
      <c r="F744" s="34"/>
      <c r="G744" s="34"/>
      <c r="H744" s="40"/>
    </row>
    <row r="745" spans="1:8" s="2" customFormat="1" ht="16.8" customHeight="1">
      <c r="A745" s="34"/>
      <c r="B745" s="40"/>
      <c r="C745" s="297" t="s">
        <v>2497</v>
      </c>
      <c r="D745" s="297" t="s">
        <v>2498</v>
      </c>
      <c r="E745" s="19" t="s">
        <v>1200</v>
      </c>
      <c r="F745" s="298">
        <v>3.34</v>
      </c>
      <c r="G745" s="34"/>
      <c r="H745" s="40"/>
    </row>
    <row r="746" spans="1:8" s="2" customFormat="1" ht="16.8" customHeight="1">
      <c r="A746" s="34"/>
      <c r="B746" s="40"/>
      <c r="C746" s="297" t="s">
        <v>2492</v>
      </c>
      <c r="D746" s="297" t="s">
        <v>4201</v>
      </c>
      <c r="E746" s="19" t="s">
        <v>736</v>
      </c>
      <c r="F746" s="298">
        <v>0.003</v>
      </c>
      <c r="G746" s="34"/>
      <c r="H746" s="40"/>
    </row>
    <row r="747" spans="1:8" s="2" customFormat="1" ht="16.8" customHeight="1">
      <c r="A747" s="34"/>
      <c r="B747" s="40"/>
      <c r="C747" s="293" t="s">
        <v>2252</v>
      </c>
      <c r="D747" s="294" t="s">
        <v>2253</v>
      </c>
      <c r="E747" s="295" t="s">
        <v>1227</v>
      </c>
      <c r="F747" s="296">
        <v>3</v>
      </c>
      <c r="G747" s="34"/>
      <c r="H747" s="40"/>
    </row>
    <row r="748" spans="1:8" s="2" customFormat="1" ht="16.8" customHeight="1">
      <c r="A748" s="34"/>
      <c r="B748" s="40"/>
      <c r="C748" s="297" t="s">
        <v>2252</v>
      </c>
      <c r="D748" s="297" t="s">
        <v>262</v>
      </c>
      <c r="E748" s="19" t="s">
        <v>17</v>
      </c>
      <c r="F748" s="298">
        <v>3</v>
      </c>
      <c r="G748" s="34"/>
      <c r="H748" s="40"/>
    </row>
    <row r="749" spans="1:8" s="2" customFormat="1" ht="16.8" customHeight="1">
      <c r="A749" s="34"/>
      <c r="B749" s="40"/>
      <c r="C749" s="299" t="s">
        <v>4108</v>
      </c>
      <c r="D749" s="34"/>
      <c r="E749" s="34"/>
      <c r="F749" s="34"/>
      <c r="G749" s="34"/>
      <c r="H749" s="40"/>
    </row>
    <row r="750" spans="1:8" s="2" customFormat="1" ht="16.8" customHeight="1">
      <c r="A750" s="34"/>
      <c r="B750" s="40"/>
      <c r="C750" s="297" t="s">
        <v>2395</v>
      </c>
      <c r="D750" s="297" t="s">
        <v>2253</v>
      </c>
      <c r="E750" s="19" t="s">
        <v>581</v>
      </c>
      <c r="F750" s="298">
        <v>3</v>
      </c>
      <c r="G750" s="34"/>
      <c r="H750" s="40"/>
    </row>
    <row r="751" spans="1:8" s="2" customFormat="1" ht="16.8" customHeight="1">
      <c r="A751" s="34"/>
      <c r="B751" s="40"/>
      <c r="C751" s="297" t="s">
        <v>2390</v>
      </c>
      <c r="D751" s="297" t="s">
        <v>4198</v>
      </c>
      <c r="E751" s="19" t="s">
        <v>581</v>
      </c>
      <c r="F751" s="298">
        <v>28</v>
      </c>
      <c r="G751" s="34"/>
      <c r="H751" s="40"/>
    </row>
    <row r="752" spans="1:8" s="2" customFormat="1" ht="16.8" customHeight="1">
      <c r="A752" s="34"/>
      <c r="B752" s="40"/>
      <c r="C752" s="293" t="s">
        <v>2225</v>
      </c>
      <c r="D752" s="294" t="s">
        <v>2226</v>
      </c>
      <c r="E752" s="295" t="s">
        <v>1227</v>
      </c>
      <c r="F752" s="296">
        <v>14</v>
      </c>
      <c r="G752" s="34"/>
      <c r="H752" s="40"/>
    </row>
    <row r="753" spans="1:8" s="2" customFormat="1" ht="16.8" customHeight="1">
      <c r="A753" s="34"/>
      <c r="B753" s="40"/>
      <c r="C753" s="297" t="s">
        <v>17</v>
      </c>
      <c r="D753" s="297" t="s">
        <v>2303</v>
      </c>
      <c r="E753" s="19" t="s">
        <v>17</v>
      </c>
      <c r="F753" s="298">
        <v>14</v>
      </c>
      <c r="G753" s="34"/>
      <c r="H753" s="40"/>
    </row>
    <row r="754" spans="1:8" s="2" customFormat="1" ht="16.8" customHeight="1">
      <c r="A754" s="34"/>
      <c r="B754" s="40"/>
      <c r="C754" s="297" t="s">
        <v>2225</v>
      </c>
      <c r="D754" s="297" t="s">
        <v>261</v>
      </c>
      <c r="E754" s="19" t="s">
        <v>17</v>
      </c>
      <c r="F754" s="298">
        <v>14</v>
      </c>
      <c r="G754" s="34"/>
      <c r="H754" s="40"/>
    </row>
    <row r="755" spans="1:8" s="2" customFormat="1" ht="16.8" customHeight="1">
      <c r="A755" s="34"/>
      <c r="B755" s="40"/>
      <c r="C755" s="299" t="s">
        <v>4108</v>
      </c>
      <c r="D755" s="34"/>
      <c r="E755" s="34"/>
      <c r="F755" s="34"/>
      <c r="G755" s="34"/>
      <c r="H755" s="40"/>
    </row>
    <row r="756" spans="1:8" s="2" customFormat="1" ht="16.8" customHeight="1">
      <c r="A756" s="34"/>
      <c r="B756" s="40"/>
      <c r="C756" s="297" t="s">
        <v>2299</v>
      </c>
      <c r="D756" s="297" t="s">
        <v>4202</v>
      </c>
      <c r="E756" s="19" t="s">
        <v>581</v>
      </c>
      <c r="F756" s="298">
        <v>14</v>
      </c>
      <c r="G756" s="34"/>
      <c r="H756" s="40"/>
    </row>
    <row r="757" spans="1:8" s="2" customFormat="1" ht="16.8" customHeight="1">
      <c r="A757" s="34"/>
      <c r="B757" s="40"/>
      <c r="C757" s="297" t="s">
        <v>2314</v>
      </c>
      <c r="D757" s="297" t="s">
        <v>4203</v>
      </c>
      <c r="E757" s="19" t="s">
        <v>581</v>
      </c>
      <c r="F757" s="298">
        <v>36</v>
      </c>
      <c r="G757" s="34"/>
      <c r="H757" s="40"/>
    </row>
    <row r="758" spans="1:8" s="2" customFormat="1" ht="16.8" customHeight="1">
      <c r="A758" s="34"/>
      <c r="B758" s="40"/>
      <c r="C758" s="293" t="s">
        <v>2227</v>
      </c>
      <c r="D758" s="294" t="s">
        <v>2228</v>
      </c>
      <c r="E758" s="295" t="s">
        <v>1227</v>
      </c>
      <c r="F758" s="296">
        <v>7</v>
      </c>
      <c r="G758" s="34"/>
      <c r="H758" s="40"/>
    </row>
    <row r="759" spans="1:8" s="2" customFormat="1" ht="16.8" customHeight="1">
      <c r="A759" s="34"/>
      <c r="B759" s="40"/>
      <c r="C759" s="297" t="s">
        <v>2227</v>
      </c>
      <c r="D759" s="297" t="s">
        <v>2308</v>
      </c>
      <c r="E759" s="19" t="s">
        <v>17</v>
      </c>
      <c r="F759" s="298">
        <v>7</v>
      </c>
      <c r="G759" s="34"/>
      <c r="H759" s="40"/>
    </row>
    <row r="760" spans="1:8" s="2" customFormat="1" ht="16.8" customHeight="1">
      <c r="A760" s="34"/>
      <c r="B760" s="40"/>
      <c r="C760" s="299" t="s">
        <v>4108</v>
      </c>
      <c r="D760" s="34"/>
      <c r="E760" s="34"/>
      <c r="F760" s="34"/>
      <c r="G760" s="34"/>
      <c r="H760" s="40"/>
    </row>
    <row r="761" spans="1:8" s="2" customFormat="1" ht="16.8" customHeight="1">
      <c r="A761" s="34"/>
      <c r="B761" s="40"/>
      <c r="C761" s="297" t="s">
        <v>2304</v>
      </c>
      <c r="D761" s="297" t="s">
        <v>4204</v>
      </c>
      <c r="E761" s="19" t="s">
        <v>581</v>
      </c>
      <c r="F761" s="298">
        <v>7</v>
      </c>
      <c r="G761" s="34"/>
      <c r="H761" s="40"/>
    </row>
    <row r="762" spans="1:8" s="2" customFormat="1" ht="16.8" customHeight="1">
      <c r="A762" s="34"/>
      <c r="B762" s="40"/>
      <c r="C762" s="297" t="s">
        <v>2319</v>
      </c>
      <c r="D762" s="297" t="s">
        <v>4205</v>
      </c>
      <c r="E762" s="19" t="s">
        <v>581</v>
      </c>
      <c r="F762" s="298">
        <v>12</v>
      </c>
      <c r="G762" s="34"/>
      <c r="H762" s="40"/>
    </row>
    <row r="763" spans="1:8" s="2" customFormat="1" ht="16.8" customHeight="1">
      <c r="A763" s="34"/>
      <c r="B763" s="40"/>
      <c r="C763" s="293" t="s">
        <v>2229</v>
      </c>
      <c r="D763" s="294" t="s">
        <v>2230</v>
      </c>
      <c r="E763" s="295" t="s">
        <v>1227</v>
      </c>
      <c r="F763" s="296">
        <v>1</v>
      </c>
      <c r="G763" s="34"/>
      <c r="H763" s="40"/>
    </row>
    <row r="764" spans="1:8" s="2" customFormat="1" ht="16.8" customHeight="1">
      <c r="A764" s="34"/>
      <c r="B764" s="40"/>
      <c r="C764" s="297" t="s">
        <v>2229</v>
      </c>
      <c r="D764" s="297" t="s">
        <v>2313</v>
      </c>
      <c r="E764" s="19" t="s">
        <v>17</v>
      </c>
      <c r="F764" s="298">
        <v>1</v>
      </c>
      <c r="G764" s="34"/>
      <c r="H764" s="40"/>
    </row>
    <row r="765" spans="1:8" s="2" customFormat="1" ht="16.8" customHeight="1">
      <c r="A765" s="34"/>
      <c r="B765" s="40"/>
      <c r="C765" s="299" t="s">
        <v>4108</v>
      </c>
      <c r="D765" s="34"/>
      <c r="E765" s="34"/>
      <c r="F765" s="34"/>
      <c r="G765" s="34"/>
      <c r="H765" s="40"/>
    </row>
    <row r="766" spans="1:8" s="2" customFormat="1" ht="16.8" customHeight="1">
      <c r="A766" s="34"/>
      <c r="B766" s="40"/>
      <c r="C766" s="297" t="s">
        <v>2309</v>
      </c>
      <c r="D766" s="297" t="s">
        <v>4206</v>
      </c>
      <c r="E766" s="19" t="s">
        <v>581</v>
      </c>
      <c r="F766" s="298">
        <v>1</v>
      </c>
      <c r="G766" s="34"/>
      <c r="H766" s="40"/>
    </row>
    <row r="767" spans="1:8" s="2" customFormat="1" ht="16.8" customHeight="1">
      <c r="A767" s="34"/>
      <c r="B767" s="40"/>
      <c r="C767" s="297" t="s">
        <v>2324</v>
      </c>
      <c r="D767" s="297" t="s">
        <v>4207</v>
      </c>
      <c r="E767" s="19" t="s">
        <v>581</v>
      </c>
      <c r="F767" s="298">
        <v>1</v>
      </c>
      <c r="G767" s="34"/>
      <c r="H767" s="40"/>
    </row>
    <row r="768" spans="1:8" s="2" customFormat="1" ht="16.8" customHeight="1">
      <c r="A768" s="34"/>
      <c r="B768" s="40"/>
      <c r="C768" s="293" t="s">
        <v>2266</v>
      </c>
      <c r="D768" s="294" t="s">
        <v>2267</v>
      </c>
      <c r="E768" s="295" t="s">
        <v>1227</v>
      </c>
      <c r="F768" s="296">
        <v>1</v>
      </c>
      <c r="G768" s="34"/>
      <c r="H768" s="40"/>
    </row>
    <row r="769" spans="1:8" s="2" customFormat="1" ht="16.8" customHeight="1">
      <c r="A769" s="34"/>
      <c r="B769" s="40"/>
      <c r="C769" s="297" t="s">
        <v>2266</v>
      </c>
      <c r="D769" s="297" t="s">
        <v>2443</v>
      </c>
      <c r="E769" s="19" t="s">
        <v>17</v>
      </c>
      <c r="F769" s="298">
        <v>1</v>
      </c>
      <c r="G769" s="34"/>
      <c r="H769" s="40"/>
    </row>
    <row r="770" spans="1:8" s="2" customFormat="1" ht="16.8" customHeight="1">
      <c r="A770" s="34"/>
      <c r="B770" s="40"/>
      <c r="C770" s="299" t="s">
        <v>4108</v>
      </c>
      <c r="D770" s="34"/>
      <c r="E770" s="34"/>
      <c r="F770" s="34"/>
      <c r="G770" s="34"/>
      <c r="H770" s="40"/>
    </row>
    <row r="771" spans="1:8" s="2" customFormat="1" ht="16.8" customHeight="1">
      <c r="A771" s="34"/>
      <c r="B771" s="40"/>
      <c r="C771" s="297" t="s">
        <v>2440</v>
      </c>
      <c r="D771" s="297" t="s">
        <v>2441</v>
      </c>
      <c r="E771" s="19" t="s">
        <v>581</v>
      </c>
      <c r="F771" s="298">
        <v>1</v>
      </c>
      <c r="G771" s="34"/>
      <c r="H771" s="40"/>
    </row>
    <row r="772" spans="1:8" s="2" customFormat="1" ht="16.8" customHeight="1">
      <c r="A772" s="34"/>
      <c r="B772" s="40"/>
      <c r="C772" s="297" t="s">
        <v>2436</v>
      </c>
      <c r="D772" s="297" t="s">
        <v>4208</v>
      </c>
      <c r="E772" s="19" t="s">
        <v>581</v>
      </c>
      <c r="F772" s="298">
        <v>1</v>
      </c>
      <c r="G772" s="34"/>
      <c r="H772" s="40"/>
    </row>
    <row r="773" spans="1:8" s="2" customFormat="1" ht="16.8" customHeight="1">
      <c r="A773" s="34"/>
      <c r="B773" s="40"/>
      <c r="C773" s="293" t="s">
        <v>2221</v>
      </c>
      <c r="D773" s="294" t="s">
        <v>2222</v>
      </c>
      <c r="E773" s="295" t="s">
        <v>1227</v>
      </c>
      <c r="F773" s="296">
        <v>22</v>
      </c>
      <c r="G773" s="34"/>
      <c r="H773" s="40"/>
    </row>
    <row r="774" spans="1:8" s="2" customFormat="1" ht="16.8" customHeight="1">
      <c r="A774" s="34"/>
      <c r="B774" s="40"/>
      <c r="C774" s="297" t="s">
        <v>2221</v>
      </c>
      <c r="D774" s="297" t="s">
        <v>2293</v>
      </c>
      <c r="E774" s="19" t="s">
        <v>17</v>
      </c>
      <c r="F774" s="298">
        <v>22</v>
      </c>
      <c r="G774" s="34"/>
      <c r="H774" s="40"/>
    </row>
    <row r="775" spans="1:8" s="2" customFormat="1" ht="16.8" customHeight="1">
      <c r="A775" s="34"/>
      <c r="B775" s="40"/>
      <c r="C775" s="299" t="s">
        <v>4108</v>
      </c>
      <c r="D775" s="34"/>
      <c r="E775" s="34"/>
      <c r="F775" s="34"/>
      <c r="G775" s="34"/>
      <c r="H775" s="40"/>
    </row>
    <row r="776" spans="1:8" s="2" customFormat="1" ht="16.8" customHeight="1">
      <c r="A776" s="34"/>
      <c r="B776" s="40"/>
      <c r="C776" s="297" t="s">
        <v>2289</v>
      </c>
      <c r="D776" s="297" t="s">
        <v>4209</v>
      </c>
      <c r="E776" s="19" t="s">
        <v>581</v>
      </c>
      <c r="F776" s="298">
        <v>22</v>
      </c>
      <c r="G776" s="34"/>
      <c r="H776" s="40"/>
    </row>
    <row r="777" spans="1:8" s="2" customFormat="1" ht="16.8" customHeight="1">
      <c r="A777" s="34"/>
      <c r="B777" s="40"/>
      <c r="C777" s="297" t="s">
        <v>2314</v>
      </c>
      <c r="D777" s="297" t="s">
        <v>4203</v>
      </c>
      <c r="E777" s="19" t="s">
        <v>581</v>
      </c>
      <c r="F777" s="298">
        <v>36</v>
      </c>
      <c r="G777" s="34"/>
      <c r="H777" s="40"/>
    </row>
    <row r="778" spans="1:8" s="2" customFormat="1" ht="16.8" customHeight="1">
      <c r="A778" s="34"/>
      <c r="B778" s="40"/>
      <c r="C778" s="293" t="s">
        <v>2223</v>
      </c>
      <c r="D778" s="294" t="s">
        <v>2224</v>
      </c>
      <c r="E778" s="295" t="s">
        <v>1227</v>
      </c>
      <c r="F778" s="296">
        <v>5</v>
      </c>
      <c r="G778" s="34"/>
      <c r="H778" s="40"/>
    </row>
    <row r="779" spans="1:8" s="2" customFormat="1" ht="16.8" customHeight="1">
      <c r="A779" s="34"/>
      <c r="B779" s="40"/>
      <c r="C779" s="297" t="s">
        <v>2223</v>
      </c>
      <c r="D779" s="297" t="s">
        <v>2298</v>
      </c>
      <c r="E779" s="19" t="s">
        <v>17</v>
      </c>
      <c r="F779" s="298">
        <v>5</v>
      </c>
      <c r="G779" s="34"/>
      <c r="H779" s="40"/>
    </row>
    <row r="780" spans="1:8" s="2" customFormat="1" ht="16.8" customHeight="1">
      <c r="A780" s="34"/>
      <c r="B780" s="40"/>
      <c r="C780" s="299" t="s">
        <v>4108</v>
      </c>
      <c r="D780" s="34"/>
      <c r="E780" s="34"/>
      <c r="F780" s="34"/>
      <c r="G780" s="34"/>
      <c r="H780" s="40"/>
    </row>
    <row r="781" spans="1:8" s="2" customFormat="1" ht="16.8" customHeight="1">
      <c r="A781" s="34"/>
      <c r="B781" s="40"/>
      <c r="C781" s="297" t="s">
        <v>2294</v>
      </c>
      <c r="D781" s="297" t="s">
        <v>4210</v>
      </c>
      <c r="E781" s="19" t="s">
        <v>581</v>
      </c>
      <c r="F781" s="298">
        <v>5</v>
      </c>
      <c r="G781" s="34"/>
      <c r="H781" s="40"/>
    </row>
    <row r="782" spans="1:8" s="2" customFormat="1" ht="16.8" customHeight="1">
      <c r="A782" s="34"/>
      <c r="B782" s="40"/>
      <c r="C782" s="297" t="s">
        <v>2319</v>
      </c>
      <c r="D782" s="297" t="s">
        <v>4205</v>
      </c>
      <c r="E782" s="19" t="s">
        <v>581</v>
      </c>
      <c r="F782" s="298">
        <v>12</v>
      </c>
      <c r="G782" s="34"/>
      <c r="H782" s="40"/>
    </row>
    <row r="783" spans="1:8" s="2" customFormat="1" ht="16.8" customHeight="1">
      <c r="A783" s="34"/>
      <c r="B783" s="40"/>
      <c r="C783" s="293" t="s">
        <v>2262</v>
      </c>
      <c r="D783" s="294" t="s">
        <v>2263</v>
      </c>
      <c r="E783" s="295" t="s">
        <v>1227</v>
      </c>
      <c r="F783" s="296">
        <v>1</v>
      </c>
      <c r="G783" s="34"/>
      <c r="H783" s="40"/>
    </row>
    <row r="784" spans="1:8" s="2" customFormat="1" ht="16.8" customHeight="1">
      <c r="A784" s="34"/>
      <c r="B784" s="40"/>
      <c r="C784" s="297" t="s">
        <v>17</v>
      </c>
      <c r="D784" s="297" t="s">
        <v>2435</v>
      </c>
      <c r="E784" s="19" t="s">
        <v>17</v>
      </c>
      <c r="F784" s="298">
        <v>1</v>
      </c>
      <c r="G784" s="34"/>
      <c r="H784" s="40"/>
    </row>
    <row r="785" spans="1:8" s="2" customFormat="1" ht="16.8" customHeight="1">
      <c r="A785" s="34"/>
      <c r="B785" s="40"/>
      <c r="C785" s="297" t="s">
        <v>2262</v>
      </c>
      <c r="D785" s="297" t="s">
        <v>261</v>
      </c>
      <c r="E785" s="19" t="s">
        <v>17</v>
      </c>
      <c r="F785" s="298">
        <v>1</v>
      </c>
      <c r="G785" s="34"/>
      <c r="H785" s="40"/>
    </row>
    <row r="786" spans="1:8" s="2" customFormat="1" ht="16.8" customHeight="1">
      <c r="A786" s="34"/>
      <c r="B786" s="40"/>
      <c r="C786" s="299" t="s">
        <v>4108</v>
      </c>
      <c r="D786" s="34"/>
      <c r="E786" s="34"/>
      <c r="F786" s="34"/>
      <c r="G786" s="34"/>
      <c r="H786" s="40"/>
    </row>
    <row r="787" spans="1:8" s="2" customFormat="1" ht="16.8" customHeight="1">
      <c r="A787" s="34"/>
      <c r="B787" s="40"/>
      <c r="C787" s="297" t="s">
        <v>2432</v>
      </c>
      <c r="D787" s="297" t="s">
        <v>2433</v>
      </c>
      <c r="E787" s="19" t="s">
        <v>581</v>
      </c>
      <c r="F787" s="298">
        <v>1</v>
      </c>
      <c r="G787" s="34"/>
      <c r="H787" s="40"/>
    </row>
    <row r="788" spans="1:8" s="2" customFormat="1" ht="16.8" customHeight="1">
      <c r="A788" s="34"/>
      <c r="B788" s="40"/>
      <c r="C788" s="297" t="s">
        <v>2412</v>
      </c>
      <c r="D788" s="297" t="s">
        <v>4211</v>
      </c>
      <c r="E788" s="19" t="s">
        <v>581</v>
      </c>
      <c r="F788" s="298">
        <v>38</v>
      </c>
      <c r="G788" s="34"/>
      <c r="H788" s="40"/>
    </row>
    <row r="789" spans="1:8" s="2" customFormat="1" ht="16.8" customHeight="1">
      <c r="A789" s="34"/>
      <c r="B789" s="40"/>
      <c r="C789" s="293" t="s">
        <v>2247</v>
      </c>
      <c r="D789" s="294" t="s">
        <v>2248</v>
      </c>
      <c r="E789" s="295" t="s">
        <v>1227</v>
      </c>
      <c r="F789" s="296">
        <v>250</v>
      </c>
      <c r="G789" s="34"/>
      <c r="H789" s="40"/>
    </row>
    <row r="790" spans="1:8" s="2" customFormat="1" ht="16.8" customHeight="1">
      <c r="A790" s="34"/>
      <c r="B790" s="40"/>
      <c r="C790" s="297" t="s">
        <v>17</v>
      </c>
      <c r="D790" s="297" t="s">
        <v>2249</v>
      </c>
      <c r="E790" s="19" t="s">
        <v>17</v>
      </c>
      <c r="F790" s="298">
        <v>250</v>
      </c>
      <c r="G790" s="34"/>
      <c r="H790" s="40"/>
    </row>
    <row r="791" spans="1:8" s="2" customFormat="1" ht="16.8" customHeight="1">
      <c r="A791" s="34"/>
      <c r="B791" s="40"/>
      <c r="C791" s="297" t="s">
        <v>2247</v>
      </c>
      <c r="D791" s="297" t="s">
        <v>261</v>
      </c>
      <c r="E791" s="19" t="s">
        <v>17</v>
      </c>
      <c r="F791" s="298">
        <v>250</v>
      </c>
      <c r="G791" s="34"/>
      <c r="H791" s="40"/>
    </row>
    <row r="792" spans="1:8" s="2" customFormat="1" ht="16.8" customHeight="1">
      <c r="A792" s="34"/>
      <c r="B792" s="40"/>
      <c r="C792" s="299" t="s">
        <v>4108</v>
      </c>
      <c r="D792" s="34"/>
      <c r="E792" s="34"/>
      <c r="F792" s="34"/>
      <c r="G792" s="34"/>
      <c r="H792" s="40"/>
    </row>
    <row r="793" spans="1:8" s="2" customFormat="1" ht="16.8" customHeight="1">
      <c r="A793" s="34"/>
      <c r="B793" s="40"/>
      <c r="C793" s="297" t="s">
        <v>2407</v>
      </c>
      <c r="D793" s="297" t="s">
        <v>2248</v>
      </c>
      <c r="E793" s="19" t="s">
        <v>1227</v>
      </c>
      <c r="F793" s="298">
        <v>250</v>
      </c>
      <c r="G793" s="34"/>
      <c r="H793" s="40"/>
    </row>
    <row r="794" spans="1:8" s="2" customFormat="1" ht="16.8" customHeight="1">
      <c r="A794" s="34"/>
      <c r="B794" s="40"/>
      <c r="C794" s="297" t="s">
        <v>2399</v>
      </c>
      <c r="D794" s="297" t="s">
        <v>4212</v>
      </c>
      <c r="E794" s="19" t="s">
        <v>581</v>
      </c>
      <c r="F794" s="298">
        <v>1000</v>
      </c>
      <c r="G794" s="34"/>
      <c r="H794" s="40"/>
    </row>
    <row r="795" spans="1:8" s="2" customFormat="1" ht="16.8" customHeight="1">
      <c r="A795" s="34"/>
      <c r="B795" s="40"/>
      <c r="C795" s="293" t="s">
        <v>2258</v>
      </c>
      <c r="D795" s="294" t="s">
        <v>2259</v>
      </c>
      <c r="E795" s="295" t="s">
        <v>1227</v>
      </c>
      <c r="F795" s="296">
        <v>2</v>
      </c>
      <c r="G795" s="34"/>
      <c r="H795" s="40"/>
    </row>
    <row r="796" spans="1:8" s="2" customFormat="1" ht="16.8" customHeight="1">
      <c r="A796" s="34"/>
      <c r="B796" s="40"/>
      <c r="C796" s="297" t="s">
        <v>17</v>
      </c>
      <c r="D796" s="297" t="s">
        <v>2426</v>
      </c>
      <c r="E796" s="19" t="s">
        <v>17</v>
      </c>
      <c r="F796" s="298">
        <v>1</v>
      </c>
      <c r="G796" s="34"/>
      <c r="H796" s="40"/>
    </row>
    <row r="797" spans="1:8" s="2" customFormat="1" ht="16.8" customHeight="1">
      <c r="A797" s="34"/>
      <c r="B797" s="40"/>
      <c r="C797" s="297" t="s">
        <v>17</v>
      </c>
      <c r="D797" s="297" t="s">
        <v>2427</v>
      </c>
      <c r="E797" s="19" t="s">
        <v>17</v>
      </c>
      <c r="F797" s="298">
        <v>1</v>
      </c>
      <c r="G797" s="34"/>
      <c r="H797" s="40"/>
    </row>
    <row r="798" spans="1:8" s="2" customFormat="1" ht="16.8" customHeight="1">
      <c r="A798" s="34"/>
      <c r="B798" s="40"/>
      <c r="C798" s="297" t="s">
        <v>2258</v>
      </c>
      <c r="D798" s="297" t="s">
        <v>261</v>
      </c>
      <c r="E798" s="19" t="s">
        <v>17</v>
      </c>
      <c r="F798" s="298">
        <v>2</v>
      </c>
      <c r="G798" s="34"/>
      <c r="H798" s="40"/>
    </row>
    <row r="799" spans="1:8" s="2" customFormat="1" ht="16.8" customHeight="1">
      <c r="A799" s="34"/>
      <c r="B799" s="40"/>
      <c r="C799" s="299" t="s">
        <v>4108</v>
      </c>
      <c r="D799" s="34"/>
      <c r="E799" s="34"/>
      <c r="F799" s="34"/>
      <c r="G799" s="34"/>
      <c r="H799" s="40"/>
    </row>
    <row r="800" spans="1:8" s="2" customFormat="1" ht="16.8" customHeight="1">
      <c r="A800" s="34"/>
      <c r="B800" s="40"/>
      <c r="C800" s="297" t="s">
        <v>2423</v>
      </c>
      <c r="D800" s="297" t="s">
        <v>2424</v>
      </c>
      <c r="E800" s="19" t="s">
        <v>581</v>
      </c>
      <c r="F800" s="298">
        <v>2</v>
      </c>
      <c r="G800" s="34"/>
      <c r="H800" s="40"/>
    </row>
    <row r="801" spans="1:8" s="2" customFormat="1" ht="16.8" customHeight="1">
      <c r="A801" s="34"/>
      <c r="B801" s="40"/>
      <c r="C801" s="297" t="s">
        <v>2412</v>
      </c>
      <c r="D801" s="297" t="s">
        <v>4211</v>
      </c>
      <c r="E801" s="19" t="s">
        <v>581</v>
      </c>
      <c r="F801" s="298">
        <v>38</v>
      </c>
      <c r="G801" s="34"/>
      <c r="H801" s="40"/>
    </row>
    <row r="802" spans="1:8" s="2" customFormat="1" ht="16.8" customHeight="1">
      <c r="A802" s="34"/>
      <c r="B802" s="40"/>
      <c r="C802" s="293" t="s">
        <v>2273</v>
      </c>
      <c r="D802" s="294" t="s">
        <v>2274</v>
      </c>
      <c r="E802" s="295" t="s">
        <v>140</v>
      </c>
      <c r="F802" s="296">
        <v>30.615</v>
      </c>
      <c r="G802" s="34"/>
      <c r="H802" s="40"/>
    </row>
    <row r="803" spans="1:8" s="2" customFormat="1" ht="16.8" customHeight="1">
      <c r="A803" s="34"/>
      <c r="B803" s="40"/>
      <c r="C803" s="297" t="s">
        <v>2273</v>
      </c>
      <c r="D803" s="297" t="s">
        <v>2486</v>
      </c>
      <c r="E803" s="19" t="s">
        <v>17</v>
      </c>
      <c r="F803" s="298">
        <v>30.615</v>
      </c>
      <c r="G803" s="34"/>
      <c r="H803" s="40"/>
    </row>
    <row r="804" spans="1:8" s="2" customFormat="1" ht="16.8" customHeight="1">
      <c r="A804" s="34"/>
      <c r="B804" s="40"/>
      <c r="C804" s="299" t="s">
        <v>4108</v>
      </c>
      <c r="D804" s="34"/>
      <c r="E804" s="34"/>
      <c r="F804" s="34"/>
      <c r="G804" s="34"/>
      <c r="H804" s="40"/>
    </row>
    <row r="805" spans="1:8" s="2" customFormat="1" ht="16.8" customHeight="1">
      <c r="A805" s="34"/>
      <c r="B805" s="40"/>
      <c r="C805" s="297" t="s">
        <v>2482</v>
      </c>
      <c r="D805" s="297" t="s">
        <v>4213</v>
      </c>
      <c r="E805" s="19" t="s">
        <v>140</v>
      </c>
      <c r="F805" s="298">
        <v>30.615</v>
      </c>
      <c r="G805" s="34"/>
      <c r="H805" s="40"/>
    </row>
    <row r="806" spans="1:8" s="2" customFormat="1" ht="16.8" customHeight="1">
      <c r="A806" s="34"/>
      <c r="B806" s="40"/>
      <c r="C806" s="297" t="s">
        <v>2487</v>
      </c>
      <c r="D806" s="297" t="s">
        <v>2488</v>
      </c>
      <c r="E806" s="19" t="s">
        <v>144</v>
      </c>
      <c r="F806" s="298">
        <v>0.378</v>
      </c>
      <c r="G806" s="34"/>
      <c r="H806" s="40"/>
    </row>
    <row r="807" spans="1:8" s="2" customFormat="1" ht="16.8" customHeight="1">
      <c r="A807" s="34"/>
      <c r="B807" s="40"/>
      <c r="C807" s="293" t="s">
        <v>2244</v>
      </c>
      <c r="D807" s="294" t="s">
        <v>2245</v>
      </c>
      <c r="E807" s="295" t="s">
        <v>1227</v>
      </c>
      <c r="F807" s="296">
        <v>500</v>
      </c>
      <c r="G807" s="34"/>
      <c r="H807" s="40"/>
    </row>
    <row r="808" spans="1:8" s="2" customFormat="1" ht="16.8" customHeight="1">
      <c r="A808" s="34"/>
      <c r="B808" s="40"/>
      <c r="C808" s="297" t="s">
        <v>17</v>
      </c>
      <c r="D808" s="297" t="s">
        <v>2411</v>
      </c>
      <c r="E808" s="19" t="s">
        <v>17</v>
      </c>
      <c r="F808" s="298">
        <v>500</v>
      </c>
      <c r="G808" s="34"/>
      <c r="H808" s="40"/>
    </row>
    <row r="809" spans="1:8" s="2" customFormat="1" ht="16.8" customHeight="1">
      <c r="A809" s="34"/>
      <c r="B809" s="40"/>
      <c r="C809" s="297" t="s">
        <v>2244</v>
      </c>
      <c r="D809" s="297" t="s">
        <v>261</v>
      </c>
      <c r="E809" s="19" t="s">
        <v>17</v>
      </c>
      <c r="F809" s="298">
        <v>500</v>
      </c>
      <c r="G809" s="34"/>
      <c r="H809" s="40"/>
    </row>
    <row r="810" spans="1:8" s="2" customFormat="1" ht="16.8" customHeight="1">
      <c r="A810" s="34"/>
      <c r="B810" s="40"/>
      <c r="C810" s="299" t="s">
        <v>4108</v>
      </c>
      <c r="D810" s="34"/>
      <c r="E810" s="34"/>
      <c r="F810" s="34"/>
      <c r="G810" s="34"/>
      <c r="H810" s="40"/>
    </row>
    <row r="811" spans="1:8" s="2" customFormat="1" ht="16.8" customHeight="1">
      <c r="A811" s="34"/>
      <c r="B811" s="40"/>
      <c r="C811" s="297" t="s">
        <v>2409</v>
      </c>
      <c r="D811" s="297" t="s">
        <v>2245</v>
      </c>
      <c r="E811" s="19" t="s">
        <v>1227</v>
      </c>
      <c r="F811" s="298">
        <v>500</v>
      </c>
      <c r="G811" s="34"/>
      <c r="H811" s="40"/>
    </row>
    <row r="812" spans="1:8" s="2" customFormat="1" ht="16.8" customHeight="1">
      <c r="A812" s="34"/>
      <c r="B812" s="40"/>
      <c r="C812" s="297" t="s">
        <v>2399</v>
      </c>
      <c r="D812" s="297" t="s">
        <v>4212</v>
      </c>
      <c r="E812" s="19" t="s">
        <v>581</v>
      </c>
      <c r="F812" s="298">
        <v>1000</v>
      </c>
      <c r="G812" s="34"/>
      <c r="H812" s="40"/>
    </row>
    <row r="813" spans="1:8" s="2" customFormat="1" ht="16.8" customHeight="1">
      <c r="A813" s="34"/>
      <c r="B813" s="40"/>
      <c r="C813" s="293" t="s">
        <v>2270</v>
      </c>
      <c r="D813" s="294" t="s">
        <v>2271</v>
      </c>
      <c r="E813" s="295" t="s">
        <v>140</v>
      </c>
      <c r="F813" s="296">
        <v>29.25</v>
      </c>
      <c r="G813" s="34"/>
      <c r="H813" s="40"/>
    </row>
    <row r="814" spans="1:8" s="2" customFormat="1" ht="16.8" customHeight="1">
      <c r="A814" s="34"/>
      <c r="B814" s="40"/>
      <c r="C814" s="297" t="s">
        <v>2270</v>
      </c>
      <c r="D814" s="297" t="s">
        <v>2460</v>
      </c>
      <c r="E814" s="19" t="s">
        <v>17</v>
      </c>
      <c r="F814" s="298">
        <v>29.25</v>
      </c>
      <c r="G814" s="34"/>
      <c r="H814" s="40"/>
    </row>
    <row r="815" spans="1:8" s="2" customFormat="1" ht="16.8" customHeight="1">
      <c r="A815" s="34"/>
      <c r="B815" s="40"/>
      <c r="C815" s="299" t="s">
        <v>4108</v>
      </c>
      <c r="D815" s="34"/>
      <c r="E815" s="34"/>
      <c r="F815" s="34"/>
      <c r="G815" s="34"/>
      <c r="H815" s="40"/>
    </row>
    <row r="816" spans="1:8" s="2" customFormat="1" ht="16.8" customHeight="1">
      <c r="A816" s="34"/>
      <c r="B816" s="40"/>
      <c r="C816" s="297" t="s">
        <v>2457</v>
      </c>
      <c r="D816" s="297" t="s">
        <v>2458</v>
      </c>
      <c r="E816" s="19" t="s">
        <v>140</v>
      </c>
      <c r="F816" s="298">
        <v>30.713</v>
      </c>
      <c r="G816" s="34"/>
      <c r="H816" s="40"/>
    </row>
    <row r="817" spans="1:8" s="2" customFormat="1" ht="16.8" customHeight="1">
      <c r="A817" s="34"/>
      <c r="B817" s="40"/>
      <c r="C817" s="297" t="s">
        <v>2453</v>
      </c>
      <c r="D817" s="297" t="s">
        <v>4214</v>
      </c>
      <c r="E817" s="19" t="s">
        <v>140</v>
      </c>
      <c r="F817" s="298">
        <v>29.25</v>
      </c>
      <c r="G817" s="34"/>
      <c r="H817" s="40"/>
    </row>
    <row r="818" spans="1:8" s="2" customFormat="1" ht="16.8" customHeight="1">
      <c r="A818" s="34"/>
      <c r="B818" s="40"/>
      <c r="C818" s="293" t="s">
        <v>2250</v>
      </c>
      <c r="D818" s="294" t="s">
        <v>2251</v>
      </c>
      <c r="E818" s="295" t="s">
        <v>1227</v>
      </c>
      <c r="F818" s="296">
        <v>250</v>
      </c>
      <c r="G818" s="34"/>
      <c r="H818" s="40"/>
    </row>
    <row r="819" spans="1:8" s="2" customFormat="1" ht="16.8" customHeight="1">
      <c r="A819" s="34"/>
      <c r="B819" s="40"/>
      <c r="C819" s="297" t="s">
        <v>17</v>
      </c>
      <c r="D819" s="297" t="s">
        <v>2406</v>
      </c>
      <c r="E819" s="19" t="s">
        <v>17</v>
      </c>
      <c r="F819" s="298">
        <v>250</v>
      </c>
      <c r="G819" s="34"/>
      <c r="H819" s="40"/>
    </row>
    <row r="820" spans="1:8" s="2" customFormat="1" ht="16.8" customHeight="1">
      <c r="A820" s="34"/>
      <c r="B820" s="40"/>
      <c r="C820" s="297" t="s">
        <v>2250</v>
      </c>
      <c r="D820" s="297" t="s">
        <v>261</v>
      </c>
      <c r="E820" s="19" t="s">
        <v>17</v>
      </c>
      <c r="F820" s="298">
        <v>250</v>
      </c>
      <c r="G820" s="34"/>
      <c r="H820" s="40"/>
    </row>
    <row r="821" spans="1:8" s="2" customFormat="1" ht="16.8" customHeight="1">
      <c r="A821" s="34"/>
      <c r="B821" s="40"/>
      <c r="C821" s="299" t="s">
        <v>4108</v>
      </c>
      <c r="D821" s="34"/>
      <c r="E821" s="34"/>
      <c r="F821" s="34"/>
      <c r="G821" s="34"/>
      <c r="H821" s="40"/>
    </row>
    <row r="822" spans="1:8" s="2" customFormat="1" ht="16.8" customHeight="1">
      <c r="A822" s="34"/>
      <c r="B822" s="40"/>
      <c r="C822" s="297" t="s">
        <v>2404</v>
      </c>
      <c r="D822" s="297" t="s">
        <v>2251</v>
      </c>
      <c r="E822" s="19" t="s">
        <v>1227</v>
      </c>
      <c r="F822" s="298">
        <v>250</v>
      </c>
      <c r="G822" s="34"/>
      <c r="H822" s="40"/>
    </row>
    <row r="823" spans="1:8" s="2" customFormat="1" ht="16.8" customHeight="1">
      <c r="A823" s="34"/>
      <c r="B823" s="40"/>
      <c r="C823" s="297" t="s">
        <v>2399</v>
      </c>
      <c r="D823" s="297" t="s">
        <v>4212</v>
      </c>
      <c r="E823" s="19" t="s">
        <v>581</v>
      </c>
      <c r="F823" s="298">
        <v>1000</v>
      </c>
      <c r="G823" s="34"/>
      <c r="H823" s="40"/>
    </row>
    <row r="824" spans="1:8" s="2" customFormat="1" ht="16.8" customHeight="1">
      <c r="A824" s="34"/>
      <c r="B824" s="40"/>
      <c r="C824" s="293" t="s">
        <v>2369</v>
      </c>
      <c r="D824" s="294" t="s">
        <v>2369</v>
      </c>
      <c r="E824" s="295" t="s">
        <v>17</v>
      </c>
      <c r="F824" s="296">
        <v>38</v>
      </c>
      <c r="G824" s="34"/>
      <c r="H824" s="40"/>
    </row>
    <row r="825" spans="1:8" s="2" customFormat="1" ht="16.8" customHeight="1">
      <c r="A825" s="34"/>
      <c r="B825" s="40"/>
      <c r="C825" s="297" t="s">
        <v>2369</v>
      </c>
      <c r="D825" s="297" t="s">
        <v>2264</v>
      </c>
      <c r="E825" s="19" t="s">
        <v>17</v>
      </c>
      <c r="F825" s="298">
        <v>38</v>
      </c>
      <c r="G825" s="34"/>
      <c r="H825" s="40"/>
    </row>
    <row r="826" spans="1:8" s="2" customFormat="1" ht="16.8" customHeight="1">
      <c r="A826" s="34"/>
      <c r="B826" s="40"/>
      <c r="C826" s="293" t="s">
        <v>2374</v>
      </c>
      <c r="D826" s="294" t="s">
        <v>2374</v>
      </c>
      <c r="E826" s="295" t="s">
        <v>17</v>
      </c>
      <c r="F826" s="296">
        <v>1</v>
      </c>
      <c r="G826" s="34"/>
      <c r="H826" s="40"/>
    </row>
    <row r="827" spans="1:8" s="2" customFormat="1" ht="16.8" customHeight="1">
      <c r="A827" s="34"/>
      <c r="B827" s="40"/>
      <c r="C827" s="297" t="s">
        <v>2374</v>
      </c>
      <c r="D827" s="297" t="s">
        <v>2268</v>
      </c>
      <c r="E827" s="19" t="s">
        <v>17</v>
      </c>
      <c r="F827" s="298">
        <v>1</v>
      </c>
      <c r="G827" s="34"/>
      <c r="H827" s="40"/>
    </row>
    <row r="828" spans="1:8" s="2" customFormat="1" ht="16.8" customHeight="1">
      <c r="A828" s="34"/>
      <c r="B828" s="40"/>
      <c r="C828" s="293" t="s">
        <v>2264</v>
      </c>
      <c r="D828" s="294" t="s">
        <v>2265</v>
      </c>
      <c r="E828" s="295" t="s">
        <v>1227</v>
      </c>
      <c r="F828" s="296">
        <v>38</v>
      </c>
      <c r="G828" s="34"/>
      <c r="H828" s="40"/>
    </row>
    <row r="829" spans="1:8" s="2" customFormat="1" ht="16.8" customHeight="1">
      <c r="A829" s="34"/>
      <c r="B829" s="40"/>
      <c r="C829" s="297" t="s">
        <v>2264</v>
      </c>
      <c r="D829" s="297" t="s">
        <v>2416</v>
      </c>
      <c r="E829" s="19" t="s">
        <v>17</v>
      </c>
      <c r="F829" s="298">
        <v>38</v>
      </c>
      <c r="G829" s="34"/>
      <c r="H829" s="40"/>
    </row>
    <row r="830" spans="1:8" s="2" customFormat="1" ht="16.8" customHeight="1">
      <c r="A830" s="34"/>
      <c r="B830" s="40"/>
      <c r="C830" s="299" t="s">
        <v>4108</v>
      </c>
      <c r="D830" s="34"/>
      <c r="E830" s="34"/>
      <c r="F830" s="34"/>
      <c r="G830" s="34"/>
      <c r="H830" s="40"/>
    </row>
    <row r="831" spans="1:8" s="2" customFormat="1" ht="16.8" customHeight="1">
      <c r="A831" s="34"/>
      <c r="B831" s="40"/>
      <c r="C831" s="297" t="s">
        <v>2412</v>
      </c>
      <c r="D831" s="297" t="s">
        <v>4211</v>
      </c>
      <c r="E831" s="19" t="s">
        <v>581</v>
      </c>
      <c r="F831" s="298">
        <v>38</v>
      </c>
      <c r="G831" s="34"/>
      <c r="H831" s="40"/>
    </row>
    <row r="832" spans="1:8" s="2" customFormat="1" ht="16.8" customHeight="1">
      <c r="A832" s="34"/>
      <c r="B832" s="40"/>
      <c r="C832" s="297" t="s">
        <v>2365</v>
      </c>
      <c r="D832" s="297" t="s">
        <v>4215</v>
      </c>
      <c r="E832" s="19" t="s">
        <v>581</v>
      </c>
      <c r="F832" s="298">
        <v>38</v>
      </c>
      <c r="G832" s="34"/>
      <c r="H832" s="40"/>
    </row>
    <row r="833" spans="1:8" s="2" customFormat="1" ht="16.8" customHeight="1">
      <c r="A833" s="34"/>
      <c r="B833" s="40"/>
      <c r="C833" s="297" t="s">
        <v>2444</v>
      </c>
      <c r="D833" s="297" t="s">
        <v>4216</v>
      </c>
      <c r="E833" s="19" t="s">
        <v>581</v>
      </c>
      <c r="F833" s="298">
        <v>39</v>
      </c>
      <c r="G833" s="34"/>
      <c r="H833" s="40"/>
    </row>
    <row r="834" spans="1:8" s="2" customFormat="1" ht="16.8" customHeight="1">
      <c r="A834" s="34"/>
      <c r="B834" s="40"/>
      <c r="C834" s="297" t="s">
        <v>2462</v>
      </c>
      <c r="D834" s="297" t="s">
        <v>4217</v>
      </c>
      <c r="E834" s="19" t="s">
        <v>581</v>
      </c>
      <c r="F834" s="298">
        <v>39</v>
      </c>
      <c r="G834" s="34"/>
      <c r="H834" s="40"/>
    </row>
    <row r="835" spans="1:8" s="2" customFormat="1" ht="16.8" customHeight="1">
      <c r="A835" s="34"/>
      <c r="B835" s="40"/>
      <c r="C835" s="297" t="s">
        <v>2475</v>
      </c>
      <c r="D835" s="297" t="s">
        <v>2476</v>
      </c>
      <c r="E835" s="19" t="s">
        <v>581</v>
      </c>
      <c r="F835" s="298">
        <v>39</v>
      </c>
      <c r="G835" s="34"/>
      <c r="H835" s="40"/>
    </row>
    <row r="836" spans="1:8" s="2" customFormat="1" ht="16.8" customHeight="1">
      <c r="A836" s="34"/>
      <c r="B836" s="40"/>
      <c r="C836" s="297" t="s">
        <v>2478</v>
      </c>
      <c r="D836" s="297" t="s">
        <v>4218</v>
      </c>
      <c r="E836" s="19" t="s">
        <v>581</v>
      </c>
      <c r="F836" s="298">
        <v>39</v>
      </c>
      <c r="G836" s="34"/>
      <c r="H836" s="40"/>
    </row>
    <row r="837" spans="1:8" s="2" customFormat="1" ht="16.8" customHeight="1">
      <c r="A837" s="34"/>
      <c r="B837" s="40"/>
      <c r="C837" s="297" t="s">
        <v>2482</v>
      </c>
      <c r="D837" s="297" t="s">
        <v>4213</v>
      </c>
      <c r="E837" s="19" t="s">
        <v>140</v>
      </c>
      <c r="F837" s="298">
        <v>30.615</v>
      </c>
      <c r="G837" s="34"/>
      <c r="H837" s="40"/>
    </row>
    <row r="838" spans="1:8" s="2" customFormat="1" ht="16.8" customHeight="1">
      <c r="A838" s="34"/>
      <c r="B838" s="40"/>
      <c r="C838" s="297" t="s">
        <v>2511</v>
      </c>
      <c r="D838" s="297" t="s">
        <v>4219</v>
      </c>
      <c r="E838" s="19" t="s">
        <v>144</v>
      </c>
      <c r="F838" s="298">
        <v>12.25</v>
      </c>
      <c r="G838" s="34"/>
      <c r="H838" s="40"/>
    </row>
    <row r="839" spans="1:8" s="2" customFormat="1" ht="16.8" customHeight="1">
      <c r="A839" s="34"/>
      <c r="B839" s="40"/>
      <c r="C839" s="297" t="s">
        <v>2375</v>
      </c>
      <c r="D839" s="297" t="s">
        <v>2376</v>
      </c>
      <c r="E839" s="19" t="s">
        <v>144</v>
      </c>
      <c r="F839" s="298">
        <v>20</v>
      </c>
      <c r="G839" s="34"/>
      <c r="H839" s="40"/>
    </row>
    <row r="840" spans="1:8" s="2" customFormat="1" ht="16.8" customHeight="1">
      <c r="A840" s="34"/>
      <c r="B840" s="40"/>
      <c r="C840" s="297" t="s">
        <v>2449</v>
      </c>
      <c r="D840" s="297" t="s">
        <v>2450</v>
      </c>
      <c r="E840" s="19" t="s">
        <v>581</v>
      </c>
      <c r="F840" s="298">
        <v>42</v>
      </c>
      <c r="G840" s="34"/>
      <c r="H840" s="40"/>
    </row>
    <row r="841" spans="1:8" s="2" customFormat="1" ht="16.8" customHeight="1">
      <c r="A841" s="34"/>
      <c r="B841" s="40"/>
      <c r="C841" s="297" t="s">
        <v>2457</v>
      </c>
      <c r="D841" s="297" t="s">
        <v>2458</v>
      </c>
      <c r="E841" s="19" t="s">
        <v>140</v>
      </c>
      <c r="F841" s="298">
        <v>30.713</v>
      </c>
      <c r="G841" s="34"/>
      <c r="H841" s="40"/>
    </row>
    <row r="842" spans="1:8" s="2" customFormat="1" ht="16.8" customHeight="1">
      <c r="A842" s="34"/>
      <c r="B842" s="40"/>
      <c r="C842" s="293" t="s">
        <v>2268</v>
      </c>
      <c r="D842" s="294" t="s">
        <v>2269</v>
      </c>
      <c r="E842" s="295" t="s">
        <v>1227</v>
      </c>
      <c r="F842" s="296">
        <v>1</v>
      </c>
      <c r="G842" s="34"/>
      <c r="H842" s="40"/>
    </row>
    <row r="843" spans="1:8" s="2" customFormat="1" ht="16.8" customHeight="1">
      <c r="A843" s="34"/>
      <c r="B843" s="40"/>
      <c r="C843" s="297" t="s">
        <v>2268</v>
      </c>
      <c r="D843" s="297" t="s">
        <v>2266</v>
      </c>
      <c r="E843" s="19" t="s">
        <v>17</v>
      </c>
      <c r="F843" s="298">
        <v>1</v>
      </c>
      <c r="G843" s="34"/>
      <c r="H843" s="40"/>
    </row>
    <row r="844" spans="1:8" s="2" customFormat="1" ht="16.8" customHeight="1">
      <c r="A844" s="34"/>
      <c r="B844" s="40"/>
      <c r="C844" s="299" t="s">
        <v>4108</v>
      </c>
      <c r="D844" s="34"/>
      <c r="E844" s="34"/>
      <c r="F844" s="34"/>
      <c r="G844" s="34"/>
      <c r="H844" s="40"/>
    </row>
    <row r="845" spans="1:8" s="2" customFormat="1" ht="16.8" customHeight="1">
      <c r="A845" s="34"/>
      <c r="B845" s="40"/>
      <c r="C845" s="297" t="s">
        <v>2436</v>
      </c>
      <c r="D845" s="297" t="s">
        <v>4208</v>
      </c>
      <c r="E845" s="19" t="s">
        <v>581</v>
      </c>
      <c r="F845" s="298">
        <v>1</v>
      </c>
      <c r="G845" s="34"/>
      <c r="H845" s="40"/>
    </row>
    <row r="846" spans="1:8" s="2" customFormat="1" ht="16.8" customHeight="1">
      <c r="A846" s="34"/>
      <c r="B846" s="40"/>
      <c r="C846" s="297" t="s">
        <v>2370</v>
      </c>
      <c r="D846" s="297" t="s">
        <v>4220</v>
      </c>
      <c r="E846" s="19" t="s">
        <v>581</v>
      </c>
      <c r="F846" s="298">
        <v>1</v>
      </c>
      <c r="G846" s="34"/>
      <c r="H846" s="40"/>
    </row>
    <row r="847" spans="1:8" s="2" customFormat="1" ht="16.8" customHeight="1">
      <c r="A847" s="34"/>
      <c r="B847" s="40"/>
      <c r="C847" s="297" t="s">
        <v>2444</v>
      </c>
      <c r="D847" s="297" t="s">
        <v>4216</v>
      </c>
      <c r="E847" s="19" t="s">
        <v>581</v>
      </c>
      <c r="F847" s="298">
        <v>39</v>
      </c>
      <c r="G847" s="34"/>
      <c r="H847" s="40"/>
    </row>
    <row r="848" spans="1:8" s="2" customFormat="1" ht="16.8" customHeight="1">
      <c r="A848" s="34"/>
      <c r="B848" s="40"/>
      <c r="C848" s="297" t="s">
        <v>2462</v>
      </c>
      <c r="D848" s="297" t="s">
        <v>4217</v>
      </c>
      <c r="E848" s="19" t="s">
        <v>581</v>
      </c>
      <c r="F848" s="298">
        <v>39</v>
      </c>
      <c r="G848" s="34"/>
      <c r="H848" s="40"/>
    </row>
    <row r="849" spans="1:8" s="2" customFormat="1" ht="16.8" customHeight="1">
      <c r="A849" s="34"/>
      <c r="B849" s="40"/>
      <c r="C849" s="297" t="s">
        <v>2475</v>
      </c>
      <c r="D849" s="297" t="s">
        <v>2476</v>
      </c>
      <c r="E849" s="19" t="s">
        <v>581</v>
      </c>
      <c r="F849" s="298">
        <v>39</v>
      </c>
      <c r="G849" s="34"/>
      <c r="H849" s="40"/>
    </row>
    <row r="850" spans="1:8" s="2" customFormat="1" ht="16.8" customHeight="1">
      <c r="A850" s="34"/>
      <c r="B850" s="40"/>
      <c r="C850" s="297" t="s">
        <v>2478</v>
      </c>
      <c r="D850" s="297" t="s">
        <v>4218</v>
      </c>
      <c r="E850" s="19" t="s">
        <v>581</v>
      </c>
      <c r="F850" s="298">
        <v>39</v>
      </c>
      <c r="G850" s="34"/>
      <c r="H850" s="40"/>
    </row>
    <row r="851" spans="1:8" s="2" customFormat="1" ht="16.8" customHeight="1">
      <c r="A851" s="34"/>
      <c r="B851" s="40"/>
      <c r="C851" s="297" t="s">
        <v>2482</v>
      </c>
      <c r="D851" s="297" t="s">
        <v>4213</v>
      </c>
      <c r="E851" s="19" t="s">
        <v>140</v>
      </c>
      <c r="F851" s="298">
        <v>30.615</v>
      </c>
      <c r="G851" s="34"/>
      <c r="H851" s="40"/>
    </row>
    <row r="852" spans="1:8" s="2" customFormat="1" ht="16.8" customHeight="1">
      <c r="A852" s="34"/>
      <c r="B852" s="40"/>
      <c r="C852" s="297" t="s">
        <v>2511</v>
      </c>
      <c r="D852" s="297" t="s">
        <v>4219</v>
      </c>
      <c r="E852" s="19" t="s">
        <v>144</v>
      </c>
      <c r="F852" s="298">
        <v>12.25</v>
      </c>
      <c r="G852" s="34"/>
      <c r="H852" s="40"/>
    </row>
    <row r="853" spans="1:8" s="2" customFormat="1" ht="16.8" customHeight="1">
      <c r="A853" s="34"/>
      <c r="B853" s="40"/>
      <c r="C853" s="297" t="s">
        <v>2375</v>
      </c>
      <c r="D853" s="297" t="s">
        <v>2376</v>
      </c>
      <c r="E853" s="19" t="s">
        <v>144</v>
      </c>
      <c r="F853" s="298">
        <v>20</v>
      </c>
      <c r="G853" s="34"/>
      <c r="H853" s="40"/>
    </row>
    <row r="854" spans="1:8" s="2" customFormat="1" ht="16.8" customHeight="1">
      <c r="A854" s="34"/>
      <c r="B854" s="40"/>
      <c r="C854" s="297" t="s">
        <v>2449</v>
      </c>
      <c r="D854" s="297" t="s">
        <v>2450</v>
      </c>
      <c r="E854" s="19" t="s">
        <v>581</v>
      </c>
      <c r="F854" s="298">
        <v>42</v>
      </c>
      <c r="G854" s="34"/>
      <c r="H854" s="40"/>
    </row>
    <row r="855" spans="1:8" s="2" customFormat="1" ht="16.8" customHeight="1">
      <c r="A855" s="34"/>
      <c r="B855" s="40"/>
      <c r="C855" s="297" t="s">
        <v>2457</v>
      </c>
      <c r="D855" s="297" t="s">
        <v>2458</v>
      </c>
      <c r="E855" s="19" t="s">
        <v>140</v>
      </c>
      <c r="F855" s="298">
        <v>30.713</v>
      </c>
      <c r="G855" s="34"/>
      <c r="H855" s="40"/>
    </row>
    <row r="856" spans="1:8" s="2" customFormat="1" ht="16.8" customHeight="1">
      <c r="A856" s="34"/>
      <c r="B856" s="40"/>
      <c r="C856" s="293" t="s">
        <v>2241</v>
      </c>
      <c r="D856" s="294" t="s">
        <v>2242</v>
      </c>
      <c r="E856" s="295" t="s">
        <v>140</v>
      </c>
      <c r="F856" s="296">
        <v>265</v>
      </c>
      <c r="G856" s="34"/>
      <c r="H856" s="40"/>
    </row>
    <row r="857" spans="1:8" s="2" customFormat="1" ht="16.8" customHeight="1">
      <c r="A857" s="34"/>
      <c r="B857" s="40"/>
      <c r="C857" s="297" t="s">
        <v>2241</v>
      </c>
      <c r="D857" s="297" t="s">
        <v>2344</v>
      </c>
      <c r="E857" s="19" t="s">
        <v>17</v>
      </c>
      <c r="F857" s="298">
        <v>265</v>
      </c>
      <c r="G857" s="34"/>
      <c r="H857" s="40"/>
    </row>
    <row r="858" spans="1:8" s="2" customFormat="1" ht="16.8" customHeight="1">
      <c r="A858" s="34"/>
      <c r="B858" s="40"/>
      <c r="C858" s="299" t="s">
        <v>4108</v>
      </c>
      <c r="D858" s="34"/>
      <c r="E858" s="34"/>
      <c r="F858" s="34"/>
      <c r="G858" s="34"/>
      <c r="H858" s="40"/>
    </row>
    <row r="859" spans="1:8" s="2" customFormat="1" ht="16.8" customHeight="1">
      <c r="A859" s="34"/>
      <c r="B859" s="40"/>
      <c r="C859" s="297" t="s">
        <v>2338</v>
      </c>
      <c r="D859" s="297" t="s">
        <v>4199</v>
      </c>
      <c r="E859" s="19" t="s">
        <v>140</v>
      </c>
      <c r="F859" s="298">
        <v>835</v>
      </c>
      <c r="G859" s="34"/>
      <c r="H859" s="40"/>
    </row>
    <row r="860" spans="1:8" s="2" customFormat="1" ht="16.8" customHeight="1">
      <c r="A860" s="34"/>
      <c r="B860" s="40"/>
      <c r="C860" s="297" t="s">
        <v>2466</v>
      </c>
      <c r="D860" s="297" t="s">
        <v>4200</v>
      </c>
      <c r="E860" s="19" t="s">
        <v>140</v>
      </c>
      <c r="F860" s="298">
        <v>835</v>
      </c>
      <c r="G860" s="34"/>
      <c r="H860" s="40"/>
    </row>
    <row r="861" spans="1:8" s="2" customFormat="1" ht="16.8" customHeight="1">
      <c r="A861" s="34"/>
      <c r="B861" s="40"/>
      <c r="C861" s="297" t="s">
        <v>2353</v>
      </c>
      <c r="D861" s="297" t="s">
        <v>2354</v>
      </c>
      <c r="E861" s="19" t="s">
        <v>1200</v>
      </c>
      <c r="F861" s="298">
        <v>5.963</v>
      </c>
      <c r="G861" s="34"/>
      <c r="H861" s="40"/>
    </row>
    <row r="862" spans="1:8" s="2" customFormat="1" ht="16.8" customHeight="1">
      <c r="A862" s="34"/>
      <c r="B862" s="40"/>
      <c r="C862" s="297" t="s">
        <v>2470</v>
      </c>
      <c r="D862" s="297" t="s">
        <v>2471</v>
      </c>
      <c r="E862" s="19" t="s">
        <v>2472</v>
      </c>
      <c r="F862" s="298">
        <v>0.1</v>
      </c>
      <c r="G862" s="34"/>
      <c r="H862" s="40"/>
    </row>
    <row r="863" spans="1:8" s="2" customFormat="1" ht="16.8" customHeight="1">
      <c r="A863" s="34"/>
      <c r="B863" s="40"/>
      <c r="C863" s="293" t="s">
        <v>2260</v>
      </c>
      <c r="D863" s="294" t="s">
        <v>2261</v>
      </c>
      <c r="E863" s="295" t="s">
        <v>1227</v>
      </c>
      <c r="F863" s="296">
        <v>3</v>
      </c>
      <c r="G863" s="34"/>
      <c r="H863" s="40"/>
    </row>
    <row r="864" spans="1:8" s="2" customFormat="1" ht="16.8" customHeight="1">
      <c r="A864" s="34"/>
      <c r="B864" s="40"/>
      <c r="C864" s="297" t="s">
        <v>17</v>
      </c>
      <c r="D864" s="297" t="s">
        <v>2431</v>
      </c>
      <c r="E864" s="19" t="s">
        <v>17</v>
      </c>
      <c r="F864" s="298">
        <v>3</v>
      </c>
      <c r="G864" s="34"/>
      <c r="H864" s="40"/>
    </row>
    <row r="865" spans="1:8" s="2" customFormat="1" ht="16.8" customHeight="1">
      <c r="A865" s="34"/>
      <c r="B865" s="40"/>
      <c r="C865" s="297" t="s">
        <v>2260</v>
      </c>
      <c r="D865" s="297" t="s">
        <v>261</v>
      </c>
      <c r="E865" s="19" t="s">
        <v>17</v>
      </c>
      <c r="F865" s="298">
        <v>3</v>
      </c>
      <c r="G865" s="34"/>
      <c r="H865" s="40"/>
    </row>
    <row r="866" spans="1:8" s="2" customFormat="1" ht="16.8" customHeight="1">
      <c r="A866" s="34"/>
      <c r="B866" s="40"/>
      <c r="C866" s="299" t="s">
        <v>4108</v>
      </c>
      <c r="D866" s="34"/>
      <c r="E866" s="34"/>
      <c r="F866" s="34"/>
      <c r="G866" s="34"/>
      <c r="H866" s="40"/>
    </row>
    <row r="867" spans="1:8" s="2" customFormat="1" ht="16.8" customHeight="1">
      <c r="A867" s="34"/>
      <c r="B867" s="40"/>
      <c r="C867" s="297" t="s">
        <v>2428</v>
      </c>
      <c r="D867" s="297" t="s">
        <v>2429</v>
      </c>
      <c r="E867" s="19" t="s">
        <v>581</v>
      </c>
      <c r="F867" s="298">
        <v>3</v>
      </c>
      <c r="G867" s="34"/>
      <c r="H867" s="40"/>
    </row>
    <row r="868" spans="1:8" s="2" customFormat="1" ht="16.8" customHeight="1">
      <c r="A868" s="34"/>
      <c r="B868" s="40"/>
      <c r="C868" s="297" t="s">
        <v>2412</v>
      </c>
      <c r="D868" s="297" t="s">
        <v>4211</v>
      </c>
      <c r="E868" s="19" t="s">
        <v>581</v>
      </c>
      <c r="F868" s="298">
        <v>38</v>
      </c>
      <c r="G868" s="34"/>
      <c r="H868" s="40"/>
    </row>
    <row r="869" spans="1:8" s="2" customFormat="1" ht="16.8" customHeight="1">
      <c r="A869" s="34"/>
      <c r="B869" s="40"/>
      <c r="C869" s="293" t="s">
        <v>2231</v>
      </c>
      <c r="D869" s="294" t="s">
        <v>2232</v>
      </c>
      <c r="E869" s="295" t="s">
        <v>140</v>
      </c>
      <c r="F869" s="296">
        <v>835</v>
      </c>
      <c r="G869" s="34"/>
      <c r="H869" s="40"/>
    </row>
    <row r="870" spans="1:8" s="2" customFormat="1" ht="16.8" customHeight="1">
      <c r="A870" s="34"/>
      <c r="B870" s="40"/>
      <c r="C870" s="297" t="s">
        <v>2234</v>
      </c>
      <c r="D870" s="297" t="s">
        <v>2342</v>
      </c>
      <c r="E870" s="19" t="s">
        <v>17</v>
      </c>
      <c r="F870" s="298">
        <v>345</v>
      </c>
      <c r="G870" s="34"/>
      <c r="H870" s="40"/>
    </row>
    <row r="871" spans="1:8" s="2" customFormat="1" ht="16.8" customHeight="1">
      <c r="A871" s="34"/>
      <c r="B871" s="40"/>
      <c r="C871" s="297" t="s">
        <v>2238</v>
      </c>
      <c r="D871" s="297" t="s">
        <v>2343</v>
      </c>
      <c r="E871" s="19" t="s">
        <v>17</v>
      </c>
      <c r="F871" s="298">
        <v>225</v>
      </c>
      <c r="G871" s="34"/>
      <c r="H871" s="40"/>
    </row>
    <row r="872" spans="1:8" s="2" customFormat="1" ht="16.8" customHeight="1">
      <c r="A872" s="34"/>
      <c r="B872" s="40"/>
      <c r="C872" s="297" t="s">
        <v>2241</v>
      </c>
      <c r="D872" s="297" t="s">
        <v>2344</v>
      </c>
      <c r="E872" s="19" t="s">
        <v>17</v>
      </c>
      <c r="F872" s="298">
        <v>265</v>
      </c>
      <c r="G872" s="34"/>
      <c r="H872" s="40"/>
    </row>
    <row r="873" spans="1:8" s="2" customFormat="1" ht="16.8" customHeight="1">
      <c r="A873" s="34"/>
      <c r="B873" s="40"/>
      <c r="C873" s="297" t="s">
        <v>2231</v>
      </c>
      <c r="D873" s="297" t="s">
        <v>261</v>
      </c>
      <c r="E873" s="19" t="s">
        <v>17</v>
      </c>
      <c r="F873" s="298">
        <v>835</v>
      </c>
      <c r="G873" s="34"/>
      <c r="H873" s="40"/>
    </row>
    <row r="874" spans="1:8" s="2" customFormat="1" ht="16.8" customHeight="1">
      <c r="A874" s="34"/>
      <c r="B874" s="40"/>
      <c r="C874" s="299" t="s">
        <v>4108</v>
      </c>
      <c r="D874" s="34"/>
      <c r="E874" s="34"/>
      <c r="F874" s="34"/>
      <c r="G874" s="34"/>
      <c r="H874" s="40"/>
    </row>
    <row r="875" spans="1:8" s="2" customFormat="1" ht="16.8" customHeight="1">
      <c r="A875" s="34"/>
      <c r="B875" s="40"/>
      <c r="C875" s="297" t="s">
        <v>2338</v>
      </c>
      <c r="D875" s="297" t="s">
        <v>4199</v>
      </c>
      <c r="E875" s="19" t="s">
        <v>140</v>
      </c>
      <c r="F875" s="298">
        <v>835</v>
      </c>
      <c r="G875" s="34"/>
      <c r="H875" s="40"/>
    </row>
    <row r="876" spans="1:8" s="2" customFormat="1" ht="16.8" customHeight="1">
      <c r="A876" s="34"/>
      <c r="B876" s="40"/>
      <c r="C876" s="297" t="s">
        <v>2345</v>
      </c>
      <c r="D876" s="297" t="s">
        <v>4221</v>
      </c>
      <c r="E876" s="19" t="s">
        <v>140</v>
      </c>
      <c r="F876" s="298">
        <v>835</v>
      </c>
      <c r="G876" s="34"/>
      <c r="H876" s="40"/>
    </row>
    <row r="877" spans="1:8" s="2" customFormat="1" ht="16.8" customHeight="1">
      <c r="A877" s="34"/>
      <c r="B877" s="40"/>
      <c r="C877" s="297" t="s">
        <v>2357</v>
      </c>
      <c r="D877" s="297" t="s">
        <v>4222</v>
      </c>
      <c r="E877" s="19" t="s">
        <v>140</v>
      </c>
      <c r="F877" s="298">
        <v>835</v>
      </c>
      <c r="G877" s="34"/>
      <c r="H877" s="40"/>
    </row>
    <row r="878" spans="1:8" s="2" customFormat="1" ht="16.8" customHeight="1">
      <c r="A878" s="34"/>
      <c r="B878" s="40"/>
      <c r="C878" s="297" t="s">
        <v>2501</v>
      </c>
      <c r="D878" s="297" t="s">
        <v>4223</v>
      </c>
      <c r="E878" s="19" t="s">
        <v>2503</v>
      </c>
      <c r="F878" s="298">
        <v>0.084</v>
      </c>
      <c r="G878" s="34"/>
      <c r="H878" s="40"/>
    </row>
    <row r="879" spans="1:8" s="2" customFormat="1" ht="16.8" customHeight="1">
      <c r="A879" s="34"/>
      <c r="B879" s="40"/>
      <c r="C879" s="297" t="s">
        <v>2507</v>
      </c>
      <c r="D879" s="297" t="s">
        <v>4224</v>
      </c>
      <c r="E879" s="19" t="s">
        <v>140</v>
      </c>
      <c r="F879" s="298">
        <v>835</v>
      </c>
      <c r="G879" s="34"/>
      <c r="H879" s="40"/>
    </row>
    <row r="880" spans="1:8" s="2" customFormat="1" ht="16.8" customHeight="1">
      <c r="A880" s="34"/>
      <c r="B880" s="40"/>
      <c r="C880" s="297" t="s">
        <v>2511</v>
      </c>
      <c r="D880" s="297" t="s">
        <v>4219</v>
      </c>
      <c r="E880" s="19" t="s">
        <v>144</v>
      </c>
      <c r="F880" s="298">
        <v>12.25</v>
      </c>
      <c r="G880" s="34"/>
      <c r="H880" s="40"/>
    </row>
    <row r="881" spans="1:8" s="2" customFormat="1" ht="16.8" customHeight="1">
      <c r="A881" s="34"/>
      <c r="B881" s="40"/>
      <c r="C881" s="297" t="s">
        <v>2361</v>
      </c>
      <c r="D881" s="297" t="s">
        <v>2362</v>
      </c>
      <c r="E881" s="19" t="s">
        <v>144</v>
      </c>
      <c r="F881" s="298">
        <v>48.43</v>
      </c>
      <c r="G881" s="34"/>
      <c r="H881" s="40"/>
    </row>
    <row r="882" spans="1:8" s="2" customFormat="1" ht="16.8" customHeight="1">
      <c r="A882" s="34"/>
      <c r="B882" s="40"/>
      <c r="C882" s="297" t="s">
        <v>2497</v>
      </c>
      <c r="D882" s="297" t="s">
        <v>2498</v>
      </c>
      <c r="E882" s="19" t="s">
        <v>1200</v>
      </c>
      <c r="F882" s="298">
        <v>3.34</v>
      </c>
      <c r="G882" s="34"/>
      <c r="H882" s="40"/>
    </row>
    <row r="883" spans="1:8" s="2" customFormat="1" ht="16.8" customHeight="1">
      <c r="A883" s="34"/>
      <c r="B883" s="40"/>
      <c r="C883" s="293" t="s">
        <v>2256</v>
      </c>
      <c r="D883" s="294" t="s">
        <v>2257</v>
      </c>
      <c r="E883" s="295" t="s">
        <v>1227</v>
      </c>
      <c r="F883" s="296">
        <v>32</v>
      </c>
      <c r="G883" s="34"/>
      <c r="H883" s="40"/>
    </row>
    <row r="884" spans="1:8" s="2" customFormat="1" ht="16.8" customHeight="1">
      <c r="A884" s="34"/>
      <c r="B884" s="40"/>
      <c r="C884" s="297" t="s">
        <v>17</v>
      </c>
      <c r="D884" s="297" t="s">
        <v>2420</v>
      </c>
      <c r="E884" s="19" t="s">
        <v>17</v>
      </c>
      <c r="F884" s="298">
        <v>13</v>
      </c>
      <c r="G884" s="34"/>
      <c r="H884" s="40"/>
    </row>
    <row r="885" spans="1:8" s="2" customFormat="1" ht="16.8" customHeight="1">
      <c r="A885" s="34"/>
      <c r="B885" s="40"/>
      <c r="C885" s="297" t="s">
        <v>17</v>
      </c>
      <c r="D885" s="297" t="s">
        <v>2421</v>
      </c>
      <c r="E885" s="19" t="s">
        <v>17</v>
      </c>
      <c r="F885" s="298">
        <v>15</v>
      </c>
      <c r="G885" s="34"/>
      <c r="H885" s="40"/>
    </row>
    <row r="886" spans="1:8" s="2" customFormat="1" ht="16.8" customHeight="1">
      <c r="A886" s="34"/>
      <c r="B886" s="40"/>
      <c r="C886" s="297" t="s">
        <v>17</v>
      </c>
      <c r="D886" s="297" t="s">
        <v>2422</v>
      </c>
      <c r="E886" s="19" t="s">
        <v>17</v>
      </c>
      <c r="F886" s="298">
        <v>4</v>
      </c>
      <c r="G886" s="34"/>
      <c r="H886" s="40"/>
    </row>
    <row r="887" spans="1:8" s="2" customFormat="1" ht="16.8" customHeight="1">
      <c r="A887" s="34"/>
      <c r="B887" s="40"/>
      <c r="C887" s="297" t="s">
        <v>2256</v>
      </c>
      <c r="D887" s="297" t="s">
        <v>261</v>
      </c>
      <c r="E887" s="19" t="s">
        <v>17</v>
      </c>
      <c r="F887" s="298">
        <v>32</v>
      </c>
      <c r="G887" s="34"/>
      <c r="H887" s="40"/>
    </row>
    <row r="888" spans="1:8" s="2" customFormat="1" ht="16.8" customHeight="1">
      <c r="A888" s="34"/>
      <c r="B888" s="40"/>
      <c r="C888" s="299" t="s">
        <v>4108</v>
      </c>
      <c r="D888" s="34"/>
      <c r="E888" s="34"/>
      <c r="F888" s="34"/>
      <c r="G888" s="34"/>
      <c r="H888" s="40"/>
    </row>
    <row r="889" spans="1:8" s="2" customFormat="1" ht="16.8" customHeight="1">
      <c r="A889" s="34"/>
      <c r="B889" s="40"/>
      <c r="C889" s="297" t="s">
        <v>2417</v>
      </c>
      <c r="D889" s="297" t="s">
        <v>2418</v>
      </c>
      <c r="E889" s="19" t="s">
        <v>581</v>
      </c>
      <c r="F889" s="298">
        <v>32</v>
      </c>
      <c r="G889" s="34"/>
      <c r="H889" s="40"/>
    </row>
    <row r="890" spans="1:8" s="2" customFormat="1" ht="16.8" customHeight="1">
      <c r="A890" s="34"/>
      <c r="B890" s="40"/>
      <c r="C890" s="297" t="s">
        <v>2412</v>
      </c>
      <c r="D890" s="297" t="s">
        <v>4211</v>
      </c>
      <c r="E890" s="19" t="s">
        <v>581</v>
      </c>
      <c r="F890" s="298">
        <v>38</v>
      </c>
      <c r="G890" s="34"/>
      <c r="H890" s="40"/>
    </row>
    <row r="891" spans="1:8" s="2" customFormat="1" ht="16.8" customHeight="1">
      <c r="A891" s="34"/>
      <c r="B891" s="40"/>
      <c r="C891" s="293" t="s">
        <v>2276</v>
      </c>
      <c r="D891" s="294" t="s">
        <v>2277</v>
      </c>
      <c r="E891" s="295" t="s">
        <v>144</v>
      </c>
      <c r="F891" s="296">
        <v>12.25</v>
      </c>
      <c r="G891" s="34"/>
      <c r="H891" s="40"/>
    </row>
    <row r="892" spans="1:8" s="2" customFormat="1" ht="16.8" customHeight="1">
      <c r="A892" s="34"/>
      <c r="B892" s="40"/>
      <c r="C892" s="297" t="s">
        <v>2276</v>
      </c>
      <c r="D892" s="297" t="s">
        <v>2515</v>
      </c>
      <c r="E892" s="19" t="s">
        <v>17</v>
      </c>
      <c r="F892" s="298">
        <v>12.25</v>
      </c>
      <c r="G892" s="34"/>
      <c r="H892" s="40"/>
    </row>
    <row r="893" spans="1:8" s="2" customFormat="1" ht="16.8" customHeight="1">
      <c r="A893" s="34"/>
      <c r="B893" s="40"/>
      <c r="C893" s="299" t="s">
        <v>4108</v>
      </c>
      <c r="D893" s="34"/>
      <c r="E893" s="34"/>
      <c r="F893" s="34"/>
      <c r="G893" s="34"/>
      <c r="H893" s="40"/>
    </row>
    <row r="894" spans="1:8" s="2" customFormat="1" ht="16.8" customHeight="1">
      <c r="A894" s="34"/>
      <c r="B894" s="40"/>
      <c r="C894" s="297" t="s">
        <v>2511</v>
      </c>
      <c r="D894" s="297" t="s">
        <v>4219</v>
      </c>
      <c r="E894" s="19" t="s">
        <v>144</v>
      </c>
      <c r="F894" s="298">
        <v>12.25</v>
      </c>
      <c r="G894" s="34"/>
      <c r="H894" s="40"/>
    </row>
    <row r="895" spans="1:8" s="2" customFormat="1" ht="16.8" customHeight="1">
      <c r="A895" s="34"/>
      <c r="B895" s="40"/>
      <c r="C895" s="297" t="s">
        <v>2516</v>
      </c>
      <c r="D895" s="297" t="s">
        <v>4225</v>
      </c>
      <c r="E895" s="19" t="s">
        <v>144</v>
      </c>
      <c r="F895" s="298">
        <v>13.475</v>
      </c>
      <c r="G895" s="34"/>
      <c r="H895" s="40"/>
    </row>
    <row r="896" spans="1:8" s="2" customFormat="1" ht="16.8" customHeight="1">
      <c r="A896" s="34"/>
      <c r="B896" s="40"/>
      <c r="C896" s="293" t="s">
        <v>2380</v>
      </c>
      <c r="D896" s="294" t="s">
        <v>2380</v>
      </c>
      <c r="E896" s="295" t="s">
        <v>17</v>
      </c>
      <c r="F896" s="296">
        <v>20</v>
      </c>
      <c r="G896" s="34"/>
      <c r="H896" s="40"/>
    </row>
    <row r="897" spans="1:8" s="2" customFormat="1" ht="16.8" customHeight="1">
      <c r="A897" s="34"/>
      <c r="B897" s="40"/>
      <c r="C897" s="297" t="s">
        <v>17</v>
      </c>
      <c r="D897" s="297" t="s">
        <v>2378</v>
      </c>
      <c r="E897" s="19" t="s">
        <v>17</v>
      </c>
      <c r="F897" s="298">
        <v>19</v>
      </c>
      <c r="G897" s="34"/>
      <c r="H897" s="40"/>
    </row>
    <row r="898" spans="1:8" s="2" customFormat="1" ht="16.8" customHeight="1">
      <c r="A898" s="34"/>
      <c r="B898" s="40"/>
      <c r="C898" s="297" t="s">
        <v>17</v>
      </c>
      <c r="D898" s="297" t="s">
        <v>2379</v>
      </c>
      <c r="E898" s="19" t="s">
        <v>17</v>
      </c>
      <c r="F898" s="298">
        <v>1</v>
      </c>
      <c r="G898" s="34"/>
      <c r="H898" s="40"/>
    </row>
    <row r="899" spans="1:8" s="2" customFormat="1" ht="16.8" customHeight="1">
      <c r="A899" s="34"/>
      <c r="B899" s="40"/>
      <c r="C899" s="297" t="s">
        <v>2380</v>
      </c>
      <c r="D899" s="297" t="s">
        <v>261</v>
      </c>
      <c r="E899" s="19" t="s">
        <v>17</v>
      </c>
      <c r="F899" s="298">
        <v>20</v>
      </c>
      <c r="G899" s="34"/>
      <c r="H899" s="40"/>
    </row>
    <row r="900" spans="1:8" s="2" customFormat="1" ht="26.4" customHeight="1">
      <c r="A900" s="34"/>
      <c r="B900" s="40"/>
      <c r="C900" s="292" t="s">
        <v>4226</v>
      </c>
      <c r="D900" s="292" t="s">
        <v>98</v>
      </c>
      <c r="E900" s="34"/>
      <c r="F900" s="34"/>
      <c r="G900" s="34"/>
      <c r="H900" s="40"/>
    </row>
    <row r="901" spans="1:8" s="2" customFormat="1" ht="16.8" customHeight="1">
      <c r="A901" s="34"/>
      <c r="B901" s="40"/>
      <c r="C901" s="293" t="s">
        <v>2655</v>
      </c>
      <c r="D901" s="294" t="s">
        <v>2656</v>
      </c>
      <c r="E901" s="295" t="s">
        <v>184</v>
      </c>
      <c r="F901" s="296">
        <v>4</v>
      </c>
      <c r="G901" s="34"/>
      <c r="H901" s="40"/>
    </row>
    <row r="902" spans="1:8" s="2" customFormat="1" ht="16.8" customHeight="1">
      <c r="A902" s="34"/>
      <c r="B902" s="40"/>
      <c r="C902" s="297" t="s">
        <v>2655</v>
      </c>
      <c r="D902" s="297" t="s">
        <v>2726</v>
      </c>
      <c r="E902" s="19" t="s">
        <v>17</v>
      </c>
      <c r="F902" s="298">
        <v>4</v>
      </c>
      <c r="G902" s="34"/>
      <c r="H902" s="40"/>
    </row>
    <row r="903" spans="1:8" s="2" customFormat="1" ht="16.8" customHeight="1">
      <c r="A903" s="34"/>
      <c r="B903" s="40"/>
      <c r="C903" s="299" t="s">
        <v>4108</v>
      </c>
      <c r="D903" s="34"/>
      <c r="E903" s="34"/>
      <c r="F903" s="34"/>
      <c r="G903" s="34"/>
      <c r="H903" s="40"/>
    </row>
    <row r="904" spans="1:8" s="2" customFormat="1" ht="16.8" customHeight="1">
      <c r="A904" s="34"/>
      <c r="B904" s="40"/>
      <c r="C904" s="297" t="s">
        <v>2723</v>
      </c>
      <c r="D904" s="297" t="s">
        <v>2724</v>
      </c>
      <c r="E904" s="19" t="s">
        <v>184</v>
      </c>
      <c r="F904" s="298">
        <v>4.4</v>
      </c>
      <c r="G904" s="34"/>
      <c r="H904" s="40"/>
    </row>
    <row r="905" spans="1:8" s="2" customFormat="1" ht="16.8" customHeight="1">
      <c r="A905" s="34"/>
      <c r="B905" s="40"/>
      <c r="C905" s="297" t="s">
        <v>2707</v>
      </c>
      <c r="D905" s="297" t="s">
        <v>4227</v>
      </c>
      <c r="E905" s="19" t="s">
        <v>184</v>
      </c>
      <c r="F905" s="298">
        <v>100</v>
      </c>
      <c r="G905" s="34"/>
      <c r="H905" s="40"/>
    </row>
    <row r="906" spans="1:8" s="2" customFormat="1" ht="16.8" customHeight="1">
      <c r="A906" s="34"/>
      <c r="B906" s="40"/>
      <c r="C906" s="293" t="s">
        <v>2657</v>
      </c>
      <c r="D906" s="294" t="s">
        <v>2658</v>
      </c>
      <c r="E906" s="295" t="s">
        <v>184</v>
      </c>
      <c r="F906" s="296">
        <v>195</v>
      </c>
      <c r="G906" s="34"/>
      <c r="H906" s="40"/>
    </row>
    <row r="907" spans="1:8" s="2" customFormat="1" ht="16.8" customHeight="1">
      <c r="A907" s="34"/>
      <c r="B907" s="40"/>
      <c r="C907" s="297" t="s">
        <v>17</v>
      </c>
      <c r="D907" s="297" t="s">
        <v>2719</v>
      </c>
      <c r="E907" s="19" t="s">
        <v>17</v>
      </c>
      <c r="F907" s="298">
        <v>10</v>
      </c>
      <c r="G907" s="34"/>
      <c r="H907" s="40"/>
    </row>
    <row r="908" spans="1:8" s="2" customFormat="1" ht="16.8" customHeight="1">
      <c r="A908" s="34"/>
      <c r="B908" s="40"/>
      <c r="C908" s="297" t="s">
        <v>17</v>
      </c>
      <c r="D908" s="297" t="s">
        <v>2720</v>
      </c>
      <c r="E908" s="19" t="s">
        <v>17</v>
      </c>
      <c r="F908" s="298">
        <v>40</v>
      </c>
      <c r="G908" s="34"/>
      <c r="H908" s="40"/>
    </row>
    <row r="909" spans="1:8" s="2" customFormat="1" ht="16.8" customHeight="1">
      <c r="A909" s="34"/>
      <c r="B909" s="40"/>
      <c r="C909" s="297" t="s">
        <v>17</v>
      </c>
      <c r="D909" s="297" t="s">
        <v>2721</v>
      </c>
      <c r="E909" s="19" t="s">
        <v>17</v>
      </c>
      <c r="F909" s="298">
        <v>145</v>
      </c>
      <c r="G909" s="34"/>
      <c r="H909" s="40"/>
    </row>
    <row r="910" spans="1:8" s="2" customFormat="1" ht="16.8" customHeight="1">
      <c r="A910" s="34"/>
      <c r="B910" s="40"/>
      <c r="C910" s="297" t="s">
        <v>2657</v>
      </c>
      <c r="D910" s="297" t="s">
        <v>261</v>
      </c>
      <c r="E910" s="19" t="s">
        <v>17</v>
      </c>
      <c r="F910" s="298">
        <v>195</v>
      </c>
      <c r="G910" s="34"/>
      <c r="H910" s="40"/>
    </row>
    <row r="911" spans="1:8" s="2" customFormat="1" ht="16.8" customHeight="1">
      <c r="A911" s="34"/>
      <c r="B911" s="40"/>
      <c r="C911" s="299" t="s">
        <v>4108</v>
      </c>
      <c r="D911" s="34"/>
      <c r="E911" s="34"/>
      <c r="F911" s="34"/>
      <c r="G911" s="34"/>
      <c r="H911" s="40"/>
    </row>
    <row r="912" spans="1:8" s="2" customFormat="1" ht="16.8" customHeight="1">
      <c r="A912" s="34"/>
      <c r="B912" s="40"/>
      <c r="C912" s="297" t="s">
        <v>2716</v>
      </c>
      <c r="D912" s="297" t="s">
        <v>2717</v>
      </c>
      <c r="E912" s="19" t="s">
        <v>184</v>
      </c>
      <c r="F912" s="298">
        <v>214.5</v>
      </c>
      <c r="G912" s="34"/>
      <c r="H912" s="40"/>
    </row>
    <row r="913" spans="1:8" s="2" customFormat="1" ht="16.8" customHeight="1">
      <c r="A913" s="34"/>
      <c r="B913" s="40"/>
      <c r="C913" s="297" t="s">
        <v>2707</v>
      </c>
      <c r="D913" s="297" t="s">
        <v>4227</v>
      </c>
      <c r="E913" s="19" t="s">
        <v>184</v>
      </c>
      <c r="F913" s="298">
        <v>100</v>
      </c>
      <c r="G913" s="34"/>
      <c r="H913" s="40"/>
    </row>
    <row r="914" spans="1:8" s="2" customFormat="1" ht="16.8" customHeight="1">
      <c r="A914" s="34"/>
      <c r="B914" s="40"/>
      <c r="C914" s="293" t="s">
        <v>2660</v>
      </c>
      <c r="D914" s="294" t="s">
        <v>2661</v>
      </c>
      <c r="E914" s="295" t="s">
        <v>184</v>
      </c>
      <c r="F914" s="296">
        <v>87</v>
      </c>
      <c r="G914" s="34"/>
      <c r="H914" s="40"/>
    </row>
    <row r="915" spans="1:8" s="2" customFormat="1" ht="16.8" customHeight="1">
      <c r="A915" s="34"/>
      <c r="B915" s="40"/>
      <c r="C915" s="297" t="s">
        <v>17</v>
      </c>
      <c r="D915" s="297" t="s">
        <v>2772</v>
      </c>
      <c r="E915" s="19" t="s">
        <v>17</v>
      </c>
      <c r="F915" s="298">
        <v>9</v>
      </c>
      <c r="G915" s="34"/>
      <c r="H915" s="40"/>
    </row>
    <row r="916" spans="1:8" s="2" customFormat="1" ht="16.8" customHeight="1">
      <c r="A916" s="34"/>
      <c r="B916" s="40"/>
      <c r="C916" s="297" t="s">
        <v>17</v>
      </c>
      <c r="D916" s="297" t="s">
        <v>2773</v>
      </c>
      <c r="E916" s="19" t="s">
        <v>17</v>
      </c>
      <c r="F916" s="298">
        <v>58</v>
      </c>
      <c r="G916" s="34"/>
      <c r="H916" s="40"/>
    </row>
    <row r="917" spans="1:8" s="2" customFormat="1" ht="16.8" customHeight="1">
      <c r="A917" s="34"/>
      <c r="B917" s="40"/>
      <c r="C917" s="297" t="s">
        <v>17</v>
      </c>
      <c r="D917" s="297" t="s">
        <v>2774</v>
      </c>
      <c r="E917" s="19" t="s">
        <v>17</v>
      </c>
      <c r="F917" s="298">
        <v>20</v>
      </c>
      <c r="G917" s="34"/>
      <c r="H917" s="40"/>
    </row>
    <row r="918" spans="1:8" s="2" customFormat="1" ht="16.8" customHeight="1">
      <c r="A918" s="34"/>
      <c r="B918" s="40"/>
      <c r="C918" s="297" t="s">
        <v>2660</v>
      </c>
      <c r="D918" s="297" t="s">
        <v>261</v>
      </c>
      <c r="E918" s="19" t="s">
        <v>17</v>
      </c>
      <c r="F918" s="298">
        <v>87</v>
      </c>
      <c r="G918" s="34"/>
      <c r="H918" s="40"/>
    </row>
    <row r="919" spans="1:8" s="2" customFormat="1" ht="16.8" customHeight="1">
      <c r="A919" s="34"/>
      <c r="B919" s="40"/>
      <c r="C919" s="299" t="s">
        <v>4108</v>
      </c>
      <c r="D919" s="34"/>
      <c r="E919" s="34"/>
      <c r="F919" s="34"/>
      <c r="G919" s="34"/>
      <c r="H919" s="40"/>
    </row>
    <row r="920" spans="1:8" s="2" customFormat="1" ht="16.8" customHeight="1">
      <c r="A920" s="34"/>
      <c r="B920" s="40"/>
      <c r="C920" s="297" t="s">
        <v>1648</v>
      </c>
      <c r="D920" s="297" t="s">
        <v>1649</v>
      </c>
      <c r="E920" s="19" t="s">
        <v>184</v>
      </c>
      <c r="F920" s="298">
        <v>95.7</v>
      </c>
      <c r="G920" s="34"/>
      <c r="H920" s="40"/>
    </row>
    <row r="921" spans="1:8" s="2" customFormat="1" ht="16.8" customHeight="1">
      <c r="A921" s="34"/>
      <c r="B921" s="40"/>
      <c r="C921" s="297" t="s">
        <v>2769</v>
      </c>
      <c r="D921" s="297" t="s">
        <v>2214</v>
      </c>
      <c r="E921" s="19" t="s">
        <v>184</v>
      </c>
      <c r="F921" s="298">
        <v>87</v>
      </c>
      <c r="G921" s="34"/>
      <c r="H921" s="40"/>
    </row>
    <row r="922" spans="1:8" s="2" customFormat="1" ht="16.8" customHeight="1">
      <c r="A922" s="34"/>
      <c r="B922" s="40"/>
      <c r="C922" s="297" t="s">
        <v>2702</v>
      </c>
      <c r="D922" s="297" t="s">
        <v>4228</v>
      </c>
      <c r="E922" s="19" t="s">
        <v>184</v>
      </c>
      <c r="F922" s="298">
        <v>99</v>
      </c>
      <c r="G922" s="34"/>
      <c r="H922" s="40"/>
    </row>
    <row r="923" spans="1:8" s="2" customFormat="1" ht="16.8" customHeight="1">
      <c r="A923" s="34"/>
      <c r="B923" s="40"/>
      <c r="C923" s="297" t="s">
        <v>2707</v>
      </c>
      <c r="D923" s="297" t="s">
        <v>4227</v>
      </c>
      <c r="E923" s="19" t="s">
        <v>184</v>
      </c>
      <c r="F923" s="298">
        <v>100</v>
      </c>
      <c r="G923" s="34"/>
      <c r="H923" s="40"/>
    </row>
    <row r="924" spans="1:8" s="2" customFormat="1" ht="16.8" customHeight="1">
      <c r="A924" s="34"/>
      <c r="B924" s="40"/>
      <c r="C924" s="293" t="s">
        <v>2662</v>
      </c>
      <c r="D924" s="294" t="s">
        <v>2663</v>
      </c>
      <c r="E924" s="295" t="s">
        <v>184</v>
      </c>
      <c r="F924" s="296">
        <v>12</v>
      </c>
      <c r="G924" s="34"/>
      <c r="H924" s="40"/>
    </row>
    <row r="925" spans="1:8" s="2" customFormat="1" ht="16.8" customHeight="1">
      <c r="A925" s="34"/>
      <c r="B925" s="40"/>
      <c r="C925" s="297" t="s">
        <v>17</v>
      </c>
      <c r="D925" s="297" t="s">
        <v>2700</v>
      </c>
      <c r="E925" s="19" t="s">
        <v>17</v>
      </c>
      <c r="F925" s="298">
        <v>6</v>
      </c>
      <c r="G925" s="34"/>
      <c r="H925" s="40"/>
    </row>
    <row r="926" spans="1:8" s="2" customFormat="1" ht="16.8" customHeight="1">
      <c r="A926" s="34"/>
      <c r="B926" s="40"/>
      <c r="C926" s="297" t="s">
        <v>17</v>
      </c>
      <c r="D926" s="297" t="s">
        <v>2701</v>
      </c>
      <c r="E926" s="19" t="s">
        <v>17</v>
      </c>
      <c r="F926" s="298">
        <v>6</v>
      </c>
      <c r="G926" s="34"/>
      <c r="H926" s="40"/>
    </row>
    <row r="927" spans="1:8" s="2" customFormat="1" ht="16.8" customHeight="1">
      <c r="A927" s="34"/>
      <c r="B927" s="40"/>
      <c r="C927" s="297" t="s">
        <v>2662</v>
      </c>
      <c r="D927" s="297" t="s">
        <v>261</v>
      </c>
      <c r="E927" s="19" t="s">
        <v>17</v>
      </c>
      <c r="F927" s="298">
        <v>12</v>
      </c>
      <c r="G927" s="34"/>
      <c r="H927" s="40"/>
    </row>
    <row r="928" spans="1:8" s="2" customFormat="1" ht="16.8" customHeight="1">
      <c r="A928" s="34"/>
      <c r="B928" s="40"/>
      <c r="C928" s="299" t="s">
        <v>4108</v>
      </c>
      <c r="D928" s="34"/>
      <c r="E928" s="34"/>
      <c r="F928" s="34"/>
      <c r="G928" s="34"/>
      <c r="H928" s="40"/>
    </row>
    <row r="929" spans="1:8" s="2" customFormat="1" ht="16.8" customHeight="1">
      <c r="A929" s="34"/>
      <c r="B929" s="40"/>
      <c r="C929" s="297" t="s">
        <v>2697</v>
      </c>
      <c r="D929" s="297" t="s">
        <v>2698</v>
      </c>
      <c r="E929" s="19" t="s">
        <v>184</v>
      </c>
      <c r="F929" s="298">
        <v>12</v>
      </c>
      <c r="G929" s="34"/>
      <c r="H929" s="40"/>
    </row>
    <row r="930" spans="1:8" s="2" customFormat="1" ht="16.8" customHeight="1">
      <c r="A930" s="34"/>
      <c r="B930" s="40"/>
      <c r="C930" s="297" t="s">
        <v>2693</v>
      </c>
      <c r="D930" s="297" t="s">
        <v>4229</v>
      </c>
      <c r="E930" s="19" t="s">
        <v>184</v>
      </c>
      <c r="F930" s="298">
        <v>12</v>
      </c>
      <c r="G930" s="34"/>
      <c r="H930" s="40"/>
    </row>
    <row r="931" spans="1:8" s="2" customFormat="1" ht="16.8" customHeight="1">
      <c r="A931" s="34"/>
      <c r="B931" s="40"/>
      <c r="C931" s="297" t="s">
        <v>2702</v>
      </c>
      <c r="D931" s="297" t="s">
        <v>4228</v>
      </c>
      <c r="E931" s="19" t="s">
        <v>184</v>
      </c>
      <c r="F931" s="298">
        <v>99</v>
      </c>
      <c r="G931" s="34"/>
      <c r="H931" s="40"/>
    </row>
    <row r="932" spans="1:8" s="2" customFormat="1" ht="16.8" customHeight="1">
      <c r="A932" s="34"/>
      <c r="B932" s="40"/>
      <c r="C932" s="297" t="s">
        <v>2707</v>
      </c>
      <c r="D932" s="297" t="s">
        <v>4227</v>
      </c>
      <c r="E932" s="19" t="s">
        <v>184</v>
      </c>
      <c r="F932" s="298">
        <v>100</v>
      </c>
      <c r="G932" s="34"/>
      <c r="H932" s="40"/>
    </row>
    <row r="933" spans="1:8" s="2" customFormat="1" ht="16.8" customHeight="1">
      <c r="A933" s="34"/>
      <c r="B933" s="40"/>
      <c r="C933" s="293" t="s">
        <v>2664</v>
      </c>
      <c r="D933" s="294" t="s">
        <v>2665</v>
      </c>
      <c r="E933" s="295" t="s">
        <v>184</v>
      </c>
      <c r="F933" s="296">
        <v>40.192</v>
      </c>
      <c r="G933" s="34"/>
      <c r="H933" s="40"/>
    </row>
    <row r="934" spans="1:8" s="2" customFormat="1" ht="16.8" customHeight="1">
      <c r="A934" s="34"/>
      <c r="B934" s="40"/>
      <c r="C934" s="297" t="s">
        <v>2664</v>
      </c>
      <c r="D934" s="297" t="s">
        <v>2731</v>
      </c>
      <c r="E934" s="19" t="s">
        <v>17</v>
      </c>
      <c r="F934" s="298">
        <v>40.192</v>
      </c>
      <c r="G934" s="34"/>
      <c r="H934" s="40"/>
    </row>
    <row r="935" spans="1:8" s="2" customFormat="1" ht="16.8" customHeight="1">
      <c r="A935" s="34"/>
      <c r="B935" s="40"/>
      <c r="C935" s="299" t="s">
        <v>4108</v>
      </c>
      <c r="D935" s="34"/>
      <c r="E935" s="34"/>
      <c r="F935" s="34"/>
      <c r="G935" s="34"/>
      <c r="H935" s="40"/>
    </row>
    <row r="936" spans="1:8" s="2" customFormat="1" ht="16.8" customHeight="1">
      <c r="A936" s="34"/>
      <c r="B936" s="40"/>
      <c r="C936" s="297" t="s">
        <v>2728</v>
      </c>
      <c r="D936" s="297" t="s">
        <v>2729</v>
      </c>
      <c r="E936" s="19" t="s">
        <v>1200</v>
      </c>
      <c r="F936" s="298">
        <v>44.211</v>
      </c>
      <c r="G936" s="34"/>
      <c r="H936" s="40"/>
    </row>
    <row r="937" spans="1:8" s="2" customFormat="1" ht="16.8" customHeight="1">
      <c r="A937" s="34"/>
      <c r="B937" s="40"/>
      <c r="C937" s="297" t="s">
        <v>2712</v>
      </c>
      <c r="D937" s="297" t="s">
        <v>4230</v>
      </c>
      <c r="E937" s="19" t="s">
        <v>184</v>
      </c>
      <c r="F937" s="298">
        <v>40.192</v>
      </c>
      <c r="G937" s="34"/>
      <c r="H937" s="40"/>
    </row>
    <row r="938" spans="1:8" s="2" customFormat="1" ht="26.4" customHeight="1">
      <c r="A938" s="34"/>
      <c r="B938" s="40"/>
      <c r="C938" s="292" t="s">
        <v>4231</v>
      </c>
      <c r="D938" s="292" t="s">
        <v>101</v>
      </c>
      <c r="E938" s="34"/>
      <c r="F938" s="34"/>
      <c r="G938" s="34"/>
      <c r="H938" s="40"/>
    </row>
    <row r="939" spans="1:8" s="2" customFormat="1" ht="16.8" customHeight="1">
      <c r="A939" s="34"/>
      <c r="B939" s="40"/>
      <c r="C939" s="293" t="s">
        <v>2782</v>
      </c>
      <c r="D939" s="294" t="s">
        <v>2783</v>
      </c>
      <c r="E939" s="295" t="s">
        <v>144</v>
      </c>
      <c r="F939" s="296">
        <v>59.55</v>
      </c>
      <c r="G939" s="34"/>
      <c r="H939" s="40"/>
    </row>
    <row r="940" spans="1:8" s="2" customFormat="1" ht="16.8" customHeight="1">
      <c r="A940" s="34"/>
      <c r="B940" s="40"/>
      <c r="C940" s="297" t="s">
        <v>17</v>
      </c>
      <c r="D940" s="297" t="s">
        <v>2803</v>
      </c>
      <c r="E940" s="19" t="s">
        <v>17</v>
      </c>
      <c r="F940" s="298">
        <v>12.5</v>
      </c>
      <c r="G940" s="34"/>
      <c r="H940" s="40"/>
    </row>
    <row r="941" spans="1:8" s="2" customFormat="1" ht="16.8" customHeight="1">
      <c r="A941" s="34"/>
      <c r="B941" s="40"/>
      <c r="C941" s="297" t="s">
        <v>17</v>
      </c>
      <c r="D941" s="297" t="s">
        <v>2804</v>
      </c>
      <c r="E941" s="19" t="s">
        <v>17</v>
      </c>
      <c r="F941" s="298">
        <v>6</v>
      </c>
      <c r="G941" s="34"/>
      <c r="H941" s="40"/>
    </row>
    <row r="942" spans="1:8" s="2" customFormat="1" ht="16.8" customHeight="1">
      <c r="A942" s="34"/>
      <c r="B942" s="40"/>
      <c r="C942" s="297" t="s">
        <v>17</v>
      </c>
      <c r="D942" s="297" t="s">
        <v>2805</v>
      </c>
      <c r="E942" s="19" t="s">
        <v>17</v>
      </c>
      <c r="F942" s="298">
        <v>13.75</v>
      </c>
      <c r="G942" s="34"/>
      <c r="H942" s="40"/>
    </row>
    <row r="943" spans="1:8" s="2" customFormat="1" ht="16.8" customHeight="1">
      <c r="A943" s="34"/>
      <c r="B943" s="40"/>
      <c r="C943" s="297" t="s">
        <v>17</v>
      </c>
      <c r="D943" s="297" t="s">
        <v>2806</v>
      </c>
      <c r="E943" s="19" t="s">
        <v>17</v>
      </c>
      <c r="F943" s="298">
        <v>4.8</v>
      </c>
      <c r="G943" s="34"/>
      <c r="H943" s="40"/>
    </row>
    <row r="944" spans="1:8" s="2" customFormat="1" ht="16.8" customHeight="1">
      <c r="A944" s="34"/>
      <c r="B944" s="40"/>
      <c r="C944" s="297" t="s">
        <v>17</v>
      </c>
      <c r="D944" s="297" t="s">
        <v>2807</v>
      </c>
      <c r="E944" s="19" t="s">
        <v>17</v>
      </c>
      <c r="F944" s="298">
        <v>11.25</v>
      </c>
      <c r="G944" s="34"/>
      <c r="H944" s="40"/>
    </row>
    <row r="945" spans="1:8" s="2" customFormat="1" ht="16.8" customHeight="1">
      <c r="A945" s="34"/>
      <c r="B945" s="40"/>
      <c r="C945" s="297" t="s">
        <v>17</v>
      </c>
      <c r="D945" s="297" t="s">
        <v>2808</v>
      </c>
      <c r="E945" s="19" t="s">
        <v>17</v>
      </c>
      <c r="F945" s="298">
        <v>11.25</v>
      </c>
      <c r="G945" s="34"/>
      <c r="H945" s="40"/>
    </row>
    <row r="946" spans="1:8" s="2" customFormat="1" ht="16.8" customHeight="1">
      <c r="A946" s="34"/>
      <c r="B946" s="40"/>
      <c r="C946" s="297" t="s">
        <v>2782</v>
      </c>
      <c r="D946" s="297" t="s">
        <v>261</v>
      </c>
      <c r="E946" s="19" t="s">
        <v>17</v>
      </c>
      <c r="F946" s="298">
        <v>59.55</v>
      </c>
      <c r="G946" s="34"/>
      <c r="H946" s="40"/>
    </row>
    <row r="947" spans="1:8" s="2" customFormat="1" ht="16.8" customHeight="1">
      <c r="A947" s="34"/>
      <c r="B947" s="40"/>
      <c r="C947" s="299" t="s">
        <v>4108</v>
      </c>
      <c r="D947" s="34"/>
      <c r="E947" s="34"/>
      <c r="F947" s="34"/>
      <c r="G947" s="34"/>
      <c r="H947" s="40"/>
    </row>
    <row r="948" spans="1:8" s="2" customFormat="1" ht="16.8" customHeight="1">
      <c r="A948" s="34"/>
      <c r="B948" s="40"/>
      <c r="C948" s="297" t="s">
        <v>1392</v>
      </c>
      <c r="D948" s="297" t="s">
        <v>4175</v>
      </c>
      <c r="E948" s="19" t="s">
        <v>144</v>
      </c>
      <c r="F948" s="298">
        <v>59.55</v>
      </c>
      <c r="G948" s="34"/>
      <c r="H948" s="40"/>
    </row>
    <row r="949" spans="1:8" s="2" customFormat="1" ht="16.8" customHeight="1">
      <c r="A949" s="34"/>
      <c r="B949" s="40"/>
      <c r="C949" s="297" t="s">
        <v>887</v>
      </c>
      <c r="D949" s="297" t="s">
        <v>4193</v>
      </c>
      <c r="E949" s="19" t="s">
        <v>144</v>
      </c>
      <c r="F949" s="298">
        <v>79.782</v>
      </c>
      <c r="G949" s="34"/>
      <c r="H949" s="40"/>
    </row>
    <row r="950" spans="1:8" s="2" customFormat="1" ht="16.8" customHeight="1">
      <c r="A950" s="34"/>
      <c r="B950" s="40"/>
      <c r="C950" s="297" t="s">
        <v>397</v>
      </c>
      <c r="D950" s="297" t="s">
        <v>4118</v>
      </c>
      <c r="E950" s="19" t="s">
        <v>144</v>
      </c>
      <c r="F950" s="298">
        <v>79.782</v>
      </c>
      <c r="G950" s="34"/>
      <c r="H950" s="40"/>
    </row>
    <row r="951" spans="1:8" s="2" customFormat="1" ht="16.8" customHeight="1">
      <c r="A951" s="34"/>
      <c r="B951" s="40"/>
      <c r="C951" s="293" t="s">
        <v>2791</v>
      </c>
      <c r="D951" s="294" t="s">
        <v>2792</v>
      </c>
      <c r="E951" s="295" t="s">
        <v>144</v>
      </c>
      <c r="F951" s="296">
        <v>9.515</v>
      </c>
      <c r="G951" s="34"/>
      <c r="H951" s="40"/>
    </row>
    <row r="952" spans="1:8" s="2" customFormat="1" ht="16.8" customHeight="1">
      <c r="A952" s="34"/>
      <c r="B952" s="40"/>
      <c r="C952" s="297" t="s">
        <v>2791</v>
      </c>
      <c r="D952" s="297" t="s">
        <v>2845</v>
      </c>
      <c r="E952" s="19" t="s">
        <v>17</v>
      </c>
      <c r="F952" s="298">
        <v>9.515</v>
      </c>
      <c r="G952" s="34"/>
      <c r="H952" s="40"/>
    </row>
    <row r="953" spans="1:8" s="2" customFormat="1" ht="16.8" customHeight="1">
      <c r="A953" s="34"/>
      <c r="B953" s="40"/>
      <c r="C953" s="299" t="s">
        <v>4108</v>
      </c>
      <c r="D953" s="34"/>
      <c r="E953" s="34"/>
      <c r="F953" s="34"/>
      <c r="G953" s="34"/>
      <c r="H953" s="40"/>
    </row>
    <row r="954" spans="1:8" s="2" customFormat="1" ht="16.8" customHeight="1">
      <c r="A954" s="34"/>
      <c r="B954" s="40"/>
      <c r="C954" s="297" t="s">
        <v>2841</v>
      </c>
      <c r="D954" s="297" t="s">
        <v>4232</v>
      </c>
      <c r="E954" s="19" t="s">
        <v>144</v>
      </c>
      <c r="F954" s="298">
        <v>9.515</v>
      </c>
      <c r="G954" s="34"/>
      <c r="H954" s="40"/>
    </row>
    <row r="955" spans="1:8" s="2" customFormat="1" ht="16.8" customHeight="1">
      <c r="A955" s="34"/>
      <c r="B955" s="40"/>
      <c r="C955" s="297" t="s">
        <v>1499</v>
      </c>
      <c r="D955" s="297" t="s">
        <v>1500</v>
      </c>
      <c r="E955" s="19" t="s">
        <v>736</v>
      </c>
      <c r="F955" s="298">
        <v>41.866</v>
      </c>
      <c r="G955" s="34"/>
      <c r="H955" s="40"/>
    </row>
    <row r="956" spans="1:8" s="2" customFormat="1" ht="16.8" customHeight="1">
      <c r="A956" s="34"/>
      <c r="B956" s="40"/>
      <c r="C956" s="293" t="s">
        <v>2776</v>
      </c>
      <c r="D956" s="294" t="s">
        <v>2777</v>
      </c>
      <c r="E956" s="295" t="s">
        <v>140</v>
      </c>
      <c r="F956" s="296">
        <v>115.41</v>
      </c>
      <c r="G956" s="34"/>
      <c r="H956" s="40"/>
    </row>
    <row r="957" spans="1:8" s="2" customFormat="1" ht="16.8" customHeight="1">
      <c r="A957" s="34"/>
      <c r="B957" s="40"/>
      <c r="C957" s="297" t="s">
        <v>17</v>
      </c>
      <c r="D957" s="297" t="s">
        <v>2818</v>
      </c>
      <c r="E957" s="19" t="s">
        <v>17</v>
      </c>
      <c r="F957" s="298">
        <v>6.9</v>
      </c>
      <c r="G957" s="34"/>
      <c r="H957" s="40"/>
    </row>
    <row r="958" spans="1:8" s="2" customFormat="1" ht="16.8" customHeight="1">
      <c r="A958" s="34"/>
      <c r="B958" s="40"/>
      <c r="C958" s="297" t="s">
        <v>17</v>
      </c>
      <c r="D958" s="297" t="s">
        <v>2819</v>
      </c>
      <c r="E958" s="19" t="s">
        <v>17</v>
      </c>
      <c r="F958" s="298">
        <v>18.2</v>
      </c>
      <c r="G958" s="34"/>
      <c r="H958" s="40"/>
    </row>
    <row r="959" spans="1:8" s="2" customFormat="1" ht="16.8" customHeight="1">
      <c r="A959" s="34"/>
      <c r="B959" s="40"/>
      <c r="C959" s="297" t="s">
        <v>17</v>
      </c>
      <c r="D959" s="297" t="s">
        <v>2820</v>
      </c>
      <c r="E959" s="19" t="s">
        <v>17</v>
      </c>
      <c r="F959" s="298">
        <v>12.6</v>
      </c>
      <c r="G959" s="34"/>
      <c r="H959" s="40"/>
    </row>
    <row r="960" spans="1:8" s="2" customFormat="1" ht="16.8" customHeight="1">
      <c r="A960" s="34"/>
      <c r="B960" s="40"/>
      <c r="C960" s="297" t="s">
        <v>17</v>
      </c>
      <c r="D960" s="297" t="s">
        <v>2821</v>
      </c>
      <c r="E960" s="19" t="s">
        <v>17</v>
      </c>
      <c r="F960" s="298">
        <v>9.45</v>
      </c>
      <c r="G960" s="34"/>
      <c r="H960" s="40"/>
    </row>
    <row r="961" spans="1:8" s="2" customFormat="1" ht="16.8" customHeight="1">
      <c r="A961" s="34"/>
      <c r="B961" s="40"/>
      <c r="C961" s="297" t="s">
        <v>17</v>
      </c>
      <c r="D961" s="297" t="s">
        <v>2822</v>
      </c>
      <c r="E961" s="19" t="s">
        <v>17</v>
      </c>
      <c r="F961" s="298">
        <v>36.2</v>
      </c>
      <c r="G961" s="34"/>
      <c r="H961" s="40"/>
    </row>
    <row r="962" spans="1:8" s="2" customFormat="1" ht="16.8" customHeight="1">
      <c r="A962" s="34"/>
      <c r="B962" s="40"/>
      <c r="C962" s="297" t="s">
        <v>17</v>
      </c>
      <c r="D962" s="297" t="s">
        <v>2819</v>
      </c>
      <c r="E962" s="19" t="s">
        <v>17</v>
      </c>
      <c r="F962" s="298">
        <v>18.2</v>
      </c>
      <c r="G962" s="34"/>
      <c r="H962" s="40"/>
    </row>
    <row r="963" spans="1:8" s="2" customFormat="1" ht="16.8" customHeight="1">
      <c r="A963" s="34"/>
      <c r="B963" s="40"/>
      <c r="C963" s="297" t="s">
        <v>17</v>
      </c>
      <c r="D963" s="297" t="s">
        <v>2823</v>
      </c>
      <c r="E963" s="19" t="s">
        <v>17</v>
      </c>
      <c r="F963" s="298">
        <v>0</v>
      </c>
      <c r="G963" s="34"/>
      <c r="H963" s="40"/>
    </row>
    <row r="964" spans="1:8" s="2" customFormat="1" ht="16.8" customHeight="1">
      <c r="A964" s="34"/>
      <c r="B964" s="40"/>
      <c r="C964" s="297" t="s">
        <v>17</v>
      </c>
      <c r="D964" s="297" t="s">
        <v>2824</v>
      </c>
      <c r="E964" s="19" t="s">
        <v>17</v>
      </c>
      <c r="F964" s="298">
        <v>13.86</v>
      </c>
      <c r="G964" s="34"/>
      <c r="H964" s="40"/>
    </row>
    <row r="965" spans="1:8" s="2" customFormat="1" ht="16.8" customHeight="1">
      <c r="A965" s="34"/>
      <c r="B965" s="40"/>
      <c r="C965" s="297" t="s">
        <v>2776</v>
      </c>
      <c r="D965" s="297" t="s">
        <v>261</v>
      </c>
      <c r="E965" s="19" t="s">
        <v>17</v>
      </c>
      <c r="F965" s="298">
        <v>115.41</v>
      </c>
      <c r="G965" s="34"/>
      <c r="H965" s="40"/>
    </row>
    <row r="966" spans="1:8" s="2" customFormat="1" ht="16.8" customHeight="1">
      <c r="A966" s="34"/>
      <c r="B966" s="40"/>
      <c r="C966" s="299" t="s">
        <v>4108</v>
      </c>
      <c r="D966" s="34"/>
      <c r="E966" s="34"/>
      <c r="F966" s="34"/>
      <c r="G966" s="34"/>
      <c r="H966" s="40"/>
    </row>
    <row r="967" spans="1:8" s="2" customFormat="1" ht="16.8" customHeight="1">
      <c r="A967" s="34"/>
      <c r="B967" s="40"/>
      <c r="C967" s="297" t="s">
        <v>1428</v>
      </c>
      <c r="D967" s="297" t="s">
        <v>4181</v>
      </c>
      <c r="E967" s="19" t="s">
        <v>140</v>
      </c>
      <c r="F967" s="298">
        <v>115.41</v>
      </c>
      <c r="G967" s="34"/>
      <c r="H967" s="40"/>
    </row>
    <row r="968" spans="1:8" s="2" customFormat="1" ht="16.8" customHeight="1">
      <c r="A968" s="34"/>
      <c r="B968" s="40"/>
      <c r="C968" s="297" t="s">
        <v>1442</v>
      </c>
      <c r="D968" s="297" t="s">
        <v>4182</v>
      </c>
      <c r="E968" s="19" t="s">
        <v>140</v>
      </c>
      <c r="F968" s="298">
        <v>115.41</v>
      </c>
      <c r="G968" s="34"/>
      <c r="H968" s="40"/>
    </row>
    <row r="969" spans="1:8" s="2" customFormat="1" ht="16.8" customHeight="1">
      <c r="A969" s="34"/>
      <c r="B969" s="40"/>
      <c r="C969" s="293" t="s">
        <v>2779</v>
      </c>
      <c r="D969" s="294" t="s">
        <v>2780</v>
      </c>
      <c r="E969" s="295" t="s">
        <v>140</v>
      </c>
      <c r="F969" s="296">
        <v>21.16</v>
      </c>
      <c r="G969" s="34"/>
      <c r="H969" s="40"/>
    </row>
    <row r="970" spans="1:8" s="2" customFormat="1" ht="16.8" customHeight="1">
      <c r="A970" s="34"/>
      <c r="B970" s="40"/>
      <c r="C970" s="297" t="s">
        <v>17</v>
      </c>
      <c r="D970" s="297" t="s">
        <v>2826</v>
      </c>
      <c r="E970" s="19" t="s">
        <v>17</v>
      </c>
      <c r="F970" s="298">
        <v>21.16</v>
      </c>
      <c r="G970" s="34"/>
      <c r="H970" s="40"/>
    </row>
    <row r="971" spans="1:8" s="2" customFormat="1" ht="16.8" customHeight="1">
      <c r="A971" s="34"/>
      <c r="B971" s="40"/>
      <c r="C971" s="297" t="s">
        <v>2779</v>
      </c>
      <c r="D971" s="297" t="s">
        <v>261</v>
      </c>
      <c r="E971" s="19" t="s">
        <v>17</v>
      </c>
      <c r="F971" s="298">
        <v>21.16</v>
      </c>
      <c r="G971" s="34"/>
      <c r="H971" s="40"/>
    </row>
    <row r="972" spans="1:8" s="2" customFormat="1" ht="16.8" customHeight="1">
      <c r="A972" s="34"/>
      <c r="B972" s="40"/>
      <c r="C972" s="299" t="s">
        <v>4108</v>
      </c>
      <c r="D972" s="34"/>
      <c r="E972" s="34"/>
      <c r="F972" s="34"/>
      <c r="G972" s="34"/>
      <c r="H972" s="40"/>
    </row>
    <row r="973" spans="1:8" s="2" customFormat="1" ht="16.8" customHeight="1">
      <c r="A973" s="34"/>
      <c r="B973" s="40"/>
      <c r="C973" s="297" t="s">
        <v>1434</v>
      </c>
      <c r="D973" s="297" t="s">
        <v>4183</v>
      </c>
      <c r="E973" s="19" t="s">
        <v>140</v>
      </c>
      <c r="F973" s="298">
        <v>21.16</v>
      </c>
      <c r="G973" s="34"/>
      <c r="H973" s="40"/>
    </row>
    <row r="974" spans="1:8" s="2" customFormat="1" ht="16.8" customHeight="1">
      <c r="A974" s="34"/>
      <c r="B974" s="40"/>
      <c r="C974" s="297" t="s">
        <v>1446</v>
      </c>
      <c r="D974" s="297" t="s">
        <v>4184</v>
      </c>
      <c r="E974" s="19" t="s">
        <v>140</v>
      </c>
      <c r="F974" s="298">
        <v>21.16</v>
      </c>
      <c r="G974" s="34"/>
      <c r="H974" s="40"/>
    </row>
    <row r="975" spans="1:8" s="2" customFormat="1" ht="16.8" customHeight="1">
      <c r="A975" s="34"/>
      <c r="B975" s="40"/>
      <c r="C975" s="293" t="s">
        <v>2788</v>
      </c>
      <c r="D975" s="294" t="s">
        <v>2789</v>
      </c>
      <c r="E975" s="295" t="s">
        <v>184</v>
      </c>
      <c r="F975" s="296">
        <v>28.27</v>
      </c>
      <c r="G975" s="34"/>
      <c r="H975" s="40"/>
    </row>
    <row r="976" spans="1:8" s="2" customFormat="1" ht="16.8" customHeight="1">
      <c r="A976" s="34"/>
      <c r="B976" s="40"/>
      <c r="C976" s="297" t="s">
        <v>2788</v>
      </c>
      <c r="D976" s="297" t="s">
        <v>2873</v>
      </c>
      <c r="E976" s="19" t="s">
        <v>17</v>
      </c>
      <c r="F976" s="298">
        <v>28.27</v>
      </c>
      <c r="G976" s="34"/>
      <c r="H976" s="40"/>
    </row>
    <row r="977" spans="1:8" s="2" customFormat="1" ht="16.8" customHeight="1">
      <c r="A977" s="34"/>
      <c r="B977" s="40"/>
      <c r="C977" s="299" t="s">
        <v>4108</v>
      </c>
      <c r="D977" s="34"/>
      <c r="E977" s="34"/>
      <c r="F977" s="34"/>
      <c r="G977" s="34"/>
      <c r="H977" s="40"/>
    </row>
    <row r="978" spans="1:8" s="2" customFormat="1" ht="16.8" customHeight="1">
      <c r="A978" s="34"/>
      <c r="B978" s="40"/>
      <c r="C978" s="297" t="s">
        <v>1799</v>
      </c>
      <c r="D978" s="297" t="s">
        <v>4180</v>
      </c>
      <c r="E978" s="19" t="s">
        <v>184</v>
      </c>
      <c r="F978" s="298">
        <v>28.27</v>
      </c>
      <c r="G978" s="34"/>
      <c r="H978" s="40"/>
    </row>
    <row r="979" spans="1:8" s="2" customFormat="1" ht="16.8" customHeight="1">
      <c r="A979" s="34"/>
      <c r="B979" s="40"/>
      <c r="C979" s="297" t="s">
        <v>1506</v>
      </c>
      <c r="D979" s="297" t="s">
        <v>1507</v>
      </c>
      <c r="E979" s="19" t="s">
        <v>184</v>
      </c>
      <c r="F979" s="298">
        <v>28.27</v>
      </c>
      <c r="G979" s="34"/>
      <c r="H979" s="40"/>
    </row>
    <row r="980" spans="1:8" s="2" customFormat="1" ht="16.8" customHeight="1">
      <c r="A980" s="34"/>
      <c r="B980" s="40"/>
      <c r="C980" s="297" t="s">
        <v>1719</v>
      </c>
      <c r="D980" s="297" t="s">
        <v>4178</v>
      </c>
      <c r="E980" s="19" t="s">
        <v>144</v>
      </c>
      <c r="F980" s="298">
        <v>2.488</v>
      </c>
      <c r="G980" s="34"/>
      <c r="H980" s="40"/>
    </row>
    <row r="981" spans="1:8" s="2" customFormat="1" ht="16.8" customHeight="1">
      <c r="A981" s="34"/>
      <c r="B981" s="40"/>
      <c r="C981" s="297" t="s">
        <v>1966</v>
      </c>
      <c r="D981" s="297" t="s">
        <v>4233</v>
      </c>
      <c r="E981" s="19" t="s">
        <v>184</v>
      </c>
      <c r="F981" s="298">
        <v>28.27</v>
      </c>
      <c r="G981" s="34"/>
      <c r="H981" s="40"/>
    </row>
    <row r="982" spans="1:8" s="2" customFormat="1" ht="16.8" customHeight="1">
      <c r="A982" s="34"/>
      <c r="B982" s="40"/>
      <c r="C982" s="297" t="s">
        <v>1510</v>
      </c>
      <c r="D982" s="297" t="s">
        <v>1511</v>
      </c>
      <c r="E982" s="19" t="s">
        <v>184</v>
      </c>
      <c r="F982" s="298">
        <v>31.097</v>
      </c>
      <c r="G982" s="34"/>
      <c r="H982" s="40"/>
    </row>
    <row r="983" spans="1:8" s="2" customFormat="1" ht="16.8" customHeight="1">
      <c r="A983" s="34"/>
      <c r="B983" s="40"/>
      <c r="C983" s="293" t="s">
        <v>2785</v>
      </c>
      <c r="D983" s="294" t="s">
        <v>2786</v>
      </c>
      <c r="E983" s="295" t="s">
        <v>144</v>
      </c>
      <c r="F983" s="296">
        <v>20.232</v>
      </c>
      <c r="G983" s="34"/>
      <c r="H983" s="40"/>
    </row>
    <row r="984" spans="1:8" s="2" customFormat="1" ht="16.8" customHeight="1">
      <c r="A984" s="34"/>
      <c r="B984" s="40"/>
      <c r="C984" s="297" t="s">
        <v>17</v>
      </c>
      <c r="D984" s="297" t="s">
        <v>2813</v>
      </c>
      <c r="E984" s="19" t="s">
        <v>17</v>
      </c>
      <c r="F984" s="298">
        <v>2.76</v>
      </c>
      <c r="G984" s="34"/>
      <c r="H984" s="40"/>
    </row>
    <row r="985" spans="1:8" s="2" customFormat="1" ht="16.8" customHeight="1">
      <c r="A985" s="34"/>
      <c r="B985" s="40"/>
      <c r="C985" s="297" t="s">
        <v>17</v>
      </c>
      <c r="D985" s="297" t="s">
        <v>2814</v>
      </c>
      <c r="E985" s="19" t="s">
        <v>17</v>
      </c>
      <c r="F985" s="298">
        <v>12.672</v>
      </c>
      <c r="G985" s="34"/>
      <c r="H985" s="40"/>
    </row>
    <row r="986" spans="1:8" s="2" customFormat="1" ht="16.8" customHeight="1">
      <c r="A986" s="34"/>
      <c r="B986" s="40"/>
      <c r="C986" s="297" t="s">
        <v>17</v>
      </c>
      <c r="D986" s="297" t="s">
        <v>2815</v>
      </c>
      <c r="E986" s="19" t="s">
        <v>17</v>
      </c>
      <c r="F986" s="298">
        <v>4.8</v>
      </c>
      <c r="G986" s="34"/>
      <c r="H986" s="40"/>
    </row>
    <row r="987" spans="1:8" s="2" customFormat="1" ht="16.8" customHeight="1">
      <c r="A987" s="34"/>
      <c r="B987" s="40"/>
      <c r="C987" s="297" t="s">
        <v>2785</v>
      </c>
      <c r="D987" s="297" t="s">
        <v>261</v>
      </c>
      <c r="E987" s="19" t="s">
        <v>17</v>
      </c>
      <c r="F987" s="298">
        <v>20.232</v>
      </c>
      <c r="G987" s="34"/>
      <c r="H987" s="40"/>
    </row>
    <row r="988" spans="1:8" s="2" customFormat="1" ht="16.8" customHeight="1">
      <c r="A988" s="34"/>
      <c r="B988" s="40"/>
      <c r="C988" s="299" t="s">
        <v>4108</v>
      </c>
      <c r="D988" s="34"/>
      <c r="E988" s="34"/>
      <c r="F988" s="34"/>
      <c r="G988" s="34"/>
      <c r="H988" s="40"/>
    </row>
    <row r="989" spans="1:8" s="2" customFormat="1" ht="16.8" customHeight="1">
      <c r="A989" s="34"/>
      <c r="B989" s="40"/>
      <c r="C989" s="297" t="s">
        <v>2809</v>
      </c>
      <c r="D989" s="297" t="s">
        <v>4234</v>
      </c>
      <c r="E989" s="19" t="s">
        <v>144</v>
      </c>
      <c r="F989" s="298">
        <v>20.232</v>
      </c>
      <c r="G989" s="34"/>
      <c r="H989" s="40"/>
    </row>
    <row r="990" spans="1:8" s="2" customFormat="1" ht="16.8" customHeight="1">
      <c r="A990" s="34"/>
      <c r="B990" s="40"/>
      <c r="C990" s="297" t="s">
        <v>887</v>
      </c>
      <c r="D990" s="297" t="s">
        <v>4193</v>
      </c>
      <c r="E990" s="19" t="s">
        <v>144</v>
      </c>
      <c r="F990" s="298">
        <v>79.782</v>
      </c>
      <c r="G990" s="34"/>
      <c r="H990" s="40"/>
    </row>
    <row r="991" spans="1:8" s="2" customFormat="1" ht="16.8" customHeight="1">
      <c r="A991" s="34"/>
      <c r="B991" s="40"/>
      <c r="C991" s="297" t="s">
        <v>397</v>
      </c>
      <c r="D991" s="297" t="s">
        <v>4118</v>
      </c>
      <c r="E991" s="19" t="s">
        <v>144</v>
      </c>
      <c r="F991" s="298">
        <v>79.782</v>
      </c>
      <c r="G991" s="34"/>
      <c r="H991" s="40"/>
    </row>
    <row r="992" spans="1:8" s="2" customFormat="1" ht="16.8" customHeight="1">
      <c r="A992" s="34"/>
      <c r="B992" s="40"/>
      <c r="C992" s="293" t="s">
        <v>2794</v>
      </c>
      <c r="D992" s="294" t="s">
        <v>2795</v>
      </c>
      <c r="E992" s="295" t="s">
        <v>184</v>
      </c>
      <c r="F992" s="296">
        <v>0.6</v>
      </c>
      <c r="G992" s="34"/>
      <c r="H992" s="40"/>
    </row>
    <row r="993" spans="1:8" s="2" customFormat="1" ht="16.8" customHeight="1">
      <c r="A993" s="34"/>
      <c r="B993" s="40"/>
      <c r="C993" s="297" t="s">
        <v>2794</v>
      </c>
      <c r="D993" s="297" t="s">
        <v>2933</v>
      </c>
      <c r="E993" s="19" t="s">
        <v>17</v>
      </c>
      <c r="F993" s="298">
        <v>0.6</v>
      </c>
      <c r="G993" s="34"/>
      <c r="H993" s="40"/>
    </row>
    <row r="994" spans="1:8" s="2" customFormat="1" ht="16.8" customHeight="1">
      <c r="A994" s="34"/>
      <c r="B994" s="40"/>
      <c r="C994" s="299" t="s">
        <v>4108</v>
      </c>
      <c r="D994" s="34"/>
      <c r="E994" s="34"/>
      <c r="F994" s="34"/>
      <c r="G994" s="34"/>
      <c r="H994" s="40"/>
    </row>
    <row r="995" spans="1:8" s="2" customFormat="1" ht="16.8" customHeight="1">
      <c r="A995" s="34"/>
      <c r="B995" s="40"/>
      <c r="C995" s="297" t="s">
        <v>2030</v>
      </c>
      <c r="D995" s="297" t="s">
        <v>4194</v>
      </c>
      <c r="E995" s="19" t="s">
        <v>184</v>
      </c>
      <c r="F995" s="298">
        <v>0.6</v>
      </c>
      <c r="G995" s="34"/>
      <c r="H995" s="40"/>
    </row>
    <row r="996" spans="1:8" s="2" customFormat="1" ht="16.8" customHeight="1">
      <c r="A996" s="34"/>
      <c r="B996" s="40"/>
      <c r="C996" s="297" t="s">
        <v>2036</v>
      </c>
      <c r="D996" s="297" t="s">
        <v>4195</v>
      </c>
      <c r="E996" s="19" t="s">
        <v>184</v>
      </c>
      <c r="F996" s="298">
        <v>0.6</v>
      </c>
      <c r="G996" s="34"/>
      <c r="H996" s="40"/>
    </row>
    <row r="997" spans="1:8" s="2" customFormat="1" ht="16.8" customHeight="1">
      <c r="A997" s="34"/>
      <c r="B997" s="40"/>
      <c r="C997" s="293" t="s">
        <v>2838</v>
      </c>
      <c r="D997" s="294" t="s">
        <v>2838</v>
      </c>
      <c r="E997" s="295" t="s">
        <v>17</v>
      </c>
      <c r="F997" s="296">
        <v>60.74</v>
      </c>
      <c r="G997" s="34"/>
      <c r="H997" s="40"/>
    </row>
    <row r="998" spans="1:8" s="2" customFormat="1" ht="16.8" customHeight="1">
      <c r="A998" s="34"/>
      <c r="B998" s="40"/>
      <c r="C998" s="297" t="s">
        <v>17</v>
      </c>
      <c r="D998" s="297" t="s">
        <v>2832</v>
      </c>
      <c r="E998" s="19" t="s">
        <v>17</v>
      </c>
      <c r="F998" s="298">
        <v>12.272</v>
      </c>
      <c r="G998" s="34"/>
      <c r="H998" s="40"/>
    </row>
    <row r="999" spans="1:8" s="2" customFormat="1" ht="16.8" customHeight="1">
      <c r="A999" s="34"/>
      <c r="B999" s="40"/>
      <c r="C999" s="297" t="s">
        <v>17</v>
      </c>
      <c r="D999" s="297" t="s">
        <v>2833</v>
      </c>
      <c r="E999" s="19" t="s">
        <v>17</v>
      </c>
      <c r="F999" s="298">
        <v>3.15</v>
      </c>
      <c r="G999" s="34"/>
      <c r="H999" s="40"/>
    </row>
    <row r="1000" spans="1:8" s="2" customFormat="1" ht="16.8" customHeight="1">
      <c r="A1000" s="34"/>
      <c r="B1000" s="40"/>
      <c r="C1000" s="297" t="s">
        <v>17</v>
      </c>
      <c r="D1000" s="297" t="s">
        <v>2834</v>
      </c>
      <c r="E1000" s="19" t="s">
        <v>17</v>
      </c>
      <c r="F1000" s="298">
        <v>20.448</v>
      </c>
      <c r="G1000" s="34"/>
      <c r="H1000" s="40"/>
    </row>
    <row r="1001" spans="1:8" s="2" customFormat="1" ht="16.8" customHeight="1">
      <c r="A1001" s="34"/>
      <c r="B1001" s="40"/>
      <c r="C1001" s="297" t="s">
        <v>17</v>
      </c>
      <c r="D1001" s="297" t="s">
        <v>2835</v>
      </c>
      <c r="E1001" s="19" t="s">
        <v>17</v>
      </c>
      <c r="F1001" s="298">
        <v>6.69</v>
      </c>
      <c r="G1001" s="34"/>
      <c r="H1001" s="40"/>
    </row>
    <row r="1002" spans="1:8" s="2" customFormat="1" ht="16.8" customHeight="1">
      <c r="A1002" s="34"/>
      <c r="B1002" s="40"/>
      <c r="C1002" s="297" t="s">
        <v>17</v>
      </c>
      <c r="D1002" s="297" t="s">
        <v>2836</v>
      </c>
      <c r="E1002" s="19" t="s">
        <v>17</v>
      </c>
      <c r="F1002" s="298">
        <v>8.08</v>
      </c>
      <c r="G1002" s="34"/>
      <c r="H1002" s="40"/>
    </row>
    <row r="1003" spans="1:8" s="2" customFormat="1" ht="16.8" customHeight="1">
      <c r="A1003" s="34"/>
      <c r="B1003" s="40"/>
      <c r="C1003" s="297" t="s">
        <v>17</v>
      </c>
      <c r="D1003" s="297" t="s">
        <v>2837</v>
      </c>
      <c r="E1003" s="19" t="s">
        <v>17</v>
      </c>
      <c r="F1003" s="298">
        <v>10.1</v>
      </c>
      <c r="G1003" s="34"/>
      <c r="H1003" s="40"/>
    </row>
    <row r="1004" spans="1:8" s="2" customFormat="1" ht="16.8" customHeight="1">
      <c r="A1004" s="34"/>
      <c r="B1004" s="40"/>
      <c r="C1004" s="297" t="s">
        <v>2838</v>
      </c>
      <c r="D1004" s="297" t="s">
        <v>261</v>
      </c>
      <c r="E1004" s="19" t="s">
        <v>17</v>
      </c>
      <c r="F1004" s="298">
        <v>60.74</v>
      </c>
      <c r="G1004" s="34"/>
      <c r="H1004" s="40"/>
    </row>
    <row r="1005" spans="1:8" s="2" customFormat="1" ht="16.8" customHeight="1">
      <c r="A1005" s="34"/>
      <c r="B1005" s="40"/>
      <c r="C1005" s="293" t="s">
        <v>2798</v>
      </c>
      <c r="D1005" s="294" t="s">
        <v>2799</v>
      </c>
      <c r="E1005" s="295" t="s">
        <v>144</v>
      </c>
      <c r="F1005" s="296">
        <v>60.74</v>
      </c>
      <c r="G1005" s="34"/>
      <c r="H1005" s="40"/>
    </row>
    <row r="1006" spans="1:8" s="2" customFormat="1" ht="16.8" customHeight="1">
      <c r="A1006" s="34"/>
      <c r="B1006" s="40"/>
      <c r="C1006" s="297" t="s">
        <v>17</v>
      </c>
      <c r="D1006" s="297" t="s">
        <v>2832</v>
      </c>
      <c r="E1006" s="19" t="s">
        <v>17</v>
      </c>
      <c r="F1006" s="298">
        <v>12.272</v>
      </c>
      <c r="G1006" s="34"/>
      <c r="H1006" s="40"/>
    </row>
    <row r="1007" spans="1:8" s="2" customFormat="1" ht="16.8" customHeight="1">
      <c r="A1007" s="34"/>
      <c r="B1007" s="40"/>
      <c r="C1007" s="297" t="s">
        <v>17</v>
      </c>
      <c r="D1007" s="297" t="s">
        <v>2833</v>
      </c>
      <c r="E1007" s="19" t="s">
        <v>17</v>
      </c>
      <c r="F1007" s="298">
        <v>3.15</v>
      </c>
      <c r="G1007" s="34"/>
      <c r="H1007" s="40"/>
    </row>
    <row r="1008" spans="1:8" s="2" customFormat="1" ht="16.8" customHeight="1">
      <c r="A1008" s="34"/>
      <c r="B1008" s="40"/>
      <c r="C1008" s="297" t="s">
        <v>17</v>
      </c>
      <c r="D1008" s="297" t="s">
        <v>2834</v>
      </c>
      <c r="E1008" s="19" t="s">
        <v>17</v>
      </c>
      <c r="F1008" s="298">
        <v>20.448</v>
      </c>
      <c r="G1008" s="34"/>
      <c r="H1008" s="40"/>
    </row>
    <row r="1009" spans="1:8" s="2" customFormat="1" ht="16.8" customHeight="1">
      <c r="A1009" s="34"/>
      <c r="B1009" s="40"/>
      <c r="C1009" s="297" t="s">
        <v>17</v>
      </c>
      <c r="D1009" s="297" t="s">
        <v>2835</v>
      </c>
      <c r="E1009" s="19" t="s">
        <v>17</v>
      </c>
      <c r="F1009" s="298">
        <v>6.69</v>
      </c>
      <c r="G1009" s="34"/>
      <c r="H1009" s="40"/>
    </row>
    <row r="1010" spans="1:8" s="2" customFormat="1" ht="16.8" customHeight="1">
      <c r="A1010" s="34"/>
      <c r="B1010" s="40"/>
      <c r="C1010" s="297" t="s">
        <v>17</v>
      </c>
      <c r="D1010" s="297" t="s">
        <v>2836</v>
      </c>
      <c r="E1010" s="19" t="s">
        <v>17</v>
      </c>
      <c r="F1010" s="298">
        <v>8.08</v>
      </c>
      <c r="G1010" s="34"/>
      <c r="H1010" s="40"/>
    </row>
    <row r="1011" spans="1:8" s="2" customFormat="1" ht="16.8" customHeight="1">
      <c r="A1011" s="34"/>
      <c r="B1011" s="40"/>
      <c r="C1011" s="297" t="s">
        <v>17</v>
      </c>
      <c r="D1011" s="297" t="s">
        <v>2837</v>
      </c>
      <c r="E1011" s="19" t="s">
        <v>17</v>
      </c>
      <c r="F1011" s="298">
        <v>10.1</v>
      </c>
      <c r="G1011" s="34"/>
      <c r="H1011" s="40"/>
    </row>
    <row r="1012" spans="1:8" s="2" customFormat="1" ht="16.8" customHeight="1">
      <c r="A1012" s="34"/>
      <c r="B1012" s="40"/>
      <c r="C1012" s="297" t="s">
        <v>2798</v>
      </c>
      <c r="D1012" s="297" t="s">
        <v>291</v>
      </c>
      <c r="E1012" s="19" t="s">
        <v>17</v>
      </c>
      <c r="F1012" s="298">
        <v>60.74</v>
      </c>
      <c r="G1012" s="34"/>
      <c r="H1012" s="40"/>
    </row>
    <row r="1013" spans="1:8" s="2" customFormat="1" ht="16.8" customHeight="1">
      <c r="A1013" s="34"/>
      <c r="B1013" s="40"/>
      <c r="C1013" s="299" t="s">
        <v>4108</v>
      </c>
      <c r="D1013" s="34"/>
      <c r="E1013" s="34"/>
      <c r="F1013" s="34"/>
      <c r="G1013" s="34"/>
      <c r="H1013" s="40"/>
    </row>
    <row r="1014" spans="1:8" s="2" customFormat="1" ht="16.8" customHeight="1">
      <c r="A1014" s="34"/>
      <c r="B1014" s="40"/>
      <c r="C1014" s="297" t="s">
        <v>905</v>
      </c>
      <c r="D1014" s="297" t="s">
        <v>4160</v>
      </c>
      <c r="E1014" s="19" t="s">
        <v>144</v>
      </c>
      <c r="F1014" s="298">
        <v>60.74</v>
      </c>
      <c r="G1014" s="34"/>
      <c r="H1014" s="40"/>
    </row>
    <row r="1015" spans="1:8" s="2" customFormat="1" ht="16.8" customHeight="1">
      <c r="A1015" s="34"/>
      <c r="B1015" s="40"/>
      <c r="C1015" s="297" t="s">
        <v>914</v>
      </c>
      <c r="D1015" s="297" t="s">
        <v>915</v>
      </c>
      <c r="E1015" s="19" t="s">
        <v>736</v>
      </c>
      <c r="F1015" s="298">
        <v>133.628</v>
      </c>
      <c r="G1015" s="34"/>
      <c r="H1015" s="40"/>
    </row>
    <row r="1016" spans="1:8" s="2" customFormat="1" ht="26.4" customHeight="1">
      <c r="A1016" s="34"/>
      <c r="B1016" s="40"/>
      <c r="C1016" s="292" t="s">
        <v>4235</v>
      </c>
      <c r="D1016" s="292" t="s">
        <v>104</v>
      </c>
      <c r="E1016" s="34"/>
      <c r="F1016" s="34"/>
      <c r="G1016" s="34"/>
      <c r="H1016" s="40"/>
    </row>
    <row r="1017" spans="1:8" s="2" customFormat="1" ht="16.8" customHeight="1">
      <c r="A1017" s="34"/>
      <c r="B1017" s="40"/>
      <c r="C1017" s="293" t="s">
        <v>2976</v>
      </c>
      <c r="D1017" s="294" t="s">
        <v>2977</v>
      </c>
      <c r="E1017" s="295" t="s">
        <v>184</v>
      </c>
      <c r="F1017" s="296">
        <v>96</v>
      </c>
      <c r="G1017" s="34"/>
      <c r="H1017" s="40"/>
    </row>
    <row r="1018" spans="1:8" s="2" customFormat="1" ht="16.8" customHeight="1">
      <c r="A1018" s="34"/>
      <c r="B1018" s="40"/>
      <c r="C1018" s="297" t="s">
        <v>2976</v>
      </c>
      <c r="D1018" s="297" t="s">
        <v>3035</v>
      </c>
      <c r="E1018" s="19" t="s">
        <v>17</v>
      </c>
      <c r="F1018" s="298">
        <v>96</v>
      </c>
      <c r="G1018" s="34"/>
      <c r="H1018" s="40"/>
    </row>
    <row r="1019" spans="1:8" s="2" customFormat="1" ht="16.8" customHeight="1">
      <c r="A1019" s="34"/>
      <c r="B1019" s="40"/>
      <c r="C1019" s="299" t="s">
        <v>4108</v>
      </c>
      <c r="D1019" s="34"/>
      <c r="E1019" s="34"/>
      <c r="F1019" s="34"/>
      <c r="G1019" s="34"/>
      <c r="H1019" s="40"/>
    </row>
    <row r="1020" spans="1:8" s="2" customFormat="1" ht="16.8" customHeight="1">
      <c r="A1020" s="34"/>
      <c r="B1020" s="40"/>
      <c r="C1020" s="297" t="s">
        <v>1506</v>
      </c>
      <c r="D1020" s="297" t="s">
        <v>1507</v>
      </c>
      <c r="E1020" s="19" t="s">
        <v>184</v>
      </c>
      <c r="F1020" s="298">
        <v>96</v>
      </c>
      <c r="G1020" s="34"/>
      <c r="H1020" s="40"/>
    </row>
    <row r="1021" spans="1:8" s="2" customFormat="1" ht="16.8" customHeight="1">
      <c r="A1021" s="34"/>
      <c r="B1021" s="40"/>
      <c r="C1021" s="297" t="s">
        <v>1510</v>
      </c>
      <c r="D1021" s="297" t="s">
        <v>1511</v>
      </c>
      <c r="E1021" s="19" t="s">
        <v>184</v>
      </c>
      <c r="F1021" s="298">
        <v>105.6</v>
      </c>
      <c r="G1021" s="34"/>
      <c r="H1021" s="40"/>
    </row>
    <row r="1022" spans="1:8" s="2" customFormat="1" ht="16.8" customHeight="1">
      <c r="A1022" s="34"/>
      <c r="B1022" s="40"/>
      <c r="C1022" s="293" t="s">
        <v>2963</v>
      </c>
      <c r="D1022" s="294" t="s">
        <v>2964</v>
      </c>
      <c r="E1022" s="295" t="s">
        <v>184</v>
      </c>
      <c r="F1022" s="296">
        <v>15.6</v>
      </c>
      <c r="G1022" s="34"/>
      <c r="H1022" s="40"/>
    </row>
    <row r="1023" spans="1:8" s="2" customFormat="1" ht="16.8" customHeight="1">
      <c r="A1023" s="34"/>
      <c r="B1023" s="40"/>
      <c r="C1023" s="297" t="s">
        <v>2963</v>
      </c>
      <c r="D1023" s="297" t="s">
        <v>3222</v>
      </c>
      <c r="E1023" s="19" t="s">
        <v>17</v>
      </c>
      <c r="F1023" s="298">
        <v>15.6</v>
      </c>
      <c r="G1023" s="34"/>
      <c r="H1023" s="40"/>
    </row>
    <row r="1024" spans="1:8" s="2" customFormat="1" ht="16.8" customHeight="1">
      <c r="A1024" s="34"/>
      <c r="B1024" s="40"/>
      <c r="C1024" s="299" t="s">
        <v>4108</v>
      </c>
      <c r="D1024" s="34"/>
      <c r="E1024" s="34"/>
      <c r="F1024" s="34"/>
      <c r="G1024" s="34"/>
      <c r="H1024" s="40"/>
    </row>
    <row r="1025" spans="1:8" s="2" customFormat="1" ht="16.8" customHeight="1">
      <c r="A1025" s="34"/>
      <c r="B1025" s="40"/>
      <c r="C1025" s="297" t="s">
        <v>2769</v>
      </c>
      <c r="D1025" s="297" t="s">
        <v>2214</v>
      </c>
      <c r="E1025" s="19" t="s">
        <v>184</v>
      </c>
      <c r="F1025" s="298">
        <v>70.7</v>
      </c>
      <c r="G1025" s="34"/>
      <c r="H1025" s="40"/>
    </row>
    <row r="1026" spans="1:8" s="2" customFormat="1" ht="16.8" customHeight="1">
      <c r="A1026" s="34"/>
      <c r="B1026" s="40"/>
      <c r="C1026" s="297" t="s">
        <v>3225</v>
      </c>
      <c r="D1026" s="297" t="s">
        <v>3226</v>
      </c>
      <c r="E1026" s="19" t="s">
        <v>184</v>
      </c>
      <c r="F1026" s="298">
        <v>18.72</v>
      </c>
      <c r="G1026" s="34"/>
      <c r="H1026" s="40"/>
    </row>
    <row r="1027" spans="1:8" s="2" customFormat="1" ht="16.8" customHeight="1">
      <c r="A1027" s="34"/>
      <c r="B1027" s="40"/>
      <c r="C1027" s="293" t="s">
        <v>2967</v>
      </c>
      <c r="D1027" s="294" t="s">
        <v>2968</v>
      </c>
      <c r="E1027" s="295" t="s">
        <v>184</v>
      </c>
      <c r="F1027" s="296">
        <v>55.1</v>
      </c>
      <c r="G1027" s="34"/>
      <c r="H1027" s="40"/>
    </row>
    <row r="1028" spans="1:8" s="2" customFormat="1" ht="16.8" customHeight="1">
      <c r="A1028" s="34"/>
      <c r="B1028" s="40"/>
      <c r="C1028" s="297" t="s">
        <v>2967</v>
      </c>
      <c r="D1028" s="297" t="s">
        <v>3221</v>
      </c>
      <c r="E1028" s="19" t="s">
        <v>17</v>
      </c>
      <c r="F1028" s="298">
        <v>55.1</v>
      </c>
      <c r="G1028" s="34"/>
      <c r="H1028" s="40"/>
    </row>
    <row r="1029" spans="1:8" s="2" customFormat="1" ht="16.8" customHeight="1">
      <c r="A1029" s="34"/>
      <c r="B1029" s="40"/>
      <c r="C1029" s="299" t="s">
        <v>4108</v>
      </c>
      <c r="D1029" s="34"/>
      <c r="E1029" s="34"/>
      <c r="F1029" s="34"/>
      <c r="G1029" s="34"/>
      <c r="H1029" s="40"/>
    </row>
    <row r="1030" spans="1:8" s="2" customFormat="1" ht="16.8" customHeight="1">
      <c r="A1030" s="34"/>
      <c r="B1030" s="40"/>
      <c r="C1030" s="297" t="s">
        <v>2769</v>
      </c>
      <c r="D1030" s="297" t="s">
        <v>2214</v>
      </c>
      <c r="E1030" s="19" t="s">
        <v>184</v>
      </c>
      <c r="F1030" s="298">
        <v>70.7</v>
      </c>
      <c r="G1030" s="34"/>
      <c r="H1030" s="40"/>
    </row>
    <row r="1031" spans="1:8" s="2" customFormat="1" ht="16.8" customHeight="1">
      <c r="A1031" s="34"/>
      <c r="B1031" s="40"/>
      <c r="C1031" s="297" t="s">
        <v>1648</v>
      </c>
      <c r="D1031" s="297" t="s">
        <v>1649</v>
      </c>
      <c r="E1031" s="19" t="s">
        <v>184</v>
      </c>
      <c r="F1031" s="298">
        <v>66.12</v>
      </c>
      <c r="G1031" s="34"/>
      <c r="H1031" s="40"/>
    </row>
    <row r="1032" spans="1:8" s="2" customFormat="1" ht="16.8" customHeight="1">
      <c r="A1032" s="34"/>
      <c r="B1032" s="40"/>
      <c r="C1032" s="293" t="s">
        <v>2952</v>
      </c>
      <c r="D1032" s="294" t="s">
        <v>2953</v>
      </c>
      <c r="E1032" s="295" t="s">
        <v>144</v>
      </c>
      <c r="F1032" s="296">
        <v>3.456</v>
      </c>
      <c r="G1032" s="34"/>
      <c r="H1032" s="40"/>
    </row>
    <row r="1033" spans="1:8" s="2" customFormat="1" ht="16.8" customHeight="1">
      <c r="A1033" s="34"/>
      <c r="B1033" s="40"/>
      <c r="C1033" s="297" t="s">
        <v>2952</v>
      </c>
      <c r="D1033" s="297" t="s">
        <v>3011</v>
      </c>
      <c r="E1033" s="19" t="s">
        <v>17</v>
      </c>
      <c r="F1033" s="298">
        <v>3.456</v>
      </c>
      <c r="G1033" s="34"/>
      <c r="H1033" s="40"/>
    </row>
    <row r="1034" spans="1:8" s="2" customFormat="1" ht="16.8" customHeight="1">
      <c r="A1034" s="34"/>
      <c r="B1034" s="40"/>
      <c r="C1034" s="299" t="s">
        <v>4108</v>
      </c>
      <c r="D1034" s="34"/>
      <c r="E1034" s="34"/>
      <c r="F1034" s="34"/>
      <c r="G1034" s="34"/>
      <c r="H1034" s="40"/>
    </row>
    <row r="1035" spans="1:8" s="2" customFormat="1" ht="16.8" customHeight="1">
      <c r="A1035" s="34"/>
      <c r="B1035" s="40"/>
      <c r="C1035" s="297" t="s">
        <v>3007</v>
      </c>
      <c r="D1035" s="297" t="s">
        <v>4236</v>
      </c>
      <c r="E1035" s="19" t="s">
        <v>144</v>
      </c>
      <c r="F1035" s="298">
        <v>3.456</v>
      </c>
      <c r="G1035" s="34"/>
      <c r="H1035" s="40"/>
    </row>
    <row r="1036" spans="1:8" s="2" customFormat="1" ht="16.8" customHeight="1">
      <c r="A1036" s="34"/>
      <c r="B1036" s="40"/>
      <c r="C1036" s="297" t="s">
        <v>397</v>
      </c>
      <c r="D1036" s="297" t="s">
        <v>4118</v>
      </c>
      <c r="E1036" s="19" t="s">
        <v>144</v>
      </c>
      <c r="F1036" s="298">
        <v>17.201</v>
      </c>
      <c r="G1036" s="34"/>
      <c r="H1036" s="40"/>
    </row>
    <row r="1037" spans="1:8" s="2" customFormat="1" ht="16.8" customHeight="1">
      <c r="A1037" s="34"/>
      <c r="B1037" s="40"/>
      <c r="C1037" s="297" t="s">
        <v>1530</v>
      </c>
      <c r="D1037" s="297" t="s">
        <v>4237</v>
      </c>
      <c r="E1037" s="19" t="s">
        <v>144</v>
      </c>
      <c r="F1037" s="298">
        <v>3.802</v>
      </c>
      <c r="G1037" s="34"/>
      <c r="H1037" s="40"/>
    </row>
    <row r="1038" spans="1:8" s="2" customFormat="1" ht="16.8" customHeight="1">
      <c r="A1038" s="34"/>
      <c r="B1038" s="40"/>
      <c r="C1038" s="293" t="s">
        <v>2981</v>
      </c>
      <c r="D1038" s="294" t="s">
        <v>2982</v>
      </c>
      <c r="E1038" s="295" t="s">
        <v>184</v>
      </c>
      <c r="F1038" s="296">
        <v>27.7</v>
      </c>
      <c r="G1038" s="34"/>
      <c r="H1038" s="40"/>
    </row>
    <row r="1039" spans="1:8" s="2" customFormat="1" ht="16.8" customHeight="1">
      <c r="A1039" s="34"/>
      <c r="B1039" s="40"/>
      <c r="C1039" s="297" t="s">
        <v>2981</v>
      </c>
      <c r="D1039" s="297" t="s">
        <v>3104</v>
      </c>
      <c r="E1039" s="19" t="s">
        <v>17</v>
      </c>
      <c r="F1039" s="298">
        <v>27.7</v>
      </c>
      <c r="G1039" s="34"/>
      <c r="H1039" s="40"/>
    </row>
    <row r="1040" spans="1:8" s="2" customFormat="1" ht="16.8" customHeight="1">
      <c r="A1040" s="34"/>
      <c r="B1040" s="40"/>
      <c r="C1040" s="299" t="s">
        <v>4108</v>
      </c>
      <c r="D1040" s="34"/>
      <c r="E1040" s="34"/>
      <c r="F1040" s="34"/>
      <c r="G1040" s="34"/>
      <c r="H1040" s="40"/>
    </row>
    <row r="1041" spans="1:8" s="2" customFormat="1" ht="16.8" customHeight="1">
      <c r="A1041" s="34"/>
      <c r="B1041" s="40"/>
      <c r="C1041" s="297" t="s">
        <v>3101</v>
      </c>
      <c r="D1041" s="297" t="s">
        <v>3102</v>
      </c>
      <c r="E1041" s="19" t="s">
        <v>184</v>
      </c>
      <c r="F1041" s="298">
        <v>27.7</v>
      </c>
      <c r="G1041" s="34"/>
      <c r="H1041" s="40"/>
    </row>
    <row r="1042" spans="1:8" s="2" customFormat="1" ht="16.8" customHeight="1">
      <c r="A1042" s="34"/>
      <c r="B1042" s="40"/>
      <c r="C1042" s="297" t="s">
        <v>2702</v>
      </c>
      <c r="D1042" s="297" t="s">
        <v>4228</v>
      </c>
      <c r="E1042" s="19" t="s">
        <v>184</v>
      </c>
      <c r="F1042" s="298">
        <v>50.2</v>
      </c>
      <c r="G1042" s="34"/>
      <c r="H1042" s="40"/>
    </row>
    <row r="1043" spans="1:8" s="2" customFormat="1" ht="16.8" customHeight="1">
      <c r="A1043" s="34"/>
      <c r="B1043" s="40"/>
      <c r="C1043" s="293" t="s">
        <v>2978</v>
      </c>
      <c r="D1043" s="294" t="s">
        <v>2979</v>
      </c>
      <c r="E1043" s="295" t="s">
        <v>184</v>
      </c>
      <c r="F1043" s="296">
        <v>22.5</v>
      </c>
      <c r="G1043" s="34"/>
      <c r="H1043" s="40"/>
    </row>
    <row r="1044" spans="1:8" s="2" customFormat="1" ht="16.8" customHeight="1">
      <c r="A1044" s="34"/>
      <c r="B1044" s="40"/>
      <c r="C1044" s="297" t="s">
        <v>17</v>
      </c>
      <c r="D1044" s="297" t="s">
        <v>3098</v>
      </c>
      <c r="E1044" s="19" t="s">
        <v>17</v>
      </c>
      <c r="F1044" s="298">
        <v>5</v>
      </c>
      <c r="G1044" s="34"/>
      <c r="H1044" s="40"/>
    </row>
    <row r="1045" spans="1:8" s="2" customFormat="1" ht="16.8" customHeight="1">
      <c r="A1045" s="34"/>
      <c r="B1045" s="40"/>
      <c r="C1045" s="297" t="s">
        <v>17</v>
      </c>
      <c r="D1045" s="297" t="s">
        <v>3099</v>
      </c>
      <c r="E1045" s="19" t="s">
        <v>17</v>
      </c>
      <c r="F1045" s="298">
        <v>10.5</v>
      </c>
      <c r="G1045" s="34"/>
      <c r="H1045" s="40"/>
    </row>
    <row r="1046" spans="1:8" s="2" customFormat="1" ht="16.8" customHeight="1">
      <c r="A1046" s="34"/>
      <c r="B1046" s="40"/>
      <c r="C1046" s="297" t="s">
        <v>17</v>
      </c>
      <c r="D1046" s="297" t="s">
        <v>3100</v>
      </c>
      <c r="E1046" s="19" t="s">
        <v>17</v>
      </c>
      <c r="F1046" s="298">
        <v>7</v>
      </c>
      <c r="G1046" s="34"/>
      <c r="H1046" s="40"/>
    </row>
    <row r="1047" spans="1:8" s="2" customFormat="1" ht="16.8" customHeight="1">
      <c r="A1047" s="34"/>
      <c r="B1047" s="40"/>
      <c r="C1047" s="297" t="s">
        <v>2978</v>
      </c>
      <c r="D1047" s="297" t="s">
        <v>261</v>
      </c>
      <c r="E1047" s="19" t="s">
        <v>17</v>
      </c>
      <c r="F1047" s="298">
        <v>22.5</v>
      </c>
      <c r="G1047" s="34"/>
      <c r="H1047" s="40"/>
    </row>
    <row r="1048" spans="1:8" s="2" customFormat="1" ht="16.8" customHeight="1">
      <c r="A1048" s="34"/>
      <c r="B1048" s="40"/>
      <c r="C1048" s="299" t="s">
        <v>4108</v>
      </c>
      <c r="D1048" s="34"/>
      <c r="E1048" s="34"/>
      <c r="F1048" s="34"/>
      <c r="G1048" s="34"/>
      <c r="H1048" s="40"/>
    </row>
    <row r="1049" spans="1:8" s="2" customFormat="1" ht="16.8" customHeight="1">
      <c r="A1049" s="34"/>
      <c r="B1049" s="40"/>
      <c r="C1049" s="297" t="s">
        <v>2716</v>
      </c>
      <c r="D1049" s="297" t="s">
        <v>2717</v>
      </c>
      <c r="E1049" s="19" t="s">
        <v>184</v>
      </c>
      <c r="F1049" s="298">
        <v>27</v>
      </c>
      <c r="G1049" s="34"/>
      <c r="H1049" s="40"/>
    </row>
    <row r="1050" spans="1:8" s="2" customFormat="1" ht="16.8" customHeight="1">
      <c r="A1050" s="34"/>
      <c r="B1050" s="40"/>
      <c r="C1050" s="297" t="s">
        <v>2693</v>
      </c>
      <c r="D1050" s="297" t="s">
        <v>4229</v>
      </c>
      <c r="E1050" s="19" t="s">
        <v>184</v>
      </c>
      <c r="F1050" s="298">
        <v>22.5</v>
      </c>
      <c r="G1050" s="34"/>
      <c r="H1050" s="40"/>
    </row>
    <row r="1051" spans="1:8" s="2" customFormat="1" ht="16.8" customHeight="1">
      <c r="A1051" s="34"/>
      <c r="B1051" s="40"/>
      <c r="C1051" s="297" t="s">
        <v>2702</v>
      </c>
      <c r="D1051" s="297" t="s">
        <v>4228</v>
      </c>
      <c r="E1051" s="19" t="s">
        <v>184</v>
      </c>
      <c r="F1051" s="298">
        <v>50.2</v>
      </c>
      <c r="G1051" s="34"/>
      <c r="H1051" s="40"/>
    </row>
    <row r="1052" spans="1:8" s="2" customFormat="1" ht="16.8" customHeight="1">
      <c r="A1052" s="34"/>
      <c r="B1052" s="40"/>
      <c r="C1052" s="297" t="s">
        <v>2697</v>
      </c>
      <c r="D1052" s="297" t="s">
        <v>2698</v>
      </c>
      <c r="E1052" s="19" t="s">
        <v>184</v>
      </c>
      <c r="F1052" s="298">
        <v>27</v>
      </c>
      <c r="G1052" s="34"/>
      <c r="H1052" s="40"/>
    </row>
    <row r="1053" spans="1:8" s="2" customFormat="1" ht="16.8" customHeight="1">
      <c r="A1053" s="34"/>
      <c r="B1053" s="40"/>
      <c r="C1053" s="293" t="s">
        <v>2955</v>
      </c>
      <c r="D1053" s="294" t="s">
        <v>2956</v>
      </c>
      <c r="E1053" s="295" t="s">
        <v>184</v>
      </c>
      <c r="F1053" s="296">
        <v>67.3</v>
      </c>
      <c r="G1053" s="34"/>
      <c r="H1053" s="40"/>
    </row>
    <row r="1054" spans="1:8" s="2" customFormat="1" ht="16.8" customHeight="1">
      <c r="A1054" s="34"/>
      <c r="B1054" s="40"/>
      <c r="C1054" s="297" t="s">
        <v>17</v>
      </c>
      <c r="D1054" s="297" t="s">
        <v>3114</v>
      </c>
      <c r="E1054" s="19" t="s">
        <v>17</v>
      </c>
      <c r="F1054" s="298">
        <v>0</v>
      </c>
      <c r="G1054" s="34"/>
      <c r="H1054" s="40"/>
    </row>
    <row r="1055" spans="1:8" s="2" customFormat="1" ht="16.8" customHeight="1">
      <c r="A1055" s="34"/>
      <c r="B1055" s="40"/>
      <c r="C1055" s="297" t="s">
        <v>17</v>
      </c>
      <c r="D1055" s="297" t="s">
        <v>3115</v>
      </c>
      <c r="E1055" s="19" t="s">
        <v>17</v>
      </c>
      <c r="F1055" s="298">
        <v>27.6</v>
      </c>
      <c r="G1055" s="34"/>
      <c r="H1055" s="40"/>
    </row>
    <row r="1056" spans="1:8" s="2" customFormat="1" ht="16.8" customHeight="1">
      <c r="A1056" s="34"/>
      <c r="B1056" s="40"/>
      <c r="C1056" s="297" t="s">
        <v>17</v>
      </c>
      <c r="D1056" s="297" t="s">
        <v>3116</v>
      </c>
      <c r="E1056" s="19" t="s">
        <v>17</v>
      </c>
      <c r="F1056" s="298">
        <v>38.1</v>
      </c>
      <c r="G1056" s="34"/>
      <c r="H1056" s="40"/>
    </row>
    <row r="1057" spans="1:8" s="2" customFormat="1" ht="16.8" customHeight="1">
      <c r="A1057" s="34"/>
      <c r="B1057" s="40"/>
      <c r="C1057" s="297" t="s">
        <v>17</v>
      </c>
      <c r="D1057" s="297" t="s">
        <v>3117</v>
      </c>
      <c r="E1057" s="19" t="s">
        <v>17</v>
      </c>
      <c r="F1057" s="298">
        <v>1.6</v>
      </c>
      <c r="G1057" s="34"/>
      <c r="H1057" s="40"/>
    </row>
    <row r="1058" spans="1:8" s="2" customFormat="1" ht="16.8" customHeight="1">
      <c r="A1058" s="34"/>
      <c r="B1058" s="40"/>
      <c r="C1058" s="297" t="s">
        <v>2955</v>
      </c>
      <c r="D1058" s="297" t="s">
        <v>261</v>
      </c>
      <c r="E1058" s="19" t="s">
        <v>17</v>
      </c>
      <c r="F1058" s="298">
        <v>67.3</v>
      </c>
      <c r="G1058" s="34"/>
      <c r="H1058" s="40"/>
    </row>
    <row r="1059" spans="1:8" s="2" customFormat="1" ht="16.8" customHeight="1">
      <c r="A1059" s="34"/>
      <c r="B1059" s="40"/>
      <c r="C1059" s="299" t="s">
        <v>4108</v>
      </c>
      <c r="D1059" s="34"/>
      <c r="E1059" s="34"/>
      <c r="F1059" s="34"/>
      <c r="G1059" s="34"/>
      <c r="H1059" s="40"/>
    </row>
    <row r="1060" spans="1:8" s="2" customFormat="1" ht="16.8" customHeight="1">
      <c r="A1060" s="34"/>
      <c r="B1060" s="40"/>
      <c r="C1060" s="297" t="s">
        <v>3110</v>
      </c>
      <c r="D1060" s="297" t="s">
        <v>4238</v>
      </c>
      <c r="E1060" s="19" t="s">
        <v>184</v>
      </c>
      <c r="F1060" s="298">
        <v>67.3</v>
      </c>
      <c r="G1060" s="34"/>
      <c r="H1060" s="40"/>
    </row>
    <row r="1061" spans="1:8" s="2" customFormat="1" ht="16.8" customHeight="1">
      <c r="A1061" s="34"/>
      <c r="B1061" s="40"/>
      <c r="C1061" s="297" t="s">
        <v>3125</v>
      </c>
      <c r="D1061" s="297" t="s">
        <v>3126</v>
      </c>
      <c r="E1061" s="19" t="s">
        <v>184</v>
      </c>
      <c r="F1061" s="298">
        <v>263.076</v>
      </c>
      <c r="G1061" s="34"/>
      <c r="H1061" s="40"/>
    </row>
    <row r="1062" spans="1:8" s="2" customFormat="1" ht="16.8" customHeight="1">
      <c r="A1062" s="34"/>
      <c r="B1062" s="40"/>
      <c r="C1062" s="293" t="s">
        <v>2958</v>
      </c>
      <c r="D1062" s="294" t="s">
        <v>2959</v>
      </c>
      <c r="E1062" s="295" t="s">
        <v>184</v>
      </c>
      <c r="F1062" s="296">
        <v>132</v>
      </c>
      <c r="G1062" s="34"/>
      <c r="H1062" s="40"/>
    </row>
    <row r="1063" spans="1:8" s="2" customFormat="1" ht="16.8" customHeight="1">
      <c r="A1063" s="34"/>
      <c r="B1063" s="40"/>
      <c r="C1063" s="297" t="s">
        <v>17</v>
      </c>
      <c r="D1063" s="297" t="s">
        <v>3122</v>
      </c>
      <c r="E1063" s="19" t="s">
        <v>17</v>
      </c>
      <c r="F1063" s="298">
        <v>46</v>
      </c>
      <c r="G1063" s="34"/>
      <c r="H1063" s="40"/>
    </row>
    <row r="1064" spans="1:8" s="2" customFormat="1" ht="16.8" customHeight="1">
      <c r="A1064" s="34"/>
      <c r="B1064" s="40"/>
      <c r="C1064" s="297" t="s">
        <v>17</v>
      </c>
      <c r="D1064" s="297" t="s">
        <v>3123</v>
      </c>
      <c r="E1064" s="19" t="s">
        <v>17</v>
      </c>
      <c r="F1064" s="298">
        <v>56</v>
      </c>
      <c r="G1064" s="34"/>
      <c r="H1064" s="40"/>
    </row>
    <row r="1065" spans="1:8" s="2" customFormat="1" ht="16.8" customHeight="1">
      <c r="A1065" s="34"/>
      <c r="B1065" s="40"/>
      <c r="C1065" s="297" t="s">
        <v>17</v>
      </c>
      <c r="D1065" s="297" t="s">
        <v>3124</v>
      </c>
      <c r="E1065" s="19" t="s">
        <v>17</v>
      </c>
      <c r="F1065" s="298">
        <v>30</v>
      </c>
      <c r="G1065" s="34"/>
      <c r="H1065" s="40"/>
    </row>
    <row r="1066" spans="1:8" s="2" customFormat="1" ht="16.8" customHeight="1">
      <c r="A1066" s="34"/>
      <c r="B1066" s="40"/>
      <c r="C1066" s="297" t="s">
        <v>2958</v>
      </c>
      <c r="D1066" s="297" t="s">
        <v>261</v>
      </c>
      <c r="E1066" s="19" t="s">
        <v>17</v>
      </c>
      <c r="F1066" s="298">
        <v>132</v>
      </c>
      <c r="G1066" s="34"/>
      <c r="H1066" s="40"/>
    </row>
    <row r="1067" spans="1:8" s="2" customFormat="1" ht="16.8" customHeight="1">
      <c r="A1067" s="34"/>
      <c r="B1067" s="40"/>
      <c r="C1067" s="299" t="s">
        <v>4108</v>
      </c>
      <c r="D1067" s="34"/>
      <c r="E1067" s="34"/>
      <c r="F1067" s="34"/>
      <c r="G1067" s="34"/>
      <c r="H1067" s="40"/>
    </row>
    <row r="1068" spans="1:8" s="2" customFormat="1" ht="16.8" customHeight="1">
      <c r="A1068" s="34"/>
      <c r="B1068" s="40"/>
      <c r="C1068" s="297" t="s">
        <v>3118</v>
      </c>
      <c r="D1068" s="297" t="s">
        <v>4239</v>
      </c>
      <c r="E1068" s="19" t="s">
        <v>184</v>
      </c>
      <c r="F1068" s="298">
        <v>132</v>
      </c>
      <c r="G1068" s="34"/>
      <c r="H1068" s="40"/>
    </row>
    <row r="1069" spans="1:8" s="2" customFormat="1" ht="16.8" customHeight="1">
      <c r="A1069" s="34"/>
      <c r="B1069" s="40"/>
      <c r="C1069" s="297" t="s">
        <v>3125</v>
      </c>
      <c r="D1069" s="297" t="s">
        <v>3126</v>
      </c>
      <c r="E1069" s="19" t="s">
        <v>184</v>
      </c>
      <c r="F1069" s="298">
        <v>263.076</v>
      </c>
      <c r="G1069" s="34"/>
      <c r="H1069" s="40"/>
    </row>
    <row r="1070" spans="1:8" s="2" customFormat="1" ht="16.8" customHeight="1">
      <c r="A1070" s="34"/>
      <c r="B1070" s="40"/>
      <c r="C1070" s="293" t="s">
        <v>2998</v>
      </c>
      <c r="D1070" s="294" t="s">
        <v>2999</v>
      </c>
      <c r="E1070" s="295" t="s">
        <v>140</v>
      </c>
      <c r="F1070" s="296">
        <v>117.92</v>
      </c>
      <c r="G1070" s="34"/>
      <c r="H1070" s="40"/>
    </row>
    <row r="1071" spans="1:8" s="2" customFormat="1" ht="16.8" customHeight="1">
      <c r="A1071" s="34"/>
      <c r="B1071" s="40"/>
      <c r="C1071" s="297" t="s">
        <v>2998</v>
      </c>
      <c r="D1071" s="297" t="s">
        <v>3063</v>
      </c>
      <c r="E1071" s="19" t="s">
        <v>17</v>
      </c>
      <c r="F1071" s="298">
        <v>117.92</v>
      </c>
      <c r="G1071" s="34"/>
      <c r="H1071" s="40"/>
    </row>
    <row r="1072" spans="1:8" s="2" customFormat="1" ht="16.8" customHeight="1">
      <c r="A1072" s="34"/>
      <c r="B1072" s="40"/>
      <c r="C1072" s="299" t="s">
        <v>4108</v>
      </c>
      <c r="D1072" s="34"/>
      <c r="E1072" s="34"/>
      <c r="F1072" s="34"/>
      <c r="G1072" s="34"/>
      <c r="H1072" s="40"/>
    </row>
    <row r="1073" spans="1:8" s="2" customFormat="1" ht="16.8" customHeight="1">
      <c r="A1073" s="34"/>
      <c r="B1073" s="40"/>
      <c r="C1073" s="297" t="s">
        <v>3059</v>
      </c>
      <c r="D1073" s="297" t="s">
        <v>4240</v>
      </c>
      <c r="E1073" s="19" t="s">
        <v>140</v>
      </c>
      <c r="F1073" s="298">
        <v>117.92</v>
      </c>
      <c r="G1073" s="34"/>
      <c r="H1073" s="40"/>
    </row>
    <row r="1074" spans="1:8" s="2" customFormat="1" ht="16.8" customHeight="1">
      <c r="A1074" s="34"/>
      <c r="B1074" s="40"/>
      <c r="C1074" s="297" t="s">
        <v>3064</v>
      </c>
      <c r="D1074" s="297" t="s">
        <v>4241</v>
      </c>
      <c r="E1074" s="19" t="s">
        <v>140</v>
      </c>
      <c r="F1074" s="298">
        <v>3419.68</v>
      </c>
      <c r="G1074" s="34"/>
      <c r="H1074" s="40"/>
    </row>
    <row r="1075" spans="1:8" s="2" customFormat="1" ht="16.8" customHeight="1">
      <c r="A1075" s="34"/>
      <c r="B1075" s="40"/>
      <c r="C1075" s="297" t="s">
        <v>3069</v>
      </c>
      <c r="D1075" s="297" t="s">
        <v>4242</v>
      </c>
      <c r="E1075" s="19" t="s">
        <v>140</v>
      </c>
      <c r="F1075" s="298">
        <v>117.92</v>
      </c>
      <c r="G1075" s="34"/>
      <c r="H1075" s="40"/>
    </row>
    <row r="1076" spans="1:8" s="2" customFormat="1" ht="16.8" customHeight="1">
      <c r="A1076" s="34"/>
      <c r="B1076" s="40"/>
      <c r="C1076" s="293" t="s">
        <v>2986</v>
      </c>
      <c r="D1076" s="294" t="s">
        <v>2987</v>
      </c>
      <c r="E1076" s="295" t="s">
        <v>140</v>
      </c>
      <c r="F1076" s="296">
        <v>8.8</v>
      </c>
      <c r="G1076" s="34"/>
      <c r="H1076" s="40"/>
    </row>
    <row r="1077" spans="1:8" s="2" customFormat="1" ht="16.8" customHeight="1">
      <c r="A1077" s="34"/>
      <c r="B1077" s="40"/>
      <c r="C1077" s="297" t="s">
        <v>2986</v>
      </c>
      <c r="D1077" s="297" t="s">
        <v>3053</v>
      </c>
      <c r="E1077" s="19" t="s">
        <v>17</v>
      </c>
      <c r="F1077" s="298">
        <v>8.8</v>
      </c>
      <c r="G1077" s="34"/>
      <c r="H1077" s="40"/>
    </row>
    <row r="1078" spans="1:8" s="2" customFormat="1" ht="16.8" customHeight="1">
      <c r="A1078" s="34"/>
      <c r="B1078" s="40"/>
      <c r="C1078" s="299" t="s">
        <v>4108</v>
      </c>
      <c r="D1078" s="34"/>
      <c r="E1078" s="34"/>
      <c r="F1078" s="34"/>
      <c r="G1078" s="34"/>
      <c r="H1078" s="40"/>
    </row>
    <row r="1079" spans="1:8" s="2" customFormat="1" ht="16.8" customHeight="1">
      <c r="A1079" s="34"/>
      <c r="B1079" s="40"/>
      <c r="C1079" s="297" t="s">
        <v>3049</v>
      </c>
      <c r="D1079" s="297" t="s">
        <v>4243</v>
      </c>
      <c r="E1079" s="19" t="s">
        <v>140</v>
      </c>
      <c r="F1079" s="298">
        <v>8.8</v>
      </c>
      <c r="G1079" s="34"/>
      <c r="H1079" s="40"/>
    </row>
    <row r="1080" spans="1:8" s="2" customFormat="1" ht="16.8" customHeight="1">
      <c r="A1080" s="34"/>
      <c r="B1080" s="40"/>
      <c r="C1080" s="297" t="s">
        <v>3191</v>
      </c>
      <c r="D1080" s="297" t="s">
        <v>4244</v>
      </c>
      <c r="E1080" s="19" t="s">
        <v>140</v>
      </c>
      <c r="F1080" s="298">
        <v>84.016</v>
      </c>
      <c r="G1080" s="34"/>
      <c r="H1080" s="40"/>
    </row>
    <row r="1081" spans="1:8" s="2" customFormat="1" ht="16.8" customHeight="1">
      <c r="A1081" s="34"/>
      <c r="B1081" s="40"/>
      <c r="C1081" s="293" t="s">
        <v>2989</v>
      </c>
      <c r="D1081" s="294" t="s">
        <v>2990</v>
      </c>
      <c r="E1081" s="295" t="s">
        <v>140</v>
      </c>
      <c r="F1081" s="296">
        <v>68.016</v>
      </c>
      <c r="G1081" s="34"/>
      <c r="H1081" s="40"/>
    </row>
    <row r="1082" spans="1:8" s="2" customFormat="1" ht="16.8" customHeight="1">
      <c r="A1082" s="34"/>
      <c r="B1082" s="40"/>
      <c r="C1082" s="297" t="s">
        <v>2989</v>
      </c>
      <c r="D1082" s="297" t="s">
        <v>3058</v>
      </c>
      <c r="E1082" s="19" t="s">
        <v>17</v>
      </c>
      <c r="F1082" s="298">
        <v>68.016</v>
      </c>
      <c r="G1082" s="34"/>
      <c r="H1082" s="40"/>
    </row>
    <row r="1083" spans="1:8" s="2" customFormat="1" ht="16.8" customHeight="1">
      <c r="A1083" s="34"/>
      <c r="B1083" s="40"/>
      <c r="C1083" s="299" t="s">
        <v>4108</v>
      </c>
      <c r="D1083" s="34"/>
      <c r="E1083" s="34"/>
      <c r="F1083" s="34"/>
      <c r="G1083" s="34"/>
      <c r="H1083" s="40"/>
    </row>
    <row r="1084" spans="1:8" s="2" customFormat="1" ht="16.8" customHeight="1">
      <c r="A1084" s="34"/>
      <c r="B1084" s="40"/>
      <c r="C1084" s="297" t="s">
        <v>3054</v>
      </c>
      <c r="D1084" s="297" t="s">
        <v>4245</v>
      </c>
      <c r="E1084" s="19" t="s">
        <v>140</v>
      </c>
      <c r="F1084" s="298">
        <v>68.016</v>
      </c>
      <c r="G1084" s="34"/>
      <c r="H1084" s="40"/>
    </row>
    <row r="1085" spans="1:8" s="2" customFormat="1" ht="16.8" customHeight="1">
      <c r="A1085" s="34"/>
      <c r="B1085" s="40"/>
      <c r="C1085" s="297" t="s">
        <v>3191</v>
      </c>
      <c r="D1085" s="297" t="s">
        <v>4244</v>
      </c>
      <c r="E1085" s="19" t="s">
        <v>140</v>
      </c>
      <c r="F1085" s="298">
        <v>84.016</v>
      </c>
      <c r="G1085" s="34"/>
      <c r="H1085" s="40"/>
    </row>
    <row r="1086" spans="1:8" s="2" customFormat="1" ht="16.8" customHeight="1">
      <c r="A1086" s="34"/>
      <c r="B1086" s="40"/>
      <c r="C1086" s="293" t="s">
        <v>2995</v>
      </c>
      <c r="D1086" s="294" t="s">
        <v>2996</v>
      </c>
      <c r="E1086" s="295" t="s">
        <v>140</v>
      </c>
      <c r="F1086" s="296">
        <v>7.2</v>
      </c>
      <c r="G1086" s="34"/>
      <c r="H1086" s="40"/>
    </row>
    <row r="1087" spans="1:8" s="2" customFormat="1" ht="16.8" customHeight="1">
      <c r="A1087" s="34"/>
      <c r="B1087" s="40"/>
      <c r="C1087" s="297" t="s">
        <v>2995</v>
      </c>
      <c r="D1087" s="297" t="s">
        <v>3048</v>
      </c>
      <c r="E1087" s="19" t="s">
        <v>17</v>
      </c>
      <c r="F1087" s="298">
        <v>7.2</v>
      </c>
      <c r="G1087" s="34"/>
      <c r="H1087" s="40"/>
    </row>
    <row r="1088" spans="1:8" s="2" customFormat="1" ht="16.8" customHeight="1">
      <c r="A1088" s="34"/>
      <c r="B1088" s="40"/>
      <c r="C1088" s="299" t="s">
        <v>4108</v>
      </c>
      <c r="D1088" s="34"/>
      <c r="E1088" s="34"/>
      <c r="F1088" s="34"/>
      <c r="G1088" s="34"/>
      <c r="H1088" s="40"/>
    </row>
    <row r="1089" spans="1:8" s="2" customFormat="1" ht="16.8" customHeight="1">
      <c r="A1089" s="34"/>
      <c r="B1089" s="40"/>
      <c r="C1089" s="297" t="s">
        <v>3044</v>
      </c>
      <c r="D1089" s="297" t="s">
        <v>4246</v>
      </c>
      <c r="E1089" s="19" t="s">
        <v>140</v>
      </c>
      <c r="F1089" s="298">
        <v>7.2</v>
      </c>
      <c r="G1089" s="34"/>
      <c r="H1089" s="40"/>
    </row>
    <row r="1090" spans="1:8" s="2" customFormat="1" ht="16.8" customHeight="1">
      <c r="A1090" s="34"/>
      <c r="B1090" s="40"/>
      <c r="C1090" s="297" t="s">
        <v>3191</v>
      </c>
      <c r="D1090" s="297" t="s">
        <v>4244</v>
      </c>
      <c r="E1090" s="19" t="s">
        <v>140</v>
      </c>
      <c r="F1090" s="298">
        <v>84.016</v>
      </c>
      <c r="G1090" s="34"/>
      <c r="H1090" s="40"/>
    </row>
    <row r="1091" spans="1:8" s="2" customFormat="1" ht="16.8" customHeight="1">
      <c r="A1091" s="34"/>
      <c r="B1091" s="40"/>
      <c r="C1091" s="293" t="s">
        <v>2992</v>
      </c>
      <c r="D1091" s="294" t="s">
        <v>2993</v>
      </c>
      <c r="E1091" s="295" t="s">
        <v>140</v>
      </c>
      <c r="F1091" s="296">
        <v>84.016</v>
      </c>
      <c r="G1091" s="34"/>
      <c r="H1091" s="40"/>
    </row>
    <row r="1092" spans="1:8" s="2" customFormat="1" ht="16.8" customHeight="1">
      <c r="A1092" s="34"/>
      <c r="B1092" s="40"/>
      <c r="C1092" s="297" t="s">
        <v>2992</v>
      </c>
      <c r="D1092" s="297" t="s">
        <v>3195</v>
      </c>
      <c r="E1092" s="19" t="s">
        <v>17</v>
      </c>
      <c r="F1092" s="298">
        <v>84.016</v>
      </c>
      <c r="G1092" s="34"/>
      <c r="H1092" s="40"/>
    </row>
    <row r="1093" spans="1:8" s="2" customFormat="1" ht="16.8" customHeight="1">
      <c r="A1093" s="34"/>
      <c r="B1093" s="40"/>
      <c r="C1093" s="299" t="s">
        <v>4108</v>
      </c>
      <c r="D1093" s="34"/>
      <c r="E1093" s="34"/>
      <c r="F1093" s="34"/>
      <c r="G1093" s="34"/>
      <c r="H1093" s="40"/>
    </row>
    <row r="1094" spans="1:8" s="2" customFormat="1" ht="16.8" customHeight="1">
      <c r="A1094" s="34"/>
      <c r="B1094" s="40"/>
      <c r="C1094" s="297" t="s">
        <v>3191</v>
      </c>
      <c r="D1094" s="297" t="s">
        <v>4244</v>
      </c>
      <c r="E1094" s="19" t="s">
        <v>140</v>
      </c>
      <c r="F1094" s="298">
        <v>84.016</v>
      </c>
      <c r="G1094" s="34"/>
      <c r="H1094" s="40"/>
    </row>
    <row r="1095" spans="1:8" s="2" customFormat="1" ht="16.8" customHeight="1">
      <c r="A1095" s="34"/>
      <c r="B1095" s="40"/>
      <c r="C1095" s="297" t="s">
        <v>3196</v>
      </c>
      <c r="D1095" s="297" t="s">
        <v>4247</v>
      </c>
      <c r="E1095" s="19" t="s">
        <v>140</v>
      </c>
      <c r="F1095" s="298">
        <v>84.016</v>
      </c>
      <c r="G1095" s="34"/>
      <c r="H1095" s="40"/>
    </row>
    <row r="1096" spans="1:8" s="2" customFormat="1" ht="16.8" customHeight="1">
      <c r="A1096" s="34"/>
      <c r="B1096" s="40"/>
      <c r="C1096" s="297" t="s">
        <v>3200</v>
      </c>
      <c r="D1096" s="297" t="s">
        <v>4248</v>
      </c>
      <c r="E1096" s="19" t="s">
        <v>140</v>
      </c>
      <c r="F1096" s="298">
        <v>84.016</v>
      </c>
      <c r="G1096" s="34"/>
      <c r="H1096" s="40"/>
    </row>
    <row r="1097" spans="1:8" s="2" customFormat="1" ht="16.8" customHeight="1">
      <c r="A1097" s="34"/>
      <c r="B1097" s="40"/>
      <c r="C1097" s="293" t="s">
        <v>2950</v>
      </c>
      <c r="D1097" s="294" t="s">
        <v>2951</v>
      </c>
      <c r="E1097" s="295" t="s">
        <v>140</v>
      </c>
      <c r="F1097" s="296">
        <v>30</v>
      </c>
      <c r="G1097" s="34"/>
      <c r="H1097" s="40"/>
    </row>
    <row r="1098" spans="1:8" s="2" customFormat="1" ht="16.8" customHeight="1">
      <c r="A1098" s="34"/>
      <c r="B1098" s="40"/>
      <c r="C1098" s="297" t="s">
        <v>2950</v>
      </c>
      <c r="D1098" s="297" t="s">
        <v>3006</v>
      </c>
      <c r="E1098" s="19" t="s">
        <v>17</v>
      </c>
      <c r="F1098" s="298">
        <v>30</v>
      </c>
      <c r="G1098" s="34"/>
      <c r="H1098" s="40"/>
    </row>
    <row r="1099" spans="1:8" s="2" customFormat="1" ht="16.8" customHeight="1">
      <c r="A1099" s="34"/>
      <c r="B1099" s="40"/>
      <c r="C1099" s="299" t="s">
        <v>4108</v>
      </c>
      <c r="D1099" s="34"/>
      <c r="E1099" s="34"/>
      <c r="F1099" s="34"/>
      <c r="G1099" s="34"/>
      <c r="H1099" s="40"/>
    </row>
    <row r="1100" spans="1:8" s="2" customFormat="1" ht="16.8" customHeight="1">
      <c r="A1100" s="34"/>
      <c r="B1100" s="40"/>
      <c r="C1100" s="297" t="s">
        <v>364</v>
      </c>
      <c r="D1100" s="297" t="s">
        <v>4126</v>
      </c>
      <c r="E1100" s="19" t="s">
        <v>140</v>
      </c>
      <c r="F1100" s="298">
        <v>30</v>
      </c>
      <c r="G1100" s="34"/>
      <c r="H1100" s="40"/>
    </row>
    <row r="1101" spans="1:8" s="2" customFormat="1" ht="16.8" customHeight="1">
      <c r="A1101" s="34"/>
      <c r="B1101" s="40"/>
      <c r="C1101" s="297" t="s">
        <v>3030</v>
      </c>
      <c r="D1101" s="297" t="s">
        <v>4249</v>
      </c>
      <c r="E1101" s="19" t="s">
        <v>140</v>
      </c>
      <c r="F1101" s="298">
        <v>30</v>
      </c>
      <c r="G1101" s="34"/>
      <c r="H1101" s="40"/>
    </row>
    <row r="1102" spans="1:8" s="2" customFormat="1" ht="16.8" customHeight="1">
      <c r="A1102" s="34"/>
      <c r="B1102" s="40"/>
      <c r="C1102" s="293" t="s">
        <v>2984</v>
      </c>
      <c r="D1102" s="294" t="s">
        <v>2985</v>
      </c>
      <c r="E1102" s="295" t="s">
        <v>184</v>
      </c>
      <c r="F1102" s="296">
        <v>2</v>
      </c>
      <c r="G1102" s="34"/>
      <c r="H1102" s="40"/>
    </row>
    <row r="1103" spans="1:8" s="2" customFormat="1" ht="16.8" customHeight="1">
      <c r="A1103" s="34"/>
      <c r="B1103" s="40"/>
      <c r="C1103" s="297" t="s">
        <v>2984</v>
      </c>
      <c r="D1103" s="297" t="s">
        <v>80</v>
      </c>
      <c r="E1103" s="19" t="s">
        <v>17</v>
      </c>
      <c r="F1103" s="298">
        <v>2</v>
      </c>
      <c r="G1103" s="34"/>
      <c r="H1103" s="40"/>
    </row>
    <row r="1104" spans="1:8" s="2" customFormat="1" ht="16.8" customHeight="1">
      <c r="A1104" s="34"/>
      <c r="B1104" s="40"/>
      <c r="C1104" s="299" t="s">
        <v>4108</v>
      </c>
      <c r="D1104" s="34"/>
      <c r="E1104" s="34"/>
      <c r="F1104" s="34"/>
      <c r="G1104" s="34"/>
      <c r="H1104" s="40"/>
    </row>
    <row r="1105" spans="1:8" s="2" customFormat="1" ht="16.8" customHeight="1">
      <c r="A1105" s="34"/>
      <c r="B1105" s="40"/>
      <c r="C1105" s="297" t="s">
        <v>3083</v>
      </c>
      <c r="D1105" s="297" t="s">
        <v>4250</v>
      </c>
      <c r="E1105" s="19" t="s">
        <v>184</v>
      </c>
      <c r="F1105" s="298">
        <v>2</v>
      </c>
      <c r="G1105" s="34"/>
      <c r="H1105" s="40"/>
    </row>
    <row r="1106" spans="1:8" s="2" customFormat="1" ht="16.8" customHeight="1">
      <c r="A1106" s="34"/>
      <c r="B1106" s="40"/>
      <c r="C1106" s="297" t="s">
        <v>2668</v>
      </c>
      <c r="D1106" s="297" t="s">
        <v>4251</v>
      </c>
      <c r="E1106" s="19" t="s">
        <v>140</v>
      </c>
      <c r="F1106" s="298">
        <v>0.066</v>
      </c>
      <c r="G1106" s="34"/>
      <c r="H1106" s="40"/>
    </row>
    <row r="1107" spans="1:8" s="2" customFormat="1" ht="16.8" customHeight="1">
      <c r="A1107" s="34"/>
      <c r="B1107" s="40"/>
      <c r="C1107" s="293" t="s">
        <v>2970</v>
      </c>
      <c r="D1107" s="294" t="s">
        <v>2971</v>
      </c>
      <c r="E1107" s="295" t="s">
        <v>144</v>
      </c>
      <c r="F1107" s="296">
        <v>29.96</v>
      </c>
      <c r="G1107" s="34"/>
      <c r="H1107" s="40"/>
    </row>
    <row r="1108" spans="1:8" s="2" customFormat="1" ht="16.8" customHeight="1">
      <c r="A1108" s="34"/>
      <c r="B1108" s="40"/>
      <c r="C1108" s="297" t="s">
        <v>17</v>
      </c>
      <c r="D1108" s="297" t="s">
        <v>3013</v>
      </c>
      <c r="E1108" s="19" t="s">
        <v>17</v>
      </c>
      <c r="F1108" s="298">
        <v>0</v>
      </c>
      <c r="G1108" s="34"/>
      <c r="H1108" s="40"/>
    </row>
    <row r="1109" spans="1:8" s="2" customFormat="1" ht="16.8" customHeight="1">
      <c r="A1109" s="34"/>
      <c r="B1109" s="40"/>
      <c r="C1109" s="297" t="s">
        <v>17</v>
      </c>
      <c r="D1109" s="297" t="s">
        <v>3014</v>
      </c>
      <c r="E1109" s="19" t="s">
        <v>17</v>
      </c>
      <c r="F1109" s="298">
        <v>25.2</v>
      </c>
      <c r="G1109" s="34"/>
      <c r="H1109" s="40"/>
    </row>
    <row r="1110" spans="1:8" s="2" customFormat="1" ht="16.8" customHeight="1">
      <c r="A1110" s="34"/>
      <c r="B1110" s="40"/>
      <c r="C1110" s="297" t="s">
        <v>17</v>
      </c>
      <c r="D1110" s="297" t="s">
        <v>3015</v>
      </c>
      <c r="E1110" s="19" t="s">
        <v>17</v>
      </c>
      <c r="F1110" s="298">
        <v>4.76</v>
      </c>
      <c r="G1110" s="34"/>
      <c r="H1110" s="40"/>
    </row>
    <row r="1111" spans="1:8" s="2" customFormat="1" ht="16.8" customHeight="1">
      <c r="A1111" s="34"/>
      <c r="B1111" s="40"/>
      <c r="C1111" s="297" t="s">
        <v>2970</v>
      </c>
      <c r="D1111" s="297" t="s">
        <v>261</v>
      </c>
      <c r="E1111" s="19" t="s">
        <v>17</v>
      </c>
      <c r="F1111" s="298">
        <v>29.96</v>
      </c>
      <c r="G1111" s="34"/>
      <c r="H1111" s="40"/>
    </row>
    <row r="1112" spans="1:8" s="2" customFormat="1" ht="16.8" customHeight="1">
      <c r="A1112" s="34"/>
      <c r="B1112" s="40"/>
      <c r="C1112" s="299" t="s">
        <v>4108</v>
      </c>
      <c r="D1112" s="34"/>
      <c r="E1112" s="34"/>
      <c r="F1112" s="34"/>
      <c r="G1112" s="34"/>
      <c r="H1112" s="40"/>
    </row>
    <row r="1113" spans="1:8" s="2" customFormat="1" ht="16.8" customHeight="1">
      <c r="A1113" s="34"/>
      <c r="B1113" s="40"/>
      <c r="C1113" s="297" t="s">
        <v>385</v>
      </c>
      <c r="D1113" s="297" t="s">
        <v>4134</v>
      </c>
      <c r="E1113" s="19" t="s">
        <v>144</v>
      </c>
      <c r="F1113" s="298">
        <v>29.96</v>
      </c>
      <c r="G1113" s="34"/>
      <c r="H1113" s="40"/>
    </row>
    <row r="1114" spans="1:8" s="2" customFormat="1" ht="16.8" customHeight="1">
      <c r="A1114" s="34"/>
      <c r="B1114" s="40"/>
      <c r="C1114" s="297" t="s">
        <v>397</v>
      </c>
      <c r="D1114" s="297" t="s">
        <v>4118</v>
      </c>
      <c r="E1114" s="19" t="s">
        <v>144</v>
      </c>
      <c r="F1114" s="298">
        <v>17.201</v>
      </c>
      <c r="G1114" s="34"/>
      <c r="H1114" s="40"/>
    </row>
    <row r="1115" spans="1:8" s="2" customFormat="1" ht="16.8" customHeight="1">
      <c r="A1115" s="34"/>
      <c r="B1115" s="40"/>
      <c r="C1115" s="293" t="s">
        <v>2947</v>
      </c>
      <c r="D1115" s="294" t="s">
        <v>2948</v>
      </c>
      <c r="E1115" s="295" t="s">
        <v>1200</v>
      </c>
      <c r="F1115" s="296">
        <v>26.28</v>
      </c>
      <c r="G1115" s="34"/>
      <c r="H1115" s="40"/>
    </row>
    <row r="1116" spans="1:8" s="2" customFormat="1" ht="16.8" customHeight="1">
      <c r="A1116" s="34"/>
      <c r="B1116" s="40"/>
      <c r="C1116" s="297" t="s">
        <v>17</v>
      </c>
      <c r="D1116" s="297" t="s">
        <v>3184</v>
      </c>
      <c r="E1116" s="19" t="s">
        <v>17</v>
      </c>
      <c r="F1116" s="298">
        <v>3.68</v>
      </c>
      <c r="G1116" s="34"/>
      <c r="H1116" s="40"/>
    </row>
    <row r="1117" spans="1:8" s="2" customFormat="1" ht="16.8" customHeight="1">
      <c r="A1117" s="34"/>
      <c r="B1117" s="40"/>
      <c r="C1117" s="297" t="s">
        <v>17</v>
      </c>
      <c r="D1117" s="297" t="s">
        <v>3185</v>
      </c>
      <c r="E1117" s="19" t="s">
        <v>17</v>
      </c>
      <c r="F1117" s="298">
        <v>5.44</v>
      </c>
      <c r="G1117" s="34"/>
      <c r="H1117" s="40"/>
    </row>
    <row r="1118" spans="1:8" s="2" customFormat="1" ht="16.8" customHeight="1">
      <c r="A1118" s="34"/>
      <c r="B1118" s="40"/>
      <c r="C1118" s="297" t="s">
        <v>17</v>
      </c>
      <c r="D1118" s="297" t="s">
        <v>3186</v>
      </c>
      <c r="E1118" s="19" t="s">
        <v>17</v>
      </c>
      <c r="F1118" s="298">
        <v>8.4</v>
      </c>
      <c r="G1118" s="34"/>
      <c r="H1118" s="40"/>
    </row>
    <row r="1119" spans="1:8" s="2" customFormat="1" ht="16.8" customHeight="1">
      <c r="A1119" s="34"/>
      <c r="B1119" s="40"/>
      <c r="C1119" s="297" t="s">
        <v>17</v>
      </c>
      <c r="D1119" s="297" t="s">
        <v>3187</v>
      </c>
      <c r="E1119" s="19" t="s">
        <v>17</v>
      </c>
      <c r="F1119" s="298">
        <v>8.76</v>
      </c>
      <c r="G1119" s="34"/>
      <c r="H1119" s="40"/>
    </row>
    <row r="1120" spans="1:8" s="2" customFormat="1" ht="16.8" customHeight="1">
      <c r="A1120" s="34"/>
      <c r="B1120" s="40"/>
      <c r="C1120" s="297" t="s">
        <v>2947</v>
      </c>
      <c r="D1120" s="297" t="s">
        <v>261</v>
      </c>
      <c r="E1120" s="19" t="s">
        <v>17</v>
      </c>
      <c r="F1120" s="298">
        <v>26.28</v>
      </c>
      <c r="G1120" s="34"/>
      <c r="H1120" s="40"/>
    </row>
    <row r="1121" spans="1:8" s="2" customFormat="1" ht="16.8" customHeight="1">
      <c r="A1121" s="34"/>
      <c r="B1121" s="40"/>
      <c r="C1121" s="299" t="s">
        <v>4108</v>
      </c>
      <c r="D1121" s="34"/>
      <c r="E1121" s="34"/>
      <c r="F1121" s="34"/>
      <c r="G1121" s="34"/>
      <c r="H1121" s="40"/>
    </row>
    <row r="1122" spans="1:8" s="2" customFormat="1" ht="16.8" customHeight="1">
      <c r="A1122" s="34"/>
      <c r="B1122" s="40"/>
      <c r="C1122" s="297" t="s">
        <v>3179</v>
      </c>
      <c r="D1122" s="297" t="s">
        <v>4252</v>
      </c>
      <c r="E1122" s="19" t="s">
        <v>1200</v>
      </c>
      <c r="F1122" s="298">
        <v>26.28</v>
      </c>
      <c r="G1122" s="34"/>
      <c r="H1122" s="40"/>
    </row>
    <row r="1123" spans="1:8" s="2" customFormat="1" ht="16.8" customHeight="1">
      <c r="A1123" s="34"/>
      <c r="B1123" s="40"/>
      <c r="C1123" s="297" t="s">
        <v>1678</v>
      </c>
      <c r="D1123" s="297" t="s">
        <v>1679</v>
      </c>
      <c r="E1123" s="19" t="s">
        <v>1200</v>
      </c>
      <c r="F1123" s="298">
        <v>26.28</v>
      </c>
      <c r="G1123" s="34"/>
      <c r="H1123" s="40"/>
    </row>
    <row r="1124" spans="1:8" s="2" customFormat="1" ht="16.8" customHeight="1">
      <c r="A1124" s="34"/>
      <c r="B1124" s="40"/>
      <c r="C1124" s="293" t="s">
        <v>2973</v>
      </c>
      <c r="D1124" s="294" t="s">
        <v>2974</v>
      </c>
      <c r="E1124" s="295" t="s">
        <v>144</v>
      </c>
      <c r="F1124" s="296">
        <v>16.215</v>
      </c>
      <c r="G1124" s="34"/>
      <c r="H1124" s="40"/>
    </row>
    <row r="1125" spans="1:8" s="2" customFormat="1" ht="16.8" customHeight="1">
      <c r="A1125" s="34"/>
      <c r="B1125" s="40"/>
      <c r="C1125" s="297" t="s">
        <v>17</v>
      </c>
      <c r="D1125" s="297" t="s">
        <v>3013</v>
      </c>
      <c r="E1125" s="19" t="s">
        <v>17</v>
      </c>
      <c r="F1125" s="298">
        <v>0</v>
      </c>
      <c r="G1125" s="34"/>
      <c r="H1125" s="40"/>
    </row>
    <row r="1126" spans="1:8" s="2" customFormat="1" ht="16.8" customHeight="1">
      <c r="A1126" s="34"/>
      <c r="B1126" s="40"/>
      <c r="C1126" s="297" t="s">
        <v>17</v>
      </c>
      <c r="D1126" s="297" t="s">
        <v>3019</v>
      </c>
      <c r="E1126" s="19" t="s">
        <v>17</v>
      </c>
      <c r="F1126" s="298">
        <v>14.175</v>
      </c>
      <c r="G1126" s="34"/>
      <c r="H1126" s="40"/>
    </row>
    <row r="1127" spans="1:8" s="2" customFormat="1" ht="16.8" customHeight="1">
      <c r="A1127" s="34"/>
      <c r="B1127" s="40"/>
      <c r="C1127" s="297" t="s">
        <v>17</v>
      </c>
      <c r="D1127" s="297" t="s">
        <v>3020</v>
      </c>
      <c r="E1127" s="19" t="s">
        <v>17</v>
      </c>
      <c r="F1127" s="298">
        <v>2.04</v>
      </c>
      <c r="G1127" s="34"/>
      <c r="H1127" s="40"/>
    </row>
    <row r="1128" spans="1:8" s="2" customFormat="1" ht="16.8" customHeight="1">
      <c r="A1128" s="34"/>
      <c r="B1128" s="40"/>
      <c r="C1128" s="297" t="s">
        <v>2973</v>
      </c>
      <c r="D1128" s="297" t="s">
        <v>261</v>
      </c>
      <c r="E1128" s="19" t="s">
        <v>17</v>
      </c>
      <c r="F1128" s="298">
        <v>16.215</v>
      </c>
      <c r="G1128" s="34"/>
      <c r="H1128" s="40"/>
    </row>
    <row r="1129" spans="1:8" s="2" customFormat="1" ht="16.8" customHeight="1">
      <c r="A1129" s="34"/>
      <c r="B1129" s="40"/>
      <c r="C1129" s="299" t="s">
        <v>4108</v>
      </c>
      <c r="D1129" s="34"/>
      <c r="E1129" s="34"/>
      <c r="F1129" s="34"/>
      <c r="G1129" s="34"/>
      <c r="H1129" s="40"/>
    </row>
    <row r="1130" spans="1:8" s="2" customFormat="1" ht="16.8" customHeight="1">
      <c r="A1130" s="34"/>
      <c r="B1130" s="40"/>
      <c r="C1130" s="297" t="s">
        <v>905</v>
      </c>
      <c r="D1130" s="297" t="s">
        <v>4160</v>
      </c>
      <c r="E1130" s="19" t="s">
        <v>144</v>
      </c>
      <c r="F1130" s="298">
        <v>16.215</v>
      </c>
      <c r="G1130" s="34"/>
      <c r="H1130" s="40"/>
    </row>
    <row r="1131" spans="1:8" s="2" customFormat="1" ht="16.8" customHeight="1">
      <c r="A1131" s="34"/>
      <c r="B1131" s="40"/>
      <c r="C1131" s="297" t="s">
        <v>397</v>
      </c>
      <c r="D1131" s="297" t="s">
        <v>4118</v>
      </c>
      <c r="E1131" s="19" t="s">
        <v>144</v>
      </c>
      <c r="F1131" s="298">
        <v>17.201</v>
      </c>
      <c r="G1131" s="34"/>
      <c r="H1131" s="40"/>
    </row>
    <row r="1132" spans="1:8" s="2" customFormat="1" ht="16.8" customHeight="1">
      <c r="A1132" s="34"/>
      <c r="B1132" s="40"/>
      <c r="C1132" s="293" t="s">
        <v>2960</v>
      </c>
      <c r="D1132" s="294" t="s">
        <v>2961</v>
      </c>
      <c r="E1132" s="295" t="s">
        <v>184</v>
      </c>
      <c r="F1132" s="296">
        <v>88.3</v>
      </c>
      <c r="G1132" s="34"/>
      <c r="H1132" s="40"/>
    </row>
    <row r="1133" spans="1:8" s="2" customFormat="1" ht="16.8" customHeight="1">
      <c r="A1133" s="34"/>
      <c r="B1133" s="40"/>
      <c r="C1133" s="297" t="s">
        <v>2960</v>
      </c>
      <c r="D1133" s="297" t="s">
        <v>3158</v>
      </c>
      <c r="E1133" s="19" t="s">
        <v>17</v>
      </c>
      <c r="F1133" s="298">
        <v>88.3</v>
      </c>
      <c r="G1133" s="34"/>
      <c r="H1133" s="40"/>
    </row>
    <row r="1134" spans="1:8" s="2" customFormat="1" ht="16.8" customHeight="1">
      <c r="A1134" s="34"/>
      <c r="B1134" s="40"/>
      <c r="C1134" s="299" t="s">
        <v>4108</v>
      </c>
      <c r="D1134" s="34"/>
      <c r="E1134" s="34"/>
      <c r="F1134" s="34"/>
      <c r="G1134" s="34"/>
      <c r="H1134" s="40"/>
    </row>
    <row r="1135" spans="1:8" s="2" customFormat="1" ht="16.8" customHeight="1">
      <c r="A1135" s="34"/>
      <c r="B1135" s="40"/>
      <c r="C1135" s="297" t="s">
        <v>2712</v>
      </c>
      <c r="D1135" s="297" t="s">
        <v>4230</v>
      </c>
      <c r="E1135" s="19" t="s">
        <v>184</v>
      </c>
      <c r="F1135" s="298">
        <v>88.3</v>
      </c>
      <c r="G1135" s="34"/>
      <c r="H1135" s="40"/>
    </row>
    <row r="1136" spans="1:8" s="2" customFormat="1" ht="16.8" customHeight="1">
      <c r="A1136" s="34"/>
      <c r="B1136" s="40"/>
      <c r="C1136" s="297" t="s">
        <v>2728</v>
      </c>
      <c r="D1136" s="297" t="s">
        <v>2729</v>
      </c>
      <c r="E1136" s="19" t="s">
        <v>1200</v>
      </c>
      <c r="F1136" s="298">
        <v>35.49</v>
      </c>
      <c r="G1136" s="34"/>
      <c r="H1136" s="40"/>
    </row>
    <row r="1137" spans="1:8" s="2" customFormat="1" ht="26.4" customHeight="1">
      <c r="A1137" s="34"/>
      <c r="B1137" s="40"/>
      <c r="C1137" s="292" t="s">
        <v>4253</v>
      </c>
      <c r="D1137" s="292" t="s">
        <v>107</v>
      </c>
      <c r="E1137" s="34"/>
      <c r="F1137" s="34"/>
      <c r="G1137" s="34"/>
      <c r="H1137" s="40"/>
    </row>
    <row r="1138" spans="1:8" s="2" customFormat="1" ht="16.8" customHeight="1">
      <c r="A1138" s="34"/>
      <c r="B1138" s="40"/>
      <c r="C1138" s="293" t="s">
        <v>3242</v>
      </c>
      <c r="D1138" s="294" t="s">
        <v>3243</v>
      </c>
      <c r="E1138" s="295" t="s">
        <v>184</v>
      </c>
      <c r="F1138" s="296">
        <v>44</v>
      </c>
      <c r="G1138" s="34"/>
      <c r="H1138" s="40"/>
    </row>
    <row r="1139" spans="1:8" s="2" customFormat="1" ht="16.8" customHeight="1">
      <c r="A1139" s="34"/>
      <c r="B1139" s="40"/>
      <c r="C1139" s="297" t="s">
        <v>3242</v>
      </c>
      <c r="D1139" s="297" t="s">
        <v>3300</v>
      </c>
      <c r="E1139" s="19" t="s">
        <v>17</v>
      </c>
      <c r="F1139" s="298">
        <v>44</v>
      </c>
      <c r="G1139" s="34"/>
      <c r="H1139" s="40"/>
    </row>
    <row r="1140" spans="1:8" s="2" customFormat="1" ht="16.8" customHeight="1">
      <c r="A1140" s="34"/>
      <c r="B1140" s="40"/>
      <c r="C1140" s="299" t="s">
        <v>4108</v>
      </c>
      <c r="D1140" s="34"/>
      <c r="E1140" s="34"/>
      <c r="F1140" s="34"/>
      <c r="G1140" s="34"/>
      <c r="H1140" s="40"/>
    </row>
    <row r="1141" spans="1:8" s="2" customFormat="1" ht="16.8" customHeight="1">
      <c r="A1141" s="34"/>
      <c r="B1141" s="40"/>
      <c r="C1141" s="297" t="s">
        <v>3225</v>
      </c>
      <c r="D1141" s="297" t="s">
        <v>3226</v>
      </c>
      <c r="E1141" s="19" t="s">
        <v>184</v>
      </c>
      <c r="F1141" s="298">
        <v>48.4</v>
      </c>
      <c r="G1141" s="34"/>
      <c r="H1141" s="40"/>
    </row>
    <row r="1142" spans="1:8" s="2" customFormat="1" ht="16.8" customHeight="1">
      <c r="A1142" s="34"/>
      <c r="B1142" s="40"/>
      <c r="C1142" s="297" t="s">
        <v>2769</v>
      </c>
      <c r="D1142" s="297" t="s">
        <v>2214</v>
      </c>
      <c r="E1142" s="19" t="s">
        <v>184</v>
      </c>
      <c r="F1142" s="298">
        <v>44</v>
      </c>
      <c r="G1142" s="34"/>
      <c r="H1142" s="40"/>
    </row>
    <row r="1143" spans="1:8" s="2" customFormat="1" ht="16.8" customHeight="1">
      <c r="A1143" s="34"/>
      <c r="B1143" s="40"/>
      <c r="C1143" s="293" t="s">
        <v>3240</v>
      </c>
      <c r="D1143" s="294" t="s">
        <v>3241</v>
      </c>
      <c r="E1143" s="295" t="s">
        <v>184</v>
      </c>
      <c r="F1143" s="296">
        <v>22</v>
      </c>
      <c r="G1143" s="34"/>
      <c r="H1143" s="40"/>
    </row>
    <row r="1144" spans="1:8" s="2" customFormat="1" ht="16.8" customHeight="1">
      <c r="A1144" s="34"/>
      <c r="B1144" s="40"/>
      <c r="C1144" s="297" t="s">
        <v>3240</v>
      </c>
      <c r="D1144" s="297" t="s">
        <v>402</v>
      </c>
      <c r="E1144" s="19" t="s">
        <v>17</v>
      </c>
      <c r="F1144" s="298">
        <v>22</v>
      </c>
      <c r="G1144" s="34"/>
      <c r="H1144" s="40"/>
    </row>
    <row r="1145" spans="1:8" s="2" customFormat="1" ht="16.8" customHeight="1">
      <c r="A1145" s="34"/>
      <c r="B1145" s="40"/>
      <c r="C1145" s="299" t="s">
        <v>4108</v>
      </c>
      <c r="D1145" s="34"/>
      <c r="E1145" s="34"/>
      <c r="F1145" s="34"/>
      <c r="G1145" s="34"/>
      <c r="H1145" s="40"/>
    </row>
    <row r="1146" spans="1:8" s="2" customFormat="1" ht="16.8" customHeight="1">
      <c r="A1146" s="34"/>
      <c r="B1146" s="40"/>
      <c r="C1146" s="297" t="s">
        <v>3277</v>
      </c>
      <c r="D1146" s="297" t="s">
        <v>3278</v>
      </c>
      <c r="E1146" s="19" t="s">
        <v>184</v>
      </c>
      <c r="F1146" s="298">
        <v>24.2</v>
      </c>
      <c r="G1146" s="34"/>
      <c r="H1146" s="40"/>
    </row>
    <row r="1147" spans="1:8" s="2" customFormat="1" ht="16.8" customHeight="1">
      <c r="A1147" s="34"/>
      <c r="B1147" s="40"/>
      <c r="C1147" s="297" t="s">
        <v>385</v>
      </c>
      <c r="D1147" s="297" t="s">
        <v>4134</v>
      </c>
      <c r="E1147" s="19" t="s">
        <v>144</v>
      </c>
      <c r="F1147" s="298">
        <v>21.12</v>
      </c>
      <c r="G1147" s="34"/>
      <c r="H1147" s="40"/>
    </row>
    <row r="1148" spans="1:8" s="2" customFormat="1" ht="16.8" customHeight="1">
      <c r="A1148" s="34"/>
      <c r="B1148" s="40"/>
      <c r="C1148" s="297" t="s">
        <v>905</v>
      </c>
      <c r="D1148" s="297" t="s">
        <v>4160</v>
      </c>
      <c r="E1148" s="19" t="s">
        <v>144</v>
      </c>
      <c r="F1148" s="298">
        <v>15.84</v>
      </c>
      <c r="G1148" s="34"/>
      <c r="H1148" s="40"/>
    </row>
    <row r="1149" spans="1:8" s="2" customFormat="1" ht="16.8" customHeight="1">
      <c r="A1149" s="34"/>
      <c r="B1149" s="40"/>
      <c r="C1149" s="297" t="s">
        <v>1506</v>
      </c>
      <c r="D1149" s="297" t="s">
        <v>1507</v>
      </c>
      <c r="E1149" s="19" t="s">
        <v>184</v>
      </c>
      <c r="F1149" s="298">
        <v>22</v>
      </c>
      <c r="G1149" s="34"/>
      <c r="H1149" s="40"/>
    </row>
    <row r="1150" spans="1:8" s="2" customFormat="1" ht="16.8" customHeight="1">
      <c r="A1150" s="34"/>
      <c r="B1150" s="40"/>
      <c r="C1150" s="297" t="s">
        <v>1719</v>
      </c>
      <c r="D1150" s="297" t="s">
        <v>4178</v>
      </c>
      <c r="E1150" s="19" t="s">
        <v>144</v>
      </c>
      <c r="F1150" s="298">
        <v>1.76</v>
      </c>
      <c r="G1150" s="34"/>
      <c r="H1150" s="40"/>
    </row>
    <row r="1151" spans="1:8" s="2" customFormat="1" ht="16.8" customHeight="1">
      <c r="A1151" s="34"/>
      <c r="B1151" s="40"/>
      <c r="C1151" s="297" t="s">
        <v>3225</v>
      </c>
      <c r="D1151" s="297" t="s">
        <v>3226</v>
      </c>
      <c r="E1151" s="19" t="s">
        <v>184</v>
      </c>
      <c r="F1151" s="298">
        <v>48.4</v>
      </c>
      <c r="G1151" s="34"/>
      <c r="H1151" s="40"/>
    </row>
    <row r="1152" spans="1:8" s="2" customFormat="1" ht="16.8" customHeight="1">
      <c r="A1152" s="34"/>
      <c r="B1152" s="40"/>
      <c r="C1152" s="297" t="s">
        <v>1499</v>
      </c>
      <c r="D1152" s="297" t="s">
        <v>1500</v>
      </c>
      <c r="E1152" s="19" t="s">
        <v>736</v>
      </c>
      <c r="F1152" s="298">
        <v>17.424</v>
      </c>
      <c r="G1152" s="34"/>
      <c r="H1152" s="40"/>
    </row>
    <row r="1153" spans="1:8" s="2" customFormat="1" ht="16.8" customHeight="1">
      <c r="A1153" s="34"/>
      <c r="B1153" s="40"/>
      <c r="C1153" s="297" t="s">
        <v>1510</v>
      </c>
      <c r="D1153" s="297" t="s">
        <v>1511</v>
      </c>
      <c r="E1153" s="19" t="s">
        <v>184</v>
      </c>
      <c r="F1153" s="298">
        <v>23.1</v>
      </c>
      <c r="G1153" s="34"/>
      <c r="H1153" s="40"/>
    </row>
    <row r="1154" spans="1:8" s="2" customFormat="1" ht="16.8" customHeight="1">
      <c r="A1154" s="34"/>
      <c r="B1154" s="40"/>
      <c r="C1154" s="293" t="s">
        <v>3244</v>
      </c>
      <c r="D1154" s="294" t="s">
        <v>3245</v>
      </c>
      <c r="E1154" s="295" t="s">
        <v>736</v>
      </c>
      <c r="F1154" s="296">
        <v>7.92</v>
      </c>
      <c r="G1154" s="34"/>
      <c r="H1154" s="40"/>
    </row>
    <row r="1155" spans="1:8" s="2" customFormat="1" ht="16.8" customHeight="1">
      <c r="A1155" s="34"/>
      <c r="B1155" s="40"/>
      <c r="C1155" s="297" t="s">
        <v>3244</v>
      </c>
      <c r="D1155" s="297" t="s">
        <v>3264</v>
      </c>
      <c r="E1155" s="19" t="s">
        <v>17</v>
      </c>
      <c r="F1155" s="298">
        <v>7.92</v>
      </c>
      <c r="G1155" s="34"/>
      <c r="H1155" s="40"/>
    </row>
    <row r="1156" spans="1:8" s="2" customFormat="1" ht="16.8" customHeight="1">
      <c r="A1156" s="34"/>
      <c r="B1156" s="40"/>
      <c r="C1156" s="299" t="s">
        <v>4108</v>
      </c>
      <c r="D1156" s="34"/>
      <c r="E1156" s="34"/>
      <c r="F1156" s="34"/>
      <c r="G1156" s="34"/>
      <c r="H1156" s="40"/>
    </row>
    <row r="1157" spans="1:8" s="2" customFormat="1" ht="16.8" customHeight="1">
      <c r="A1157" s="34"/>
      <c r="B1157" s="40"/>
      <c r="C1157" s="297" t="s">
        <v>1499</v>
      </c>
      <c r="D1157" s="297" t="s">
        <v>1500</v>
      </c>
      <c r="E1157" s="19" t="s">
        <v>736</v>
      </c>
      <c r="F1157" s="298">
        <v>17.424</v>
      </c>
      <c r="G1157" s="34"/>
      <c r="H1157" s="40"/>
    </row>
    <row r="1158" spans="1:8" s="2" customFormat="1" ht="16.8" customHeight="1">
      <c r="A1158" s="34"/>
      <c r="B1158" s="40"/>
      <c r="C1158" s="297" t="s">
        <v>2841</v>
      </c>
      <c r="D1158" s="297" t="s">
        <v>4232</v>
      </c>
      <c r="E1158" s="19" t="s">
        <v>144</v>
      </c>
      <c r="F1158" s="298">
        <v>7.92</v>
      </c>
      <c r="G1158" s="34"/>
      <c r="H1158" s="40"/>
    </row>
    <row r="1159" spans="1:8" s="2" customFormat="1" ht="16.8" customHeight="1">
      <c r="A1159" s="34"/>
      <c r="B1159" s="40"/>
      <c r="C1159" s="293" t="s">
        <v>3254</v>
      </c>
      <c r="D1159" s="294" t="s">
        <v>4254</v>
      </c>
      <c r="E1159" s="295" t="s">
        <v>144</v>
      </c>
      <c r="F1159" s="296">
        <v>21.12</v>
      </c>
      <c r="G1159" s="34"/>
      <c r="H1159" s="40"/>
    </row>
    <row r="1160" spans="1:8" s="2" customFormat="1" ht="16.8" customHeight="1">
      <c r="A1160" s="34"/>
      <c r="B1160" s="40"/>
      <c r="C1160" s="297" t="s">
        <v>17</v>
      </c>
      <c r="D1160" s="297" t="s">
        <v>3252</v>
      </c>
      <c r="E1160" s="19" t="s">
        <v>17</v>
      </c>
      <c r="F1160" s="298">
        <v>10.56</v>
      </c>
      <c r="G1160" s="34"/>
      <c r="H1160" s="40"/>
    </row>
    <row r="1161" spans="1:8" s="2" customFormat="1" ht="16.8" customHeight="1">
      <c r="A1161" s="34"/>
      <c r="B1161" s="40"/>
      <c r="C1161" s="297" t="s">
        <v>17</v>
      </c>
      <c r="D1161" s="297" t="s">
        <v>3253</v>
      </c>
      <c r="E1161" s="19" t="s">
        <v>17</v>
      </c>
      <c r="F1161" s="298">
        <v>10.56</v>
      </c>
      <c r="G1161" s="34"/>
      <c r="H1161" s="40"/>
    </row>
    <row r="1162" spans="1:8" s="2" customFormat="1" ht="16.8" customHeight="1">
      <c r="A1162" s="34"/>
      <c r="B1162" s="40"/>
      <c r="C1162" s="297" t="s">
        <v>3254</v>
      </c>
      <c r="D1162" s="297" t="s">
        <v>261</v>
      </c>
      <c r="E1162" s="19" t="s">
        <v>17</v>
      </c>
      <c r="F1162" s="298">
        <v>21.12</v>
      </c>
      <c r="G1162" s="34"/>
      <c r="H1162" s="40"/>
    </row>
    <row r="1163" spans="1:8" s="2" customFormat="1" ht="16.8" customHeight="1">
      <c r="A1163" s="34"/>
      <c r="B1163" s="40"/>
      <c r="C1163" s="293" t="s">
        <v>3258</v>
      </c>
      <c r="D1163" s="294" t="s">
        <v>3258</v>
      </c>
      <c r="E1163" s="295" t="s">
        <v>17</v>
      </c>
      <c r="F1163" s="296">
        <v>10.56</v>
      </c>
      <c r="G1163" s="34"/>
      <c r="H1163" s="40"/>
    </row>
    <row r="1164" spans="1:8" s="2" customFormat="1" ht="16.8" customHeight="1">
      <c r="A1164" s="34"/>
      <c r="B1164" s="40"/>
      <c r="C1164" s="297" t="s">
        <v>3258</v>
      </c>
      <c r="D1164" s="297" t="s">
        <v>3259</v>
      </c>
      <c r="E1164" s="19" t="s">
        <v>17</v>
      </c>
      <c r="F1164" s="298">
        <v>10.56</v>
      </c>
      <c r="G1164" s="34"/>
      <c r="H1164" s="40"/>
    </row>
    <row r="1165" spans="1:8" s="2" customFormat="1" ht="16.8" customHeight="1">
      <c r="A1165" s="34"/>
      <c r="B1165" s="40"/>
      <c r="C1165" s="293" t="s">
        <v>3247</v>
      </c>
      <c r="D1165" s="294" t="s">
        <v>3248</v>
      </c>
      <c r="E1165" s="295" t="s">
        <v>144</v>
      </c>
      <c r="F1165" s="296">
        <v>5.28</v>
      </c>
      <c r="G1165" s="34"/>
      <c r="H1165" s="40"/>
    </row>
    <row r="1166" spans="1:8" s="2" customFormat="1" ht="16.8" customHeight="1">
      <c r="A1166" s="34"/>
      <c r="B1166" s="40"/>
      <c r="C1166" s="297" t="s">
        <v>3247</v>
      </c>
      <c r="D1166" s="297" t="s">
        <v>3257</v>
      </c>
      <c r="E1166" s="19" t="s">
        <v>17</v>
      </c>
      <c r="F1166" s="298">
        <v>5.28</v>
      </c>
      <c r="G1166" s="34"/>
      <c r="H1166" s="40"/>
    </row>
    <row r="1167" spans="1:8" s="2" customFormat="1" ht="16.8" customHeight="1">
      <c r="A1167" s="34"/>
      <c r="B1167" s="40"/>
      <c r="C1167" s="299" t="s">
        <v>4108</v>
      </c>
      <c r="D1167" s="34"/>
      <c r="E1167" s="34"/>
      <c r="F1167" s="34"/>
      <c r="G1167" s="34"/>
      <c r="H1167" s="40"/>
    </row>
    <row r="1168" spans="1:8" s="2" customFormat="1" ht="16.8" customHeight="1">
      <c r="A1168" s="34"/>
      <c r="B1168" s="40"/>
      <c r="C1168" s="297" t="s">
        <v>905</v>
      </c>
      <c r="D1168" s="297" t="s">
        <v>4160</v>
      </c>
      <c r="E1168" s="19" t="s">
        <v>144</v>
      </c>
      <c r="F1168" s="298">
        <v>15.84</v>
      </c>
      <c r="G1168" s="34"/>
      <c r="H1168" s="40"/>
    </row>
    <row r="1169" spans="1:8" s="2" customFormat="1" ht="16.8" customHeight="1">
      <c r="A1169" s="34"/>
      <c r="B1169" s="40"/>
      <c r="C1169" s="297" t="s">
        <v>914</v>
      </c>
      <c r="D1169" s="297" t="s">
        <v>915</v>
      </c>
      <c r="E1169" s="19" t="s">
        <v>736</v>
      </c>
      <c r="F1169" s="298">
        <v>11.616</v>
      </c>
      <c r="G1169" s="34"/>
      <c r="H1169" s="40"/>
    </row>
    <row r="1170" spans="1:8" s="2" customFormat="1" ht="26.4" customHeight="1">
      <c r="A1170" s="34"/>
      <c r="B1170" s="40"/>
      <c r="C1170" s="292" t="s">
        <v>4255</v>
      </c>
      <c r="D1170" s="292" t="s">
        <v>110</v>
      </c>
      <c r="E1170" s="34"/>
      <c r="F1170" s="34"/>
      <c r="G1170" s="34"/>
      <c r="H1170" s="40"/>
    </row>
    <row r="1171" spans="1:8" s="2" customFormat="1" ht="16.8" customHeight="1">
      <c r="A1171" s="34"/>
      <c r="B1171" s="40"/>
      <c r="C1171" s="293" t="s">
        <v>3302</v>
      </c>
      <c r="D1171" s="294" t="s">
        <v>3303</v>
      </c>
      <c r="E1171" s="295" t="s">
        <v>184</v>
      </c>
      <c r="F1171" s="296">
        <v>22</v>
      </c>
      <c r="G1171" s="34"/>
      <c r="H1171" s="40"/>
    </row>
    <row r="1172" spans="1:8" s="2" customFormat="1" ht="16.8" customHeight="1">
      <c r="A1172" s="34"/>
      <c r="B1172" s="40"/>
      <c r="C1172" s="297" t="s">
        <v>3302</v>
      </c>
      <c r="D1172" s="297" t="s">
        <v>3437</v>
      </c>
      <c r="E1172" s="19" t="s">
        <v>17</v>
      </c>
      <c r="F1172" s="298">
        <v>22</v>
      </c>
      <c r="G1172" s="34"/>
      <c r="H1172" s="40"/>
    </row>
    <row r="1173" spans="1:8" s="2" customFormat="1" ht="16.8" customHeight="1">
      <c r="A1173" s="34"/>
      <c r="B1173" s="40"/>
      <c r="C1173" s="299" t="s">
        <v>4108</v>
      </c>
      <c r="D1173" s="34"/>
      <c r="E1173" s="34"/>
      <c r="F1173" s="34"/>
      <c r="G1173" s="34"/>
      <c r="H1173" s="40"/>
    </row>
    <row r="1174" spans="1:8" s="2" customFormat="1" ht="16.8" customHeight="1">
      <c r="A1174" s="34"/>
      <c r="B1174" s="40"/>
      <c r="C1174" s="297" t="s">
        <v>3434</v>
      </c>
      <c r="D1174" s="297" t="s">
        <v>3435</v>
      </c>
      <c r="E1174" s="19" t="s">
        <v>184</v>
      </c>
      <c r="F1174" s="298">
        <v>48.4</v>
      </c>
      <c r="G1174" s="34"/>
      <c r="H1174" s="40"/>
    </row>
    <row r="1175" spans="1:8" s="2" customFormat="1" ht="16.8" customHeight="1">
      <c r="A1175" s="34"/>
      <c r="B1175" s="40"/>
      <c r="C1175" s="297" t="s">
        <v>385</v>
      </c>
      <c r="D1175" s="297" t="s">
        <v>4134</v>
      </c>
      <c r="E1175" s="19" t="s">
        <v>144</v>
      </c>
      <c r="F1175" s="298">
        <v>17.6</v>
      </c>
      <c r="G1175" s="34"/>
      <c r="H1175" s="40"/>
    </row>
    <row r="1176" spans="1:8" s="2" customFormat="1" ht="16.8" customHeight="1">
      <c r="A1176" s="34"/>
      <c r="B1176" s="40"/>
      <c r="C1176" s="297" t="s">
        <v>905</v>
      </c>
      <c r="D1176" s="297" t="s">
        <v>4160</v>
      </c>
      <c r="E1176" s="19" t="s">
        <v>144</v>
      </c>
      <c r="F1176" s="298">
        <v>9.76</v>
      </c>
      <c r="G1176" s="34"/>
      <c r="H1176" s="40"/>
    </row>
    <row r="1177" spans="1:8" s="2" customFormat="1" ht="16.8" customHeight="1">
      <c r="A1177" s="34"/>
      <c r="B1177" s="40"/>
      <c r="C1177" s="297" t="s">
        <v>2841</v>
      </c>
      <c r="D1177" s="297" t="s">
        <v>4232</v>
      </c>
      <c r="E1177" s="19" t="s">
        <v>144</v>
      </c>
      <c r="F1177" s="298">
        <v>7.392</v>
      </c>
      <c r="G1177" s="34"/>
      <c r="H1177" s="40"/>
    </row>
    <row r="1178" spans="1:8" s="2" customFormat="1" ht="16.8" customHeight="1">
      <c r="A1178" s="34"/>
      <c r="B1178" s="40"/>
      <c r="C1178" s="297" t="s">
        <v>1506</v>
      </c>
      <c r="D1178" s="297" t="s">
        <v>1507</v>
      </c>
      <c r="E1178" s="19" t="s">
        <v>184</v>
      </c>
      <c r="F1178" s="298">
        <v>22</v>
      </c>
      <c r="G1178" s="34"/>
      <c r="H1178" s="40"/>
    </row>
    <row r="1179" spans="1:8" s="2" customFormat="1" ht="16.8" customHeight="1">
      <c r="A1179" s="34"/>
      <c r="B1179" s="40"/>
      <c r="C1179" s="297" t="s">
        <v>1719</v>
      </c>
      <c r="D1179" s="297" t="s">
        <v>4178</v>
      </c>
      <c r="E1179" s="19" t="s">
        <v>144</v>
      </c>
      <c r="F1179" s="298">
        <v>1.848</v>
      </c>
      <c r="G1179" s="34"/>
      <c r="H1179" s="40"/>
    </row>
    <row r="1180" spans="1:8" s="2" customFormat="1" ht="16.8" customHeight="1">
      <c r="A1180" s="34"/>
      <c r="B1180" s="40"/>
      <c r="C1180" s="297" t="s">
        <v>2769</v>
      </c>
      <c r="D1180" s="297" t="s">
        <v>2214</v>
      </c>
      <c r="E1180" s="19" t="s">
        <v>184</v>
      </c>
      <c r="F1180" s="298">
        <v>48</v>
      </c>
      <c r="G1180" s="34"/>
      <c r="H1180" s="40"/>
    </row>
    <row r="1181" spans="1:8" s="2" customFormat="1" ht="16.8" customHeight="1">
      <c r="A1181" s="34"/>
      <c r="B1181" s="40"/>
      <c r="C1181" s="297" t="s">
        <v>1510</v>
      </c>
      <c r="D1181" s="297" t="s">
        <v>1511</v>
      </c>
      <c r="E1181" s="19" t="s">
        <v>184</v>
      </c>
      <c r="F1181" s="298">
        <v>24.2</v>
      </c>
      <c r="G1181" s="34"/>
      <c r="H1181" s="40"/>
    </row>
    <row r="1182" spans="1:8" s="2" customFormat="1" ht="16.8" customHeight="1">
      <c r="A1182" s="34"/>
      <c r="B1182" s="40"/>
      <c r="C1182" s="293" t="s">
        <v>3304</v>
      </c>
      <c r="D1182" s="294" t="s">
        <v>3305</v>
      </c>
      <c r="E1182" s="295" t="s">
        <v>144</v>
      </c>
      <c r="F1182" s="296">
        <v>1.024</v>
      </c>
      <c r="G1182" s="34"/>
      <c r="H1182" s="40"/>
    </row>
    <row r="1183" spans="1:8" s="2" customFormat="1" ht="16.8" customHeight="1">
      <c r="A1183" s="34"/>
      <c r="B1183" s="40"/>
      <c r="C1183" s="297" t="s">
        <v>3304</v>
      </c>
      <c r="D1183" s="297" t="s">
        <v>3327</v>
      </c>
      <c r="E1183" s="19" t="s">
        <v>17</v>
      </c>
      <c r="F1183" s="298">
        <v>1.024</v>
      </c>
      <c r="G1183" s="34"/>
      <c r="H1183" s="40"/>
    </row>
    <row r="1184" spans="1:8" s="2" customFormat="1" ht="16.8" customHeight="1">
      <c r="A1184" s="34"/>
      <c r="B1184" s="40"/>
      <c r="C1184" s="299" t="s">
        <v>4108</v>
      </c>
      <c r="D1184" s="34"/>
      <c r="E1184" s="34"/>
      <c r="F1184" s="34"/>
      <c r="G1184" s="34"/>
      <c r="H1184" s="40"/>
    </row>
    <row r="1185" spans="1:8" s="2" customFormat="1" ht="16.8" customHeight="1">
      <c r="A1185" s="34"/>
      <c r="B1185" s="40"/>
      <c r="C1185" s="297" t="s">
        <v>3323</v>
      </c>
      <c r="D1185" s="297" t="s">
        <v>4256</v>
      </c>
      <c r="E1185" s="19" t="s">
        <v>144</v>
      </c>
      <c r="F1185" s="298">
        <v>1.024</v>
      </c>
      <c r="G1185" s="34"/>
      <c r="H1185" s="40"/>
    </row>
    <row r="1186" spans="1:8" s="2" customFormat="1" ht="16.8" customHeight="1">
      <c r="A1186" s="34"/>
      <c r="B1186" s="40"/>
      <c r="C1186" s="297" t="s">
        <v>397</v>
      </c>
      <c r="D1186" s="297" t="s">
        <v>4118</v>
      </c>
      <c r="E1186" s="19" t="s">
        <v>144</v>
      </c>
      <c r="F1186" s="298">
        <v>23.124</v>
      </c>
      <c r="G1186" s="34"/>
      <c r="H1186" s="40"/>
    </row>
    <row r="1187" spans="1:8" s="2" customFormat="1" ht="16.8" customHeight="1">
      <c r="A1187" s="34"/>
      <c r="B1187" s="40"/>
      <c r="C1187" s="293" t="s">
        <v>3307</v>
      </c>
      <c r="D1187" s="294" t="s">
        <v>3308</v>
      </c>
      <c r="E1187" s="295" t="s">
        <v>144</v>
      </c>
      <c r="F1187" s="296">
        <v>7.392</v>
      </c>
      <c r="G1187" s="34"/>
      <c r="H1187" s="40"/>
    </row>
    <row r="1188" spans="1:8" s="2" customFormat="1" ht="16.8" customHeight="1">
      <c r="A1188" s="34"/>
      <c r="B1188" s="40"/>
      <c r="C1188" s="297" t="s">
        <v>3307</v>
      </c>
      <c r="D1188" s="297" t="s">
        <v>3339</v>
      </c>
      <c r="E1188" s="19" t="s">
        <v>17</v>
      </c>
      <c r="F1188" s="298">
        <v>7.392</v>
      </c>
      <c r="G1188" s="34"/>
      <c r="H1188" s="40"/>
    </row>
    <row r="1189" spans="1:8" s="2" customFormat="1" ht="16.8" customHeight="1">
      <c r="A1189" s="34"/>
      <c r="B1189" s="40"/>
      <c r="C1189" s="299" t="s">
        <v>4108</v>
      </c>
      <c r="D1189" s="34"/>
      <c r="E1189" s="34"/>
      <c r="F1189" s="34"/>
      <c r="G1189" s="34"/>
      <c r="H1189" s="40"/>
    </row>
    <row r="1190" spans="1:8" s="2" customFormat="1" ht="16.8" customHeight="1">
      <c r="A1190" s="34"/>
      <c r="B1190" s="40"/>
      <c r="C1190" s="297" t="s">
        <v>2841</v>
      </c>
      <c r="D1190" s="297" t="s">
        <v>4232</v>
      </c>
      <c r="E1190" s="19" t="s">
        <v>144</v>
      </c>
      <c r="F1190" s="298">
        <v>7.392</v>
      </c>
      <c r="G1190" s="34"/>
      <c r="H1190" s="40"/>
    </row>
    <row r="1191" spans="1:8" s="2" customFormat="1" ht="16.8" customHeight="1">
      <c r="A1191" s="34"/>
      <c r="B1191" s="40"/>
      <c r="C1191" s="297" t="s">
        <v>1499</v>
      </c>
      <c r="D1191" s="297" t="s">
        <v>1500</v>
      </c>
      <c r="E1191" s="19" t="s">
        <v>736</v>
      </c>
      <c r="F1191" s="298">
        <v>16.262</v>
      </c>
      <c r="G1191" s="34"/>
      <c r="H1191" s="40"/>
    </row>
    <row r="1192" spans="1:8" s="2" customFormat="1" ht="16.8" customHeight="1">
      <c r="A1192" s="34"/>
      <c r="B1192" s="40"/>
      <c r="C1192" s="293" t="s">
        <v>3312</v>
      </c>
      <c r="D1192" s="294" t="s">
        <v>3313</v>
      </c>
      <c r="E1192" s="295" t="s">
        <v>17</v>
      </c>
      <c r="F1192" s="296">
        <v>17.6</v>
      </c>
      <c r="G1192" s="34"/>
      <c r="H1192" s="40"/>
    </row>
    <row r="1193" spans="1:8" s="2" customFormat="1" ht="16.8" customHeight="1">
      <c r="A1193" s="34"/>
      <c r="B1193" s="40"/>
      <c r="C1193" s="297" t="s">
        <v>3312</v>
      </c>
      <c r="D1193" s="297" t="s">
        <v>3329</v>
      </c>
      <c r="E1193" s="19" t="s">
        <v>17</v>
      </c>
      <c r="F1193" s="298">
        <v>17.6</v>
      </c>
      <c r="G1193" s="34"/>
      <c r="H1193" s="40"/>
    </row>
    <row r="1194" spans="1:8" s="2" customFormat="1" ht="16.8" customHeight="1">
      <c r="A1194" s="34"/>
      <c r="B1194" s="40"/>
      <c r="C1194" s="299" t="s">
        <v>4108</v>
      </c>
      <c r="D1194" s="34"/>
      <c r="E1194" s="34"/>
      <c r="F1194" s="34"/>
      <c r="G1194" s="34"/>
      <c r="H1194" s="40"/>
    </row>
    <row r="1195" spans="1:8" s="2" customFormat="1" ht="16.8" customHeight="1">
      <c r="A1195" s="34"/>
      <c r="B1195" s="40"/>
      <c r="C1195" s="297" t="s">
        <v>385</v>
      </c>
      <c r="D1195" s="297" t="s">
        <v>4134</v>
      </c>
      <c r="E1195" s="19" t="s">
        <v>144</v>
      </c>
      <c r="F1195" s="298">
        <v>17.6</v>
      </c>
      <c r="G1195" s="34"/>
      <c r="H1195" s="40"/>
    </row>
    <row r="1196" spans="1:8" s="2" customFormat="1" ht="16.8" customHeight="1">
      <c r="A1196" s="34"/>
      <c r="B1196" s="40"/>
      <c r="C1196" s="297" t="s">
        <v>887</v>
      </c>
      <c r="D1196" s="297" t="s">
        <v>4193</v>
      </c>
      <c r="E1196" s="19" t="s">
        <v>144</v>
      </c>
      <c r="F1196" s="298">
        <v>17.6</v>
      </c>
      <c r="G1196" s="34"/>
      <c r="H1196" s="40"/>
    </row>
    <row r="1197" spans="1:8" s="2" customFormat="1" ht="16.8" customHeight="1">
      <c r="A1197" s="34"/>
      <c r="B1197" s="40"/>
      <c r="C1197" s="297" t="s">
        <v>397</v>
      </c>
      <c r="D1197" s="297" t="s">
        <v>4118</v>
      </c>
      <c r="E1197" s="19" t="s">
        <v>144</v>
      </c>
      <c r="F1197" s="298">
        <v>23.124</v>
      </c>
      <c r="G1197" s="34"/>
      <c r="H1197" s="40"/>
    </row>
    <row r="1198" spans="1:8" s="2" customFormat="1" ht="16.8" customHeight="1">
      <c r="A1198" s="34"/>
      <c r="B1198" s="40"/>
      <c r="C1198" s="293" t="s">
        <v>3321</v>
      </c>
      <c r="D1198" s="294" t="s">
        <v>3321</v>
      </c>
      <c r="E1198" s="295" t="s">
        <v>17</v>
      </c>
      <c r="F1198" s="296">
        <v>4.5</v>
      </c>
      <c r="G1198" s="34"/>
      <c r="H1198" s="40"/>
    </row>
    <row r="1199" spans="1:8" s="2" customFormat="1" ht="16.8" customHeight="1">
      <c r="A1199" s="34"/>
      <c r="B1199" s="40"/>
      <c r="C1199" s="297" t="s">
        <v>3321</v>
      </c>
      <c r="D1199" s="297" t="s">
        <v>3322</v>
      </c>
      <c r="E1199" s="19" t="s">
        <v>17</v>
      </c>
      <c r="F1199" s="298">
        <v>4.5</v>
      </c>
      <c r="G1199" s="34"/>
      <c r="H1199" s="40"/>
    </row>
    <row r="1200" spans="1:8" s="2" customFormat="1" ht="16.8" customHeight="1">
      <c r="A1200" s="34"/>
      <c r="B1200" s="40"/>
      <c r="C1200" s="299" t="s">
        <v>4108</v>
      </c>
      <c r="D1200" s="34"/>
      <c r="E1200" s="34"/>
      <c r="F1200" s="34"/>
      <c r="G1200" s="34"/>
      <c r="H1200" s="40"/>
    </row>
    <row r="1201" spans="1:8" s="2" customFormat="1" ht="16.8" customHeight="1">
      <c r="A1201" s="34"/>
      <c r="B1201" s="40"/>
      <c r="C1201" s="297" t="s">
        <v>3317</v>
      </c>
      <c r="D1201" s="297" t="s">
        <v>4257</v>
      </c>
      <c r="E1201" s="19" t="s">
        <v>144</v>
      </c>
      <c r="F1201" s="298">
        <v>4.5</v>
      </c>
      <c r="G1201" s="34"/>
      <c r="H1201" s="40"/>
    </row>
    <row r="1202" spans="1:8" s="2" customFormat="1" ht="16.8" customHeight="1">
      <c r="A1202" s="34"/>
      <c r="B1202" s="40"/>
      <c r="C1202" s="297" t="s">
        <v>397</v>
      </c>
      <c r="D1202" s="297" t="s">
        <v>4118</v>
      </c>
      <c r="E1202" s="19" t="s">
        <v>144</v>
      </c>
      <c r="F1202" s="298">
        <v>23.124</v>
      </c>
      <c r="G1202" s="34"/>
      <c r="H1202" s="40"/>
    </row>
    <row r="1203" spans="1:8" s="2" customFormat="1" ht="16.8" customHeight="1">
      <c r="A1203" s="34"/>
      <c r="B1203" s="40"/>
      <c r="C1203" s="293" t="s">
        <v>3310</v>
      </c>
      <c r="D1203" s="294" t="s">
        <v>3311</v>
      </c>
      <c r="E1203" s="295" t="s">
        <v>144</v>
      </c>
      <c r="F1203" s="296">
        <v>9.76</v>
      </c>
      <c r="G1203" s="34"/>
      <c r="H1203" s="40"/>
    </row>
    <row r="1204" spans="1:8" s="2" customFormat="1" ht="16.8" customHeight="1">
      <c r="A1204" s="34"/>
      <c r="B1204" s="40"/>
      <c r="C1204" s="297" t="s">
        <v>17</v>
      </c>
      <c r="D1204" s="297" t="s">
        <v>3334</v>
      </c>
      <c r="E1204" s="19" t="s">
        <v>17</v>
      </c>
      <c r="F1204" s="298">
        <v>0.96</v>
      </c>
      <c r="G1204" s="34"/>
      <c r="H1204" s="40"/>
    </row>
    <row r="1205" spans="1:8" s="2" customFormat="1" ht="16.8" customHeight="1">
      <c r="A1205" s="34"/>
      <c r="B1205" s="40"/>
      <c r="C1205" s="297" t="s">
        <v>17</v>
      </c>
      <c r="D1205" s="297" t="s">
        <v>3335</v>
      </c>
      <c r="E1205" s="19" t="s">
        <v>17</v>
      </c>
      <c r="F1205" s="298">
        <v>8.8</v>
      </c>
      <c r="G1205" s="34"/>
      <c r="H1205" s="40"/>
    </row>
    <row r="1206" spans="1:8" s="2" customFormat="1" ht="16.8" customHeight="1">
      <c r="A1206" s="34"/>
      <c r="B1206" s="40"/>
      <c r="C1206" s="297" t="s">
        <v>3310</v>
      </c>
      <c r="D1206" s="297" t="s">
        <v>261</v>
      </c>
      <c r="E1206" s="19" t="s">
        <v>17</v>
      </c>
      <c r="F1206" s="298">
        <v>9.76</v>
      </c>
      <c r="G1206" s="34"/>
      <c r="H1206" s="40"/>
    </row>
    <row r="1207" spans="1:8" s="2" customFormat="1" ht="16.8" customHeight="1">
      <c r="A1207" s="34"/>
      <c r="B1207" s="40"/>
      <c r="C1207" s="299" t="s">
        <v>4108</v>
      </c>
      <c r="D1207" s="34"/>
      <c r="E1207" s="34"/>
      <c r="F1207" s="34"/>
      <c r="G1207" s="34"/>
      <c r="H1207" s="40"/>
    </row>
    <row r="1208" spans="1:8" s="2" customFormat="1" ht="16.8" customHeight="1">
      <c r="A1208" s="34"/>
      <c r="B1208" s="40"/>
      <c r="C1208" s="297" t="s">
        <v>905</v>
      </c>
      <c r="D1208" s="297" t="s">
        <v>4160</v>
      </c>
      <c r="E1208" s="19" t="s">
        <v>144</v>
      </c>
      <c r="F1208" s="298">
        <v>9.76</v>
      </c>
      <c r="G1208" s="34"/>
      <c r="H1208" s="40"/>
    </row>
    <row r="1209" spans="1:8" s="2" customFormat="1" ht="16.8" customHeight="1">
      <c r="A1209" s="34"/>
      <c r="B1209" s="40"/>
      <c r="C1209" s="297" t="s">
        <v>914</v>
      </c>
      <c r="D1209" s="297" t="s">
        <v>915</v>
      </c>
      <c r="E1209" s="19" t="s">
        <v>736</v>
      </c>
      <c r="F1209" s="298">
        <v>21.472</v>
      </c>
      <c r="G1209" s="34"/>
      <c r="H1209" s="40"/>
    </row>
    <row r="1210" spans="1:8" s="2" customFormat="1" ht="26.4" customHeight="1">
      <c r="A1210" s="34"/>
      <c r="B1210" s="40"/>
      <c r="C1210" s="292" t="s">
        <v>4258</v>
      </c>
      <c r="D1210" s="292" t="s">
        <v>113</v>
      </c>
      <c r="E1210" s="34"/>
      <c r="F1210" s="34"/>
      <c r="G1210" s="34"/>
      <c r="H1210" s="40"/>
    </row>
    <row r="1211" spans="1:8" s="2" customFormat="1" ht="16.8" customHeight="1">
      <c r="A1211" s="34"/>
      <c r="B1211" s="40"/>
      <c r="C1211" s="293" t="s">
        <v>3443</v>
      </c>
      <c r="D1211" s="294" t="s">
        <v>3444</v>
      </c>
      <c r="E1211" s="295" t="s">
        <v>144</v>
      </c>
      <c r="F1211" s="296">
        <v>17.82</v>
      </c>
      <c r="G1211" s="34"/>
      <c r="H1211" s="40"/>
    </row>
    <row r="1212" spans="1:8" s="2" customFormat="1" ht="16.8" customHeight="1">
      <c r="A1212" s="34"/>
      <c r="B1212" s="40"/>
      <c r="C1212" s="297" t="s">
        <v>17</v>
      </c>
      <c r="D1212" s="297" t="s">
        <v>3481</v>
      </c>
      <c r="E1212" s="19" t="s">
        <v>17</v>
      </c>
      <c r="F1212" s="298">
        <v>3.24</v>
      </c>
      <c r="G1212" s="34"/>
      <c r="H1212" s="40"/>
    </row>
    <row r="1213" spans="1:8" s="2" customFormat="1" ht="16.8" customHeight="1">
      <c r="A1213" s="34"/>
      <c r="B1213" s="40"/>
      <c r="C1213" s="297" t="s">
        <v>17</v>
      </c>
      <c r="D1213" s="297" t="s">
        <v>3482</v>
      </c>
      <c r="E1213" s="19" t="s">
        <v>17</v>
      </c>
      <c r="F1213" s="298">
        <v>9.9</v>
      </c>
      <c r="G1213" s="34"/>
      <c r="H1213" s="40"/>
    </row>
    <row r="1214" spans="1:8" s="2" customFormat="1" ht="16.8" customHeight="1">
      <c r="A1214" s="34"/>
      <c r="B1214" s="40"/>
      <c r="C1214" s="297" t="s">
        <v>17</v>
      </c>
      <c r="D1214" s="297" t="s">
        <v>3483</v>
      </c>
      <c r="E1214" s="19" t="s">
        <v>17</v>
      </c>
      <c r="F1214" s="298">
        <v>4.68</v>
      </c>
      <c r="G1214" s="34"/>
      <c r="H1214" s="40"/>
    </row>
    <row r="1215" spans="1:8" s="2" customFormat="1" ht="16.8" customHeight="1">
      <c r="A1215" s="34"/>
      <c r="B1215" s="40"/>
      <c r="C1215" s="297" t="s">
        <v>3443</v>
      </c>
      <c r="D1215" s="297" t="s">
        <v>261</v>
      </c>
      <c r="E1215" s="19" t="s">
        <v>17</v>
      </c>
      <c r="F1215" s="298">
        <v>17.82</v>
      </c>
      <c r="G1215" s="34"/>
      <c r="H1215" s="40"/>
    </row>
    <row r="1216" spans="1:8" s="2" customFormat="1" ht="16.8" customHeight="1">
      <c r="A1216" s="34"/>
      <c r="B1216" s="40"/>
      <c r="C1216" s="299" t="s">
        <v>4108</v>
      </c>
      <c r="D1216" s="34"/>
      <c r="E1216" s="34"/>
      <c r="F1216" s="34"/>
      <c r="G1216" s="34"/>
      <c r="H1216" s="40"/>
    </row>
    <row r="1217" spans="1:8" s="2" customFormat="1" ht="16.8" customHeight="1">
      <c r="A1217" s="34"/>
      <c r="B1217" s="40"/>
      <c r="C1217" s="297" t="s">
        <v>2841</v>
      </c>
      <c r="D1217" s="297" t="s">
        <v>4232</v>
      </c>
      <c r="E1217" s="19" t="s">
        <v>144</v>
      </c>
      <c r="F1217" s="298">
        <v>17.82</v>
      </c>
      <c r="G1217" s="34"/>
      <c r="H1217" s="40"/>
    </row>
    <row r="1218" spans="1:8" s="2" customFormat="1" ht="16.8" customHeight="1">
      <c r="A1218" s="34"/>
      <c r="B1218" s="40"/>
      <c r="C1218" s="297" t="s">
        <v>1499</v>
      </c>
      <c r="D1218" s="297" t="s">
        <v>1500</v>
      </c>
      <c r="E1218" s="19" t="s">
        <v>736</v>
      </c>
      <c r="F1218" s="298">
        <v>39.204</v>
      </c>
      <c r="G1218" s="34"/>
      <c r="H1218" s="40"/>
    </row>
    <row r="1219" spans="1:8" s="2" customFormat="1" ht="16.8" customHeight="1">
      <c r="A1219" s="34"/>
      <c r="B1219" s="40"/>
      <c r="C1219" s="293" t="s">
        <v>3449</v>
      </c>
      <c r="D1219" s="294" t="s">
        <v>3450</v>
      </c>
      <c r="E1219" s="295" t="s">
        <v>144</v>
      </c>
      <c r="F1219" s="296">
        <v>13.2</v>
      </c>
      <c r="G1219" s="34"/>
      <c r="H1219" s="40"/>
    </row>
    <row r="1220" spans="1:8" s="2" customFormat="1" ht="16.8" customHeight="1">
      <c r="A1220" s="34"/>
      <c r="B1220" s="40"/>
      <c r="C1220" s="297" t="s">
        <v>3449</v>
      </c>
      <c r="D1220" s="297" t="s">
        <v>3471</v>
      </c>
      <c r="E1220" s="19" t="s">
        <v>17</v>
      </c>
      <c r="F1220" s="298">
        <v>13.2</v>
      </c>
      <c r="G1220" s="34"/>
      <c r="H1220" s="40"/>
    </row>
    <row r="1221" spans="1:8" s="2" customFormat="1" ht="16.8" customHeight="1">
      <c r="A1221" s="34"/>
      <c r="B1221" s="40"/>
      <c r="C1221" s="299" t="s">
        <v>4108</v>
      </c>
      <c r="D1221" s="34"/>
      <c r="E1221" s="34"/>
      <c r="F1221" s="34"/>
      <c r="G1221" s="34"/>
      <c r="H1221" s="40"/>
    </row>
    <row r="1222" spans="1:8" s="2" customFormat="1" ht="16.8" customHeight="1">
      <c r="A1222" s="34"/>
      <c r="B1222" s="40"/>
      <c r="C1222" s="297" t="s">
        <v>392</v>
      </c>
      <c r="D1222" s="297" t="s">
        <v>4133</v>
      </c>
      <c r="E1222" s="19" t="s">
        <v>144</v>
      </c>
      <c r="F1222" s="298">
        <v>13.2</v>
      </c>
      <c r="G1222" s="34"/>
      <c r="H1222" s="40"/>
    </row>
    <row r="1223" spans="1:8" s="2" customFormat="1" ht="16.8" customHeight="1">
      <c r="A1223" s="34"/>
      <c r="B1223" s="40"/>
      <c r="C1223" s="297" t="s">
        <v>887</v>
      </c>
      <c r="D1223" s="297" t="s">
        <v>4193</v>
      </c>
      <c r="E1223" s="19" t="s">
        <v>144</v>
      </c>
      <c r="F1223" s="298">
        <v>20.96</v>
      </c>
      <c r="G1223" s="34"/>
      <c r="H1223" s="40"/>
    </row>
    <row r="1224" spans="1:8" s="2" customFormat="1" ht="16.8" customHeight="1">
      <c r="A1224" s="34"/>
      <c r="B1224" s="40"/>
      <c r="C1224" s="297" t="s">
        <v>397</v>
      </c>
      <c r="D1224" s="297" t="s">
        <v>4118</v>
      </c>
      <c r="E1224" s="19" t="s">
        <v>144</v>
      </c>
      <c r="F1224" s="298">
        <v>20.96</v>
      </c>
      <c r="G1224" s="34"/>
      <c r="H1224" s="40"/>
    </row>
    <row r="1225" spans="1:8" s="2" customFormat="1" ht="16.8" customHeight="1">
      <c r="A1225" s="34"/>
      <c r="B1225" s="40"/>
      <c r="C1225" s="293" t="s">
        <v>3446</v>
      </c>
      <c r="D1225" s="294" t="s">
        <v>3447</v>
      </c>
      <c r="E1225" s="295" t="s">
        <v>17</v>
      </c>
      <c r="F1225" s="296">
        <v>7.76</v>
      </c>
      <c r="G1225" s="34"/>
      <c r="H1225" s="40"/>
    </row>
    <row r="1226" spans="1:8" s="2" customFormat="1" ht="16.8" customHeight="1">
      <c r="A1226" s="34"/>
      <c r="B1226" s="40"/>
      <c r="C1226" s="297" t="s">
        <v>17</v>
      </c>
      <c r="D1226" s="297" t="s">
        <v>3468</v>
      </c>
      <c r="E1226" s="19" t="s">
        <v>17</v>
      </c>
      <c r="F1226" s="298">
        <v>3.6</v>
      </c>
      <c r="G1226" s="34"/>
      <c r="H1226" s="40"/>
    </row>
    <row r="1227" spans="1:8" s="2" customFormat="1" ht="16.8" customHeight="1">
      <c r="A1227" s="34"/>
      <c r="B1227" s="40"/>
      <c r="C1227" s="297" t="s">
        <v>17</v>
      </c>
      <c r="D1227" s="297" t="s">
        <v>3469</v>
      </c>
      <c r="E1227" s="19" t="s">
        <v>17</v>
      </c>
      <c r="F1227" s="298">
        <v>4.16</v>
      </c>
      <c r="G1227" s="34"/>
      <c r="H1227" s="40"/>
    </row>
    <row r="1228" spans="1:8" s="2" customFormat="1" ht="16.8" customHeight="1">
      <c r="A1228" s="34"/>
      <c r="B1228" s="40"/>
      <c r="C1228" s="297" t="s">
        <v>3446</v>
      </c>
      <c r="D1228" s="297" t="s">
        <v>261</v>
      </c>
      <c r="E1228" s="19" t="s">
        <v>17</v>
      </c>
      <c r="F1228" s="298">
        <v>7.76</v>
      </c>
      <c r="G1228" s="34"/>
      <c r="H1228" s="40"/>
    </row>
    <row r="1229" spans="1:8" s="2" customFormat="1" ht="16.8" customHeight="1">
      <c r="A1229" s="34"/>
      <c r="B1229" s="40"/>
      <c r="C1229" s="299" t="s">
        <v>4108</v>
      </c>
      <c r="D1229" s="34"/>
      <c r="E1229" s="34"/>
      <c r="F1229" s="34"/>
      <c r="G1229" s="34"/>
      <c r="H1229" s="40"/>
    </row>
    <row r="1230" spans="1:8" s="2" customFormat="1" ht="16.8" customHeight="1">
      <c r="A1230" s="34"/>
      <c r="B1230" s="40"/>
      <c r="C1230" s="297" t="s">
        <v>385</v>
      </c>
      <c r="D1230" s="297" t="s">
        <v>4134</v>
      </c>
      <c r="E1230" s="19" t="s">
        <v>144</v>
      </c>
      <c r="F1230" s="298">
        <v>7.76</v>
      </c>
      <c r="G1230" s="34"/>
      <c r="H1230" s="40"/>
    </row>
    <row r="1231" spans="1:8" s="2" customFormat="1" ht="16.8" customHeight="1">
      <c r="A1231" s="34"/>
      <c r="B1231" s="40"/>
      <c r="C1231" s="297" t="s">
        <v>887</v>
      </c>
      <c r="D1231" s="297" t="s">
        <v>4193</v>
      </c>
      <c r="E1231" s="19" t="s">
        <v>144</v>
      </c>
      <c r="F1231" s="298">
        <v>20.96</v>
      </c>
      <c r="G1231" s="34"/>
      <c r="H1231" s="40"/>
    </row>
    <row r="1232" spans="1:8" s="2" customFormat="1" ht="16.8" customHeight="1">
      <c r="A1232" s="34"/>
      <c r="B1232" s="40"/>
      <c r="C1232" s="297" t="s">
        <v>397</v>
      </c>
      <c r="D1232" s="297" t="s">
        <v>4118</v>
      </c>
      <c r="E1232" s="19" t="s">
        <v>144</v>
      </c>
      <c r="F1232" s="298">
        <v>20.96</v>
      </c>
      <c r="G1232" s="34"/>
      <c r="H1232" s="40"/>
    </row>
    <row r="1233" spans="1:8" s="2" customFormat="1" ht="16.8" customHeight="1">
      <c r="A1233" s="34"/>
      <c r="B1233" s="40"/>
      <c r="C1233" s="293" t="s">
        <v>3441</v>
      </c>
      <c r="D1233" s="294" t="s">
        <v>3442</v>
      </c>
      <c r="E1233" s="295" t="s">
        <v>184</v>
      </c>
      <c r="F1233" s="296">
        <v>92</v>
      </c>
      <c r="G1233" s="34"/>
      <c r="H1233" s="40"/>
    </row>
    <row r="1234" spans="1:8" s="2" customFormat="1" ht="16.8" customHeight="1">
      <c r="A1234" s="34"/>
      <c r="B1234" s="40"/>
      <c r="C1234" s="297" t="s">
        <v>17</v>
      </c>
      <c r="D1234" s="297" t="s">
        <v>3487</v>
      </c>
      <c r="E1234" s="19" t="s">
        <v>17</v>
      </c>
      <c r="F1234" s="298">
        <v>30</v>
      </c>
      <c r="G1234" s="34"/>
      <c r="H1234" s="40"/>
    </row>
    <row r="1235" spans="1:8" s="2" customFormat="1" ht="16.8" customHeight="1">
      <c r="A1235" s="34"/>
      <c r="B1235" s="40"/>
      <c r="C1235" s="297" t="s">
        <v>17</v>
      </c>
      <c r="D1235" s="297" t="s">
        <v>3488</v>
      </c>
      <c r="E1235" s="19" t="s">
        <v>17</v>
      </c>
      <c r="F1235" s="298">
        <v>44</v>
      </c>
      <c r="G1235" s="34"/>
      <c r="H1235" s="40"/>
    </row>
    <row r="1236" spans="1:8" s="2" customFormat="1" ht="16.8" customHeight="1">
      <c r="A1236" s="34"/>
      <c r="B1236" s="40"/>
      <c r="C1236" s="297" t="s">
        <v>17</v>
      </c>
      <c r="D1236" s="297" t="s">
        <v>3489</v>
      </c>
      <c r="E1236" s="19" t="s">
        <v>17</v>
      </c>
      <c r="F1236" s="298">
        <v>18</v>
      </c>
      <c r="G1236" s="34"/>
      <c r="H1236" s="40"/>
    </row>
    <row r="1237" spans="1:8" s="2" customFormat="1" ht="16.8" customHeight="1">
      <c r="A1237" s="34"/>
      <c r="B1237" s="40"/>
      <c r="C1237" s="297" t="s">
        <v>3441</v>
      </c>
      <c r="D1237" s="297" t="s">
        <v>261</v>
      </c>
      <c r="E1237" s="19" t="s">
        <v>17</v>
      </c>
      <c r="F1237" s="298">
        <v>92</v>
      </c>
      <c r="G1237" s="34"/>
      <c r="H1237" s="40"/>
    </row>
    <row r="1238" spans="1:8" s="2" customFormat="1" ht="16.8" customHeight="1">
      <c r="A1238" s="34"/>
      <c r="B1238" s="40"/>
      <c r="C1238" s="299" t="s">
        <v>4108</v>
      </c>
      <c r="D1238" s="34"/>
      <c r="E1238" s="34"/>
      <c r="F1238" s="34"/>
      <c r="G1238" s="34"/>
      <c r="H1238" s="40"/>
    </row>
    <row r="1239" spans="1:8" s="2" customFormat="1" ht="16.8" customHeight="1">
      <c r="A1239" s="34"/>
      <c r="B1239" s="40"/>
      <c r="C1239" s="297" t="s">
        <v>1506</v>
      </c>
      <c r="D1239" s="297" t="s">
        <v>1507</v>
      </c>
      <c r="E1239" s="19" t="s">
        <v>184</v>
      </c>
      <c r="F1239" s="298">
        <v>92</v>
      </c>
      <c r="G1239" s="34"/>
      <c r="H1239" s="40"/>
    </row>
    <row r="1240" spans="1:8" s="2" customFormat="1" ht="16.8" customHeight="1">
      <c r="A1240" s="34"/>
      <c r="B1240" s="40"/>
      <c r="C1240" s="297" t="s">
        <v>2213</v>
      </c>
      <c r="D1240" s="297" t="s">
        <v>3496</v>
      </c>
      <c r="E1240" s="19" t="s">
        <v>184</v>
      </c>
      <c r="F1240" s="298">
        <v>92</v>
      </c>
      <c r="G1240" s="34"/>
      <c r="H1240" s="40"/>
    </row>
    <row r="1241" spans="1:8" s="2" customFormat="1" ht="16.8" customHeight="1">
      <c r="A1241" s="34"/>
      <c r="B1241" s="40"/>
      <c r="C1241" s="297" t="s">
        <v>2217</v>
      </c>
      <c r="D1241" s="297" t="s">
        <v>2218</v>
      </c>
      <c r="E1241" s="19" t="s">
        <v>184</v>
      </c>
      <c r="F1241" s="298">
        <v>92</v>
      </c>
      <c r="G1241" s="34"/>
      <c r="H1241" s="40"/>
    </row>
    <row r="1242" spans="1:8" s="2" customFormat="1" ht="16.8" customHeight="1">
      <c r="A1242" s="34"/>
      <c r="B1242" s="40"/>
      <c r="C1242" s="297" t="s">
        <v>1510</v>
      </c>
      <c r="D1242" s="297" t="s">
        <v>1511</v>
      </c>
      <c r="E1242" s="19" t="s">
        <v>184</v>
      </c>
      <c r="F1242" s="298">
        <v>96.6</v>
      </c>
      <c r="G1242" s="34"/>
      <c r="H1242" s="40"/>
    </row>
    <row r="1243" spans="1:8" s="2" customFormat="1" ht="16.8" customHeight="1">
      <c r="A1243" s="34"/>
      <c r="B1243" s="40"/>
      <c r="C1243" s="293" t="s">
        <v>3452</v>
      </c>
      <c r="D1243" s="294" t="s">
        <v>3453</v>
      </c>
      <c r="E1243" s="295" t="s">
        <v>144</v>
      </c>
      <c r="F1243" s="296">
        <v>1.76</v>
      </c>
      <c r="G1243" s="34"/>
      <c r="H1243" s="40"/>
    </row>
    <row r="1244" spans="1:8" s="2" customFormat="1" ht="16.8" customHeight="1">
      <c r="A1244" s="34"/>
      <c r="B1244" s="40"/>
      <c r="C1244" s="297" t="s">
        <v>17</v>
      </c>
      <c r="D1244" s="297" t="s">
        <v>3476</v>
      </c>
      <c r="E1244" s="19" t="s">
        <v>17</v>
      </c>
      <c r="F1244" s="298">
        <v>1.76</v>
      </c>
      <c r="G1244" s="34"/>
      <c r="H1244" s="40"/>
    </row>
    <row r="1245" spans="1:8" s="2" customFormat="1" ht="16.8" customHeight="1">
      <c r="A1245" s="34"/>
      <c r="B1245" s="40"/>
      <c r="C1245" s="297" t="s">
        <v>3452</v>
      </c>
      <c r="D1245" s="297" t="s">
        <v>261</v>
      </c>
      <c r="E1245" s="19" t="s">
        <v>17</v>
      </c>
      <c r="F1245" s="298">
        <v>1.76</v>
      </c>
      <c r="G1245" s="34"/>
      <c r="H1245" s="40"/>
    </row>
    <row r="1246" spans="1:8" s="2" customFormat="1" ht="16.8" customHeight="1">
      <c r="A1246" s="34"/>
      <c r="B1246" s="40"/>
      <c r="C1246" s="299" t="s">
        <v>4108</v>
      </c>
      <c r="D1246" s="34"/>
      <c r="E1246" s="34"/>
      <c r="F1246" s="34"/>
      <c r="G1246" s="34"/>
      <c r="H1246" s="40"/>
    </row>
    <row r="1247" spans="1:8" s="2" customFormat="1" ht="16.8" customHeight="1">
      <c r="A1247" s="34"/>
      <c r="B1247" s="40"/>
      <c r="C1247" s="297" t="s">
        <v>905</v>
      </c>
      <c r="D1247" s="297" t="s">
        <v>4160</v>
      </c>
      <c r="E1247" s="19" t="s">
        <v>144</v>
      </c>
      <c r="F1247" s="298">
        <v>1.936</v>
      </c>
      <c r="G1247" s="34"/>
      <c r="H1247" s="40"/>
    </row>
    <row r="1248" spans="1:8" s="2" customFormat="1" ht="16.8" customHeight="1">
      <c r="A1248" s="34"/>
      <c r="B1248" s="40"/>
      <c r="C1248" s="297" t="s">
        <v>914</v>
      </c>
      <c r="D1248" s="297" t="s">
        <v>915</v>
      </c>
      <c r="E1248" s="19" t="s">
        <v>736</v>
      </c>
      <c r="F1248" s="298">
        <v>3.872</v>
      </c>
      <c r="G1248" s="34"/>
      <c r="H1248" s="40"/>
    </row>
    <row r="1249" spans="1:8" s="2" customFormat="1" ht="26.4" customHeight="1">
      <c r="A1249" s="34"/>
      <c r="B1249" s="40"/>
      <c r="C1249" s="292" t="s">
        <v>4259</v>
      </c>
      <c r="D1249" s="292" t="s">
        <v>116</v>
      </c>
      <c r="E1249" s="34"/>
      <c r="F1249" s="34"/>
      <c r="G1249" s="34"/>
      <c r="H1249" s="40"/>
    </row>
    <row r="1250" spans="1:8" s="2" customFormat="1" ht="16.8" customHeight="1">
      <c r="A1250" s="34"/>
      <c r="B1250" s="40"/>
      <c r="C1250" s="293" t="s">
        <v>3499</v>
      </c>
      <c r="D1250" s="294" t="s">
        <v>3500</v>
      </c>
      <c r="E1250" s="295" t="s">
        <v>184</v>
      </c>
      <c r="F1250" s="296">
        <v>37</v>
      </c>
      <c r="G1250" s="34"/>
      <c r="H1250" s="40"/>
    </row>
    <row r="1251" spans="1:8" s="2" customFormat="1" ht="16.8" customHeight="1">
      <c r="A1251" s="34"/>
      <c r="B1251" s="40"/>
      <c r="C1251" s="297" t="s">
        <v>3499</v>
      </c>
      <c r="D1251" s="297" t="s">
        <v>3514</v>
      </c>
      <c r="E1251" s="19" t="s">
        <v>17</v>
      </c>
      <c r="F1251" s="298">
        <v>37</v>
      </c>
      <c r="G1251" s="34"/>
      <c r="H1251" s="40"/>
    </row>
    <row r="1252" spans="1:8" s="2" customFormat="1" ht="16.8" customHeight="1">
      <c r="A1252" s="34"/>
      <c r="B1252" s="40"/>
      <c r="C1252" s="299" t="s">
        <v>4108</v>
      </c>
      <c r="D1252" s="34"/>
      <c r="E1252" s="34"/>
      <c r="F1252" s="34"/>
      <c r="G1252" s="34"/>
      <c r="H1252" s="40"/>
    </row>
    <row r="1253" spans="1:8" s="2" customFormat="1" ht="16.8" customHeight="1">
      <c r="A1253" s="34"/>
      <c r="B1253" s="40"/>
      <c r="C1253" s="297" t="s">
        <v>3456</v>
      </c>
      <c r="D1253" s="297" t="s">
        <v>4260</v>
      </c>
      <c r="E1253" s="19" t="s">
        <v>184</v>
      </c>
      <c r="F1253" s="298">
        <v>37</v>
      </c>
      <c r="G1253" s="34"/>
      <c r="H1253" s="40"/>
    </row>
    <row r="1254" spans="1:8" s="2" customFormat="1" ht="16.8" customHeight="1">
      <c r="A1254" s="34"/>
      <c r="B1254" s="40"/>
      <c r="C1254" s="297" t="s">
        <v>385</v>
      </c>
      <c r="D1254" s="297" t="s">
        <v>4134</v>
      </c>
      <c r="E1254" s="19" t="s">
        <v>144</v>
      </c>
      <c r="F1254" s="298">
        <v>17.76</v>
      </c>
      <c r="G1254" s="34"/>
      <c r="H1254" s="40"/>
    </row>
    <row r="1255" spans="1:8" s="2" customFormat="1" ht="16.8" customHeight="1">
      <c r="A1255" s="34"/>
      <c r="B1255" s="40"/>
      <c r="C1255" s="297" t="s">
        <v>905</v>
      </c>
      <c r="D1255" s="297" t="s">
        <v>4160</v>
      </c>
      <c r="E1255" s="19" t="s">
        <v>144</v>
      </c>
      <c r="F1255" s="298">
        <v>2.96</v>
      </c>
      <c r="G1255" s="34"/>
      <c r="H1255" s="40"/>
    </row>
    <row r="1256" spans="1:8" s="2" customFormat="1" ht="16.8" customHeight="1">
      <c r="A1256" s="34"/>
      <c r="B1256" s="40"/>
      <c r="C1256" s="297" t="s">
        <v>2841</v>
      </c>
      <c r="D1256" s="297" t="s">
        <v>4232</v>
      </c>
      <c r="E1256" s="19" t="s">
        <v>144</v>
      </c>
      <c r="F1256" s="298">
        <v>13.32</v>
      </c>
      <c r="G1256" s="34"/>
      <c r="H1256" s="40"/>
    </row>
    <row r="1257" spans="1:8" s="2" customFormat="1" ht="16.8" customHeight="1">
      <c r="A1257" s="34"/>
      <c r="B1257" s="40"/>
      <c r="C1257" s="297" t="s">
        <v>1506</v>
      </c>
      <c r="D1257" s="297" t="s">
        <v>1507</v>
      </c>
      <c r="E1257" s="19" t="s">
        <v>184</v>
      </c>
      <c r="F1257" s="298">
        <v>37</v>
      </c>
      <c r="G1257" s="34"/>
      <c r="H1257" s="40"/>
    </row>
    <row r="1258" spans="1:8" s="2" customFormat="1" ht="16.8" customHeight="1">
      <c r="A1258" s="34"/>
      <c r="B1258" s="40"/>
      <c r="C1258" s="297" t="s">
        <v>1719</v>
      </c>
      <c r="D1258" s="297" t="s">
        <v>4178</v>
      </c>
      <c r="E1258" s="19" t="s">
        <v>144</v>
      </c>
      <c r="F1258" s="298">
        <v>2.96</v>
      </c>
      <c r="G1258" s="34"/>
      <c r="H1258" s="40"/>
    </row>
    <row r="1259" spans="1:8" s="2" customFormat="1" ht="16.8" customHeight="1">
      <c r="A1259" s="34"/>
      <c r="B1259" s="40"/>
      <c r="C1259" s="297" t="s">
        <v>2213</v>
      </c>
      <c r="D1259" s="297" t="s">
        <v>2214</v>
      </c>
      <c r="E1259" s="19" t="s">
        <v>184</v>
      </c>
      <c r="F1259" s="298">
        <v>74</v>
      </c>
      <c r="G1259" s="34"/>
      <c r="H1259" s="40"/>
    </row>
    <row r="1260" spans="1:8" s="2" customFormat="1" ht="16.8" customHeight="1">
      <c r="A1260" s="34"/>
      <c r="B1260" s="40"/>
      <c r="C1260" s="297" t="s">
        <v>2217</v>
      </c>
      <c r="D1260" s="297" t="s">
        <v>2218</v>
      </c>
      <c r="E1260" s="19" t="s">
        <v>184</v>
      </c>
      <c r="F1260" s="298">
        <v>40.7</v>
      </c>
      <c r="G1260" s="34"/>
      <c r="H1260" s="40"/>
    </row>
    <row r="1261" spans="1:8" s="2" customFormat="1" ht="16.8" customHeight="1">
      <c r="A1261" s="34"/>
      <c r="B1261" s="40"/>
      <c r="C1261" s="297" t="s">
        <v>3225</v>
      </c>
      <c r="D1261" s="297" t="s">
        <v>3226</v>
      </c>
      <c r="E1261" s="19" t="s">
        <v>184</v>
      </c>
      <c r="F1261" s="298">
        <v>40.7</v>
      </c>
      <c r="G1261" s="34"/>
      <c r="H1261" s="40"/>
    </row>
    <row r="1262" spans="1:8" s="2" customFormat="1" ht="16.8" customHeight="1">
      <c r="A1262" s="34"/>
      <c r="B1262" s="40"/>
      <c r="C1262" s="293" t="s">
        <v>3504</v>
      </c>
      <c r="D1262" s="294" t="s">
        <v>3505</v>
      </c>
      <c r="E1262" s="295" t="s">
        <v>144</v>
      </c>
      <c r="F1262" s="296">
        <v>13.32</v>
      </c>
      <c r="G1262" s="34"/>
      <c r="H1262" s="40"/>
    </row>
    <row r="1263" spans="1:8" s="2" customFormat="1" ht="16.8" customHeight="1">
      <c r="A1263" s="34"/>
      <c r="B1263" s="40"/>
      <c r="C1263" s="297" t="s">
        <v>3504</v>
      </c>
      <c r="D1263" s="297" t="s">
        <v>3524</v>
      </c>
      <c r="E1263" s="19" t="s">
        <v>17</v>
      </c>
      <c r="F1263" s="298">
        <v>13.32</v>
      </c>
      <c r="G1263" s="34"/>
      <c r="H1263" s="40"/>
    </row>
    <row r="1264" spans="1:8" s="2" customFormat="1" ht="16.8" customHeight="1">
      <c r="A1264" s="34"/>
      <c r="B1264" s="40"/>
      <c r="C1264" s="299" t="s">
        <v>4108</v>
      </c>
      <c r="D1264" s="34"/>
      <c r="E1264" s="34"/>
      <c r="F1264" s="34"/>
      <c r="G1264" s="34"/>
      <c r="H1264" s="40"/>
    </row>
    <row r="1265" spans="1:8" s="2" customFormat="1" ht="16.8" customHeight="1">
      <c r="A1265" s="34"/>
      <c r="B1265" s="40"/>
      <c r="C1265" s="297" t="s">
        <v>2841</v>
      </c>
      <c r="D1265" s="297" t="s">
        <v>4232</v>
      </c>
      <c r="E1265" s="19" t="s">
        <v>144</v>
      </c>
      <c r="F1265" s="298">
        <v>13.32</v>
      </c>
      <c r="G1265" s="34"/>
      <c r="H1265" s="40"/>
    </row>
    <row r="1266" spans="1:8" s="2" customFormat="1" ht="16.8" customHeight="1">
      <c r="A1266" s="34"/>
      <c r="B1266" s="40"/>
      <c r="C1266" s="297" t="s">
        <v>1499</v>
      </c>
      <c r="D1266" s="297" t="s">
        <v>1500</v>
      </c>
      <c r="E1266" s="19" t="s">
        <v>736</v>
      </c>
      <c r="F1266" s="298">
        <v>29.304</v>
      </c>
      <c r="G1266" s="34"/>
      <c r="H1266" s="40"/>
    </row>
    <row r="1267" spans="1:8" s="2" customFormat="1" ht="16.8" customHeight="1">
      <c r="A1267" s="34"/>
      <c r="B1267" s="40"/>
      <c r="C1267" s="293" t="s">
        <v>3501</v>
      </c>
      <c r="D1267" s="294" t="s">
        <v>3502</v>
      </c>
      <c r="E1267" s="295" t="s">
        <v>144</v>
      </c>
      <c r="F1267" s="296">
        <v>17.76</v>
      </c>
      <c r="G1267" s="34"/>
      <c r="H1267" s="40"/>
    </row>
    <row r="1268" spans="1:8" s="2" customFormat="1" ht="16.8" customHeight="1">
      <c r="A1268" s="34"/>
      <c r="B1268" s="40"/>
      <c r="C1268" s="297" t="s">
        <v>3501</v>
      </c>
      <c r="D1268" s="297" t="s">
        <v>3516</v>
      </c>
      <c r="E1268" s="19" t="s">
        <v>17</v>
      </c>
      <c r="F1268" s="298">
        <v>17.76</v>
      </c>
      <c r="G1268" s="34"/>
      <c r="H1268" s="40"/>
    </row>
    <row r="1269" spans="1:8" s="2" customFormat="1" ht="16.8" customHeight="1">
      <c r="A1269" s="34"/>
      <c r="B1269" s="40"/>
      <c r="C1269" s="299" t="s">
        <v>4108</v>
      </c>
      <c r="D1269" s="34"/>
      <c r="E1269" s="34"/>
      <c r="F1269" s="34"/>
      <c r="G1269" s="34"/>
      <c r="H1269" s="40"/>
    </row>
    <row r="1270" spans="1:8" s="2" customFormat="1" ht="16.8" customHeight="1">
      <c r="A1270" s="34"/>
      <c r="B1270" s="40"/>
      <c r="C1270" s="297" t="s">
        <v>385</v>
      </c>
      <c r="D1270" s="297" t="s">
        <v>4134</v>
      </c>
      <c r="E1270" s="19" t="s">
        <v>144</v>
      </c>
      <c r="F1270" s="298">
        <v>17.76</v>
      </c>
      <c r="G1270" s="34"/>
      <c r="H1270" s="40"/>
    </row>
    <row r="1271" spans="1:8" s="2" customFormat="1" ht="16.8" customHeight="1">
      <c r="A1271" s="34"/>
      <c r="B1271" s="40"/>
      <c r="C1271" s="297" t="s">
        <v>887</v>
      </c>
      <c r="D1271" s="297" t="s">
        <v>4193</v>
      </c>
      <c r="E1271" s="19" t="s">
        <v>144</v>
      </c>
      <c r="F1271" s="298">
        <v>17.76</v>
      </c>
      <c r="G1271" s="34"/>
      <c r="H1271" s="40"/>
    </row>
    <row r="1272" spans="1:8" s="2" customFormat="1" ht="16.8" customHeight="1">
      <c r="A1272" s="34"/>
      <c r="B1272" s="40"/>
      <c r="C1272" s="297" t="s">
        <v>397</v>
      </c>
      <c r="D1272" s="297" t="s">
        <v>4118</v>
      </c>
      <c r="E1272" s="19" t="s">
        <v>144</v>
      </c>
      <c r="F1272" s="298">
        <v>17.76</v>
      </c>
      <c r="G1272" s="34"/>
      <c r="H1272" s="40"/>
    </row>
    <row r="1273" spans="1:8" s="2" customFormat="1" ht="16.8" customHeight="1">
      <c r="A1273" s="34"/>
      <c r="B1273" s="40"/>
      <c r="C1273" s="293" t="s">
        <v>3507</v>
      </c>
      <c r="D1273" s="294" t="s">
        <v>3508</v>
      </c>
      <c r="E1273" s="295" t="s">
        <v>184</v>
      </c>
      <c r="F1273" s="296">
        <v>37</v>
      </c>
      <c r="G1273" s="34"/>
      <c r="H1273" s="40"/>
    </row>
    <row r="1274" spans="1:8" s="2" customFormat="1" ht="16.8" customHeight="1">
      <c r="A1274" s="34"/>
      <c r="B1274" s="40"/>
      <c r="C1274" s="297" t="s">
        <v>3507</v>
      </c>
      <c r="D1274" s="297" t="s">
        <v>3499</v>
      </c>
      <c r="E1274" s="19" t="s">
        <v>17</v>
      </c>
      <c r="F1274" s="298">
        <v>37</v>
      </c>
      <c r="G1274" s="34"/>
      <c r="H1274" s="40"/>
    </row>
    <row r="1275" spans="1:8" s="2" customFormat="1" ht="16.8" customHeight="1">
      <c r="A1275" s="34"/>
      <c r="B1275" s="40"/>
      <c r="C1275" s="299" t="s">
        <v>4108</v>
      </c>
      <c r="D1275" s="34"/>
      <c r="E1275" s="34"/>
      <c r="F1275" s="34"/>
      <c r="G1275" s="34"/>
      <c r="H1275" s="40"/>
    </row>
    <row r="1276" spans="1:8" s="2" customFormat="1" ht="16.8" customHeight="1">
      <c r="A1276" s="34"/>
      <c r="B1276" s="40"/>
      <c r="C1276" s="297" t="s">
        <v>1506</v>
      </c>
      <c r="D1276" s="297" t="s">
        <v>1507</v>
      </c>
      <c r="E1276" s="19" t="s">
        <v>184</v>
      </c>
      <c r="F1276" s="298">
        <v>37</v>
      </c>
      <c r="G1276" s="34"/>
      <c r="H1276" s="40"/>
    </row>
    <row r="1277" spans="1:8" s="2" customFormat="1" ht="16.8" customHeight="1">
      <c r="A1277" s="34"/>
      <c r="B1277" s="40"/>
      <c r="C1277" s="297" t="s">
        <v>1510</v>
      </c>
      <c r="D1277" s="297" t="s">
        <v>1511</v>
      </c>
      <c r="E1277" s="19" t="s">
        <v>184</v>
      </c>
      <c r="F1277" s="298">
        <v>40.7</v>
      </c>
      <c r="G1277" s="34"/>
      <c r="H1277" s="40"/>
    </row>
    <row r="1278" spans="1:8" s="2" customFormat="1" ht="16.8" customHeight="1">
      <c r="A1278" s="34"/>
      <c r="B1278" s="40"/>
      <c r="C1278" s="293" t="s">
        <v>3509</v>
      </c>
      <c r="D1278" s="294" t="s">
        <v>3510</v>
      </c>
      <c r="E1278" s="295" t="s">
        <v>144</v>
      </c>
      <c r="F1278" s="296">
        <v>2.96</v>
      </c>
      <c r="G1278" s="34"/>
      <c r="H1278" s="40"/>
    </row>
    <row r="1279" spans="1:8" s="2" customFormat="1" ht="16.8" customHeight="1">
      <c r="A1279" s="34"/>
      <c r="B1279" s="40"/>
      <c r="C1279" s="297" t="s">
        <v>3509</v>
      </c>
      <c r="D1279" s="297" t="s">
        <v>3520</v>
      </c>
      <c r="E1279" s="19" t="s">
        <v>17</v>
      </c>
      <c r="F1279" s="298">
        <v>2.96</v>
      </c>
      <c r="G1279" s="34"/>
      <c r="H1279" s="40"/>
    </row>
    <row r="1280" spans="1:8" s="2" customFormat="1" ht="16.8" customHeight="1">
      <c r="A1280" s="34"/>
      <c r="B1280" s="40"/>
      <c r="C1280" s="299" t="s">
        <v>4108</v>
      </c>
      <c r="D1280" s="34"/>
      <c r="E1280" s="34"/>
      <c r="F1280" s="34"/>
      <c r="G1280" s="34"/>
      <c r="H1280" s="40"/>
    </row>
    <row r="1281" spans="1:8" s="2" customFormat="1" ht="16.8" customHeight="1">
      <c r="A1281" s="34"/>
      <c r="B1281" s="40"/>
      <c r="C1281" s="297" t="s">
        <v>905</v>
      </c>
      <c r="D1281" s="297" t="s">
        <v>4160</v>
      </c>
      <c r="E1281" s="19" t="s">
        <v>144</v>
      </c>
      <c r="F1281" s="298">
        <v>2.96</v>
      </c>
      <c r="G1281" s="34"/>
      <c r="H1281" s="40"/>
    </row>
    <row r="1282" spans="1:8" s="2" customFormat="1" ht="16.8" customHeight="1">
      <c r="A1282" s="34"/>
      <c r="B1282" s="40"/>
      <c r="C1282" s="297" t="s">
        <v>914</v>
      </c>
      <c r="D1282" s="297" t="s">
        <v>915</v>
      </c>
      <c r="E1282" s="19" t="s">
        <v>736</v>
      </c>
      <c r="F1282" s="298">
        <v>6.512</v>
      </c>
      <c r="G1282" s="34"/>
      <c r="H1282" s="40"/>
    </row>
    <row r="1283" spans="1:8" s="2" customFormat="1" ht="26.4" customHeight="1">
      <c r="A1283" s="34"/>
      <c r="B1283" s="40"/>
      <c r="C1283" s="292" t="s">
        <v>4261</v>
      </c>
      <c r="D1283" s="292" t="s">
        <v>119</v>
      </c>
      <c r="E1283" s="34"/>
      <c r="F1283" s="34"/>
      <c r="G1283" s="34"/>
      <c r="H1283" s="40"/>
    </row>
    <row r="1284" spans="1:8" s="2" customFormat="1" ht="16.8" customHeight="1">
      <c r="A1284" s="34"/>
      <c r="B1284" s="40"/>
      <c r="C1284" s="293" t="s">
        <v>3538</v>
      </c>
      <c r="D1284" s="294" t="s">
        <v>3539</v>
      </c>
      <c r="E1284" s="295" t="s">
        <v>144</v>
      </c>
      <c r="F1284" s="296">
        <v>3.2</v>
      </c>
      <c r="G1284" s="34"/>
      <c r="H1284" s="40"/>
    </row>
    <row r="1285" spans="1:8" s="2" customFormat="1" ht="16.8" customHeight="1">
      <c r="A1285" s="34"/>
      <c r="B1285" s="40"/>
      <c r="C1285" s="297" t="s">
        <v>3538</v>
      </c>
      <c r="D1285" s="297" t="s">
        <v>3556</v>
      </c>
      <c r="E1285" s="19" t="s">
        <v>17</v>
      </c>
      <c r="F1285" s="298">
        <v>3.2</v>
      </c>
      <c r="G1285" s="34"/>
      <c r="H1285" s="40"/>
    </row>
    <row r="1286" spans="1:8" s="2" customFormat="1" ht="16.8" customHeight="1">
      <c r="A1286" s="34"/>
      <c r="B1286" s="40"/>
      <c r="C1286" s="299" t="s">
        <v>4108</v>
      </c>
      <c r="D1286" s="34"/>
      <c r="E1286" s="34"/>
      <c r="F1286" s="34"/>
      <c r="G1286" s="34"/>
      <c r="H1286" s="40"/>
    </row>
    <row r="1287" spans="1:8" s="2" customFormat="1" ht="16.8" customHeight="1">
      <c r="A1287" s="34"/>
      <c r="B1287" s="40"/>
      <c r="C1287" s="297" t="s">
        <v>2841</v>
      </c>
      <c r="D1287" s="297" t="s">
        <v>4232</v>
      </c>
      <c r="E1287" s="19" t="s">
        <v>144</v>
      </c>
      <c r="F1287" s="298">
        <v>3.2</v>
      </c>
      <c r="G1287" s="34"/>
      <c r="H1287" s="40"/>
    </row>
    <row r="1288" spans="1:8" s="2" customFormat="1" ht="16.8" customHeight="1">
      <c r="A1288" s="34"/>
      <c r="B1288" s="40"/>
      <c r="C1288" s="297" t="s">
        <v>1499</v>
      </c>
      <c r="D1288" s="297" t="s">
        <v>1500</v>
      </c>
      <c r="E1288" s="19" t="s">
        <v>736</v>
      </c>
      <c r="F1288" s="298">
        <v>7.04</v>
      </c>
      <c r="G1288" s="34"/>
      <c r="H1288" s="40"/>
    </row>
    <row r="1289" spans="1:8" s="2" customFormat="1" ht="16.8" customHeight="1">
      <c r="A1289" s="34"/>
      <c r="B1289" s="40"/>
      <c r="C1289" s="293" t="s">
        <v>3536</v>
      </c>
      <c r="D1289" s="294" t="s">
        <v>3537</v>
      </c>
      <c r="E1289" s="295" t="s">
        <v>144</v>
      </c>
      <c r="F1289" s="296">
        <v>4</v>
      </c>
      <c r="G1289" s="34"/>
      <c r="H1289" s="40"/>
    </row>
    <row r="1290" spans="1:8" s="2" customFormat="1" ht="16.8" customHeight="1">
      <c r="A1290" s="34"/>
      <c r="B1290" s="40"/>
      <c r="C1290" s="297" t="s">
        <v>3536</v>
      </c>
      <c r="D1290" s="297" t="s">
        <v>3550</v>
      </c>
      <c r="E1290" s="19" t="s">
        <v>17</v>
      </c>
      <c r="F1290" s="298">
        <v>4</v>
      </c>
      <c r="G1290" s="34"/>
      <c r="H1290" s="40"/>
    </row>
    <row r="1291" spans="1:8" s="2" customFormat="1" ht="16.8" customHeight="1">
      <c r="A1291" s="34"/>
      <c r="B1291" s="40"/>
      <c r="C1291" s="299" t="s">
        <v>4108</v>
      </c>
      <c r="D1291" s="34"/>
      <c r="E1291" s="34"/>
      <c r="F1291" s="34"/>
      <c r="G1291" s="34"/>
      <c r="H1291" s="40"/>
    </row>
    <row r="1292" spans="1:8" s="2" customFormat="1" ht="16.8" customHeight="1">
      <c r="A1292" s="34"/>
      <c r="B1292" s="40"/>
      <c r="C1292" s="297" t="s">
        <v>3546</v>
      </c>
      <c r="D1292" s="297" t="s">
        <v>4262</v>
      </c>
      <c r="E1292" s="19" t="s">
        <v>144</v>
      </c>
      <c r="F1292" s="298">
        <v>4</v>
      </c>
      <c r="G1292" s="34"/>
      <c r="H1292" s="40"/>
    </row>
    <row r="1293" spans="1:8" s="2" customFormat="1" ht="16.8" customHeight="1">
      <c r="A1293" s="34"/>
      <c r="B1293" s="40"/>
      <c r="C1293" s="297" t="s">
        <v>887</v>
      </c>
      <c r="D1293" s="297" t="s">
        <v>4193</v>
      </c>
      <c r="E1293" s="19" t="s">
        <v>144</v>
      </c>
      <c r="F1293" s="298">
        <v>4</v>
      </c>
      <c r="G1293" s="34"/>
      <c r="H1293" s="40"/>
    </row>
    <row r="1294" spans="1:8" s="2" customFormat="1" ht="16.8" customHeight="1">
      <c r="A1294" s="34"/>
      <c r="B1294" s="40"/>
      <c r="C1294" s="297" t="s">
        <v>397</v>
      </c>
      <c r="D1294" s="297" t="s">
        <v>4118</v>
      </c>
      <c r="E1294" s="19" t="s">
        <v>144</v>
      </c>
      <c r="F1294" s="298">
        <v>4</v>
      </c>
      <c r="G1294" s="34"/>
      <c r="H1294" s="40"/>
    </row>
    <row r="1295" spans="1:8" s="2" customFormat="1" ht="16.8" customHeight="1">
      <c r="A1295" s="34"/>
      <c r="B1295" s="40"/>
      <c r="C1295" s="293" t="s">
        <v>3541</v>
      </c>
      <c r="D1295" s="294" t="s">
        <v>3542</v>
      </c>
      <c r="E1295" s="295" t="s">
        <v>144</v>
      </c>
      <c r="F1295" s="296">
        <v>0.8</v>
      </c>
      <c r="G1295" s="34"/>
      <c r="H1295" s="40"/>
    </row>
    <row r="1296" spans="1:8" s="2" customFormat="1" ht="16.8" customHeight="1">
      <c r="A1296" s="34"/>
      <c r="B1296" s="40"/>
      <c r="C1296" s="297" t="s">
        <v>3541</v>
      </c>
      <c r="D1296" s="297" t="s">
        <v>3554</v>
      </c>
      <c r="E1296" s="19" t="s">
        <v>17</v>
      </c>
      <c r="F1296" s="298">
        <v>0.8</v>
      </c>
      <c r="G1296" s="34"/>
      <c r="H1296" s="40"/>
    </row>
    <row r="1297" spans="1:8" s="2" customFormat="1" ht="16.8" customHeight="1">
      <c r="A1297" s="34"/>
      <c r="B1297" s="40"/>
      <c r="C1297" s="299" t="s">
        <v>4108</v>
      </c>
      <c r="D1297" s="34"/>
      <c r="E1297" s="34"/>
      <c r="F1297" s="34"/>
      <c r="G1297" s="34"/>
      <c r="H1297" s="40"/>
    </row>
    <row r="1298" spans="1:8" s="2" customFormat="1" ht="16.8" customHeight="1">
      <c r="A1298" s="34"/>
      <c r="B1298" s="40"/>
      <c r="C1298" s="297" t="s">
        <v>905</v>
      </c>
      <c r="D1298" s="297" t="s">
        <v>4160</v>
      </c>
      <c r="E1298" s="19" t="s">
        <v>144</v>
      </c>
      <c r="F1298" s="298">
        <v>0.8</v>
      </c>
      <c r="G1298" s="34"/>
      <c r="H1298" s="40"/>
    </row>
    <row r="1299" spans="1:8" s="2" customFormat="1" ht="16.8" customHeight="1">
      <c r="A1299" s="34"/>
      <c r="B1299" s="40"/>
      <c r="C1299" s="297" t="s">
        <v>914</v>
      </c>
      <c r="D1299" s="297" t="s">
        <v>915</v>
      </c>
      <c r="E1299" s="19" t="s">
        <v>736</v>
      </c>
      <c r="F1299" s="298">
        <v>1.76</v>
      </c>
      <c r="G1299" s="34"/>
      <c r="H1299" s="40"/>
    </row>
    <row r="1300" spans="1:8" s="2" customFormat="1" ht="26.4" customHeight="1">
      <c r="A1300" s="34"/>
      <c r="B1300" s="40"/>
      <c r="C1300" s="292" t="s">
        <v>4263</v>
      </c>
      <c r="D1300" s="292" t="s">
        <v>122</v>
      </c>
      <c r="E1300" s="34"/>
      <c r="F1300" s="34"/>
      <c r="G1300" s="34"/>
      <c r="H1300" s="40"/>
    </row>
    <row r="1301" spans="1:8" s="2" customFormat="1" ht="16.8" customHeight="1">
      <c r="A1301" s="34"/>
      <c r="B1301" s="40"/>
      <c r="C1301" s="293" t="s">
        <v>3648</v>
      </c>
      <c r="D1301" s="294" t="s">
        <v>3649</v>
      </c>
      <c r="E1301" s="295" t="s">
        <v>144</v>
      </c>
      <c r="F1301" s="296">
        <v>1.28</v>
      </c>
      <c r="G1301" s="34"/>
      <c r="H1301" s="40"/>
    </row>
    <row r="1302" spans="1:8" s="2" customFormat="1" ht="16.8" customHeight="1">
      <c r="A1302" s="34"/>
      <c r="B1302" s="40"/>
      <c r="C1302" s="297" t="s">
        <v>3648</v>
      </c>
      <c r="D1302" s="297" t="s">
        <v>3673</v>
      </c>
      <c r="E1302" s="19" t="s">
        <v>17</v>
      </c>
      <c r="F1302" s="298">
        <v>1.28</v>
      </c>
      <c r="G1302" s="34"/>
      <c r="H1302" s="40"/>
    </row>
    <row r="1303" spans="1:8" s="2" customFormat="1" ht="16.8" customHeight="1">
      <c r="A1303" s="34"/>
      <c r="B1303" s="40"/>
      <c r="C1303" s="299" t="s">
        <v>4108</v>
      </c>
      <c r="D1303" s="34"/>
      <c r="E1303" s="34"/>
      <c r="F1303" s="34"/>
      <c r="G1303" s="34"/>
      <c r="H1303" s="40"/>
    </row>
    <row r="1304" spans="1:8" s="2" customFormat="1" ht="16.8" customHeight="1">
      <c r="A1304" s="34"/>
      <c r="B1304" s="40"/>
      <c r="C1304" s="297" t="s">
        <v>3669</v>
      </c>
      <c r="D1304" s="297" t="s">
        <v>4264</v>
      </c>
      <c r="E1304" s="19" t="s">
        <v>144</v>
      </c>
      <c r="F1304" s="298">
        <v>1.641</v>
      </c>
      <c r="G1304" s="34"/>
      <c r="H1304" s="40"/>
    </row>
    <row r="1305" spans="1:8" s="2" customFormat="1" ht="16.8" customHeight="1">
      <c r="A1305" s="34"/>
      <c r="B1305" s="40"/>
      <c r="C1305" s="297" t="s">
        <v>887</v>
      </c>
      <c r="D1305" s="297" t="s">
        <v>4193</v>
      </c>
      <c r="E1305" s="19" t="s">
        <v>144</v>
      </c>
      <c r="F1305" s="298">
        <v>11.28</v>
      </c>
      <c r="G1305" s="34"/>
      <c r="H1305" s="40"/>
    </row>
    <row r="1306" spans="1:8" s="2" customFormat="1" ht="16.8" customHeight="1">
      <c r="A1306" s="34"/>
      <c r="B1306" s="40"/>
      <c r="C1306" s="297" t="s">
        <v>397</v>
      </c>
      <c r="D1306" s="297" t="s">
        <v>4118</v>
      </c>
      <c r="E1306" s="19" t="s">
        <v>144</v>
      </c>
      <c r="F1306" s="298">
        <v>13.724</v>
      </c>
      <c r="G1306" s="34"/>
      <c r="H1306" s="40"/>
    </row>
    <row r="1307" spans="1:8" s="2" customFormat="1" ht="16.8" customHeight="1">
      <c r="A1307" s="34"/>
      <c r="B1307" s="40"/>
      <c r="C1307" s="293" t="s">
        <v>3642</v>
      </c>
      <c r="D1307" s="294" t="s">
        <v>3643</v>
      </c>
      <c r="E1307" s="295" t="s">
        <v>144</v>
      </c>
      <c r="F1307" s="296">
        <v>0.361</v>
      </c>
      <c r="G1307" s="34"/>
      <c r="H1307" s="40"/>
    </row>
    <row r="1308" spans="1:8" s="2" customFormat="1" ht="16.8" customHeight="1">
      <c r="A1308" s="34"/>
      <c r="B1308" s="40"/>
      <c r="C1308" s="297" t="s">
        <v>3642</v>
      </c>
      <c r="D1308" s="297" t="s">
        <v>3674</v>
      </c>
      <c r="E1308" s="19" t="s">
        <v>17</v>
      </c>
      <c r="F1308" s="298">
        <v>0.361</v>
      </c>
      <c r="G1308" s="34"/>
      <c r="H1308" s="40"/>
    </row>
    <row r="1309" spans="1:8" s="2" customFormat="1" ht="16.8" customHeight="1">
      <c r="A1309" s="34"/>
      <c r="B1309" s="40"/>
      <c r="C1309" s="299" t="s">
        <v>4108</v>
      </c>
      <c r="D1309" s="34"/>
      <c r="E1309" s="34"/>
      <c r="F1309" s="34"/>
      <c r="G1309" s="34"/>
      <c r="H1309" s="40"/>
    </row>
    <row r="1310" spans="1:8" s="2" customFormat="1" ht="16.8" customHeight="1">
      <c r="A1310" s="34"/>
      <c r="B1310" s="40"/>
      <c r="C1310" s="297" t="s">
        <v>3669</v>
      </c>
      <c r="D1310" s="297" t="s">
        <v>4264</v>
      </c>
      <c r="E1310" s="19" t="s">
        <v>144</v>
      </c>
      <c r="F1310" s="298">
        <v>1.641</v>
      </c>
      <c r="G1310" s="34"/>
      <c r="H1310" s="40"/>
    </row>
    <row r="1311" spans="1:8" s="2" customFormat="1" ht="16.8" customHeight="1">
      <c r="A1311" s="34"/>
      <c r="B1311" s="40"/>
      <c r="C1311" s="297" t="s">
        <v>397</v>
      </c>
      <c r="D1311" s="297" t="s">
        <v>4118</v>
      </c>
      <c r="E1311" s="19" t="s">
        <v>144</v>
      </c>
      <c r="F1311" s="298">
        <v>13.724</v>
      </c>
      <c r="G1311" s="34"/>
      <c r="H1311" s="40"/>
    </row>
    <row r="1312" spans="1:8" s="2" customFormat="1" ht="16.8" customHeight="1">
      <c r="A1312" s="34"/>
      <c r="B1312" s="40"/>
      <c r="C1312" s="293" t="s">
        <v>3651</v>
      </c>
      <c r="D1312" s="294" t="s">
        <v>3652</v>
      </c>
      <c r="E1312" s="295" t="s">
        <v>144</v>
      </c>
      <c r="F1312" s="296">
        <v>23.4</v>
      </c>
      <c r="G1312" s="34"/>
      <c r="H1312" s="40"/>
    </row>
    <row r="1313" spans="1:8" s="2" customFormat="1" ht="16.8" customHeight="1">
      <c r="A1313" s="34"/>
      <c r="B1313" s="40"/>
      <c r="C1313" s="297" t="s">
        <v>3651</v>
      </c>
      <c r="D1313" s="297" t="s">
        <v>3676</v>
      </c>
      <c r="E1313" s="19" t="s">
        <v>17</v>
      </c>
      <c r="F1313" s="298">
        <v>23.4</v>
      </c>
      <c r="G1313" s="34"/>
      <c r="H1313" s="40"/>
    </row>
    <row r="1314" spans="1:8" s="2" customFormat="1" ht="16.8" customHeight="1">
      <c r="A1314" s="34"/>
      <c r="B1314" s="40"/>
      <c r="C1314" s="299" t="s">
        <v>4108</v>
      </c>
      <c r="D1314" s="34"/>
      <c r="E1314" s="34"/>
      <c r="F1314" s="34"/>
      <c r="G1314" s="34"/>
      <c r="H1314" s="40"/>
    </row>
    <row r="1315" spans="1:8" s="2" customFormat="1" ht="16.8" customHeight="1">
      <c r="A1315" s="34"/>
      <c r="B1315" s="40"/>
      <c r="C1315" s="297" t="s">
        <v>1392</v>
      </c>
      <c r="D1315" s="297" t="s">
        <v>4175</v>
      </c>
      <c r="E1315" s="19" t="s">
        <v>144</v>
      </c>
      <c r="F1315" s="298">
        <v>23.4</v>
      </c>
      <c r="G1315" s="34"/>
      <c r="H1315" s="40"/>
    </row>
    <row r="1316" spans="1:8" s="2" customFormat="1" ht="16.8" customHeight="1">
      <c r="A1316" s="34"/>
      <c r="B1316" s="40"/>
      <c r="C1316" s="297" t="s">
        <v>397</v>
      </c>
      <c r="D1316" s="297" t="s">
        <v>4118</v>
      </c>
      <c r="E1316" s="19" t="s">
        <v>144</v>
      </c>
      <c r="F1316" s="298">
        <v>13.724</v>
      </c>
      <c r="G1316" s="34"/>
      <c r="H1316" s="40"/>
    </row>
    <row r="1317" spans="1:8" s="2" customFormat="1" ht="16.8" customHeight="1">
      <c r="A1317" s="34"/>
      <c r="B1317" s="40"/>
      <c r="C1317" s="293" t="s">
        <v>3666</v>
      </c>
      <c r="D1317" s="294" t="s">
        <v>3667</v>
      </c>
      <c r="E1317" s="295" t="s">
        <v>144</v>
      </c>
      <c r="F1317" s="296">
        <v>20.878</v>
      </c>
      <c r="G1317" s="34"/>
      <c r="H1317" s="40"/>
    </row>
    <row r="1318" spans="1:8" s="2" customFormat="1" ht="16.8" customHeight="1">
      <c r="A1318" s="34"/>
      <c r="B1318" s="40"/>
      <c r="C1318" s="297" t="s">
        <v>3666</v>
      </c>
      <c r="D1318" s="297" t="s">
        <v>3703</v>
      </c>
      <c r="E1318" s="19" t="s">
        <v>17</v>
      </c>
      <c r="F1318" s="298">
        <v>20.878</v>
      </c>
      <c r="G1318" s="34"/>
      <c r="H1318" s="40"/>
    </row>
    <row r="1319" spans="1:8" s="2" customFormat="1" ht="16.8" customHeight="1">
      <c r="A1319" s="34"/>
      <c r="B1319" s="40"/>
      <c r="C1319" s="299" t="s">
        <v>4108</v>
      </c>
      <c r="D1319" s="34"/>
      <c r="E1319" s="34"/>
      <c r="F1319" s="34"/>
      <c r="G1319" s="34"/>
      <c r="H1319" s="40"/>
    </row>
    <row r="1320" spans="1:8" s="2" customFormat="1" ht="16.8" customHeight="1">
      <c r="A1320" s="34"/>
      <c r="B1320" s="40"/>
      <c r="C1320" s="297" t="s">
        <v>1499</v>
      </c>
      <c r="D1320" s="297" t="s">
        <v>1500</v>
      </c>
      <c r="E1320" s="19" t="s">
        <v>736</v>
      </c>
      <c r="F1320" s="298">
        <v>20.878</v>
      </c>
      <c r="G1320" s="34"/>
      <c r="H1320" s="40"/>
    </row>
    <row r="1321" spans="1:8" s="2" customFormat="1" ht="16.8" customHeight="1">
      <c r="A1321" s="34"/>
      <c r="B1321" s="40"/>
      <c r="C1321" s="297" t="s">
        <v>2841</v>
      </c>
      <c r="D1321" s="297" t="s">
        <v>4232</v>
      </c>
      <c r="E1321" s="19" t="s">
        <v>144</v>
      </c>
      <c r="F1321" s="298">
        <v>12.99</v>
      </c>
      <c r="G1321" s="34"/>
      <c r="H1321" s="40"/>
    </row>
    <row r="1322" spans="1:8" s="2" customFormat="1" ht="16.8" customHeight="1">
      <c r="A1322" s="34"/>
      <c r="B1322" s="40"/>
      <c r="C1322" s="293" t="s">
        <v>3700</v>
      </c>
      <c r="D1322" s="294" t="s">
        <v>3700</v>
      </c>
      <c r="E1322" s="295" t="s">
        <v>17</v>
      </c>
      <c r="F1322" s="296">
        <v>12.99</v>
      </c>
      <c r="G1322" s="34"/>
      <c r="H1322" s="40"/>
    </row>
    <row r="1323" spans="1:8" s="2" customFormat="1" ht="16.8" customHeight="1">
      <c r="A1323" s="34"/>
      <c r="B1323" s="40"/>
      <c r="C1323" s="297" t="s">
        <v>3700</v>
      </c>
      <c r="D1323" s="297" t="s">
        <v>3701</v>
      </c>
      <c r="E1323" s="19" t="s">
        <v>17</v>
      </c>
      <c r="F1323" s="298">
        <v>12.99</v>
      </c>
      <c r="G1323" s="34"/>
      <c r="H1323" s="40"/>
    </row>
    <row r="1324" spans="1:8" s="2" customFormat="1" ht="16.8" customHeight="1">
      <c r="A1324" s="34"/>
      <c r="B1324" s="40"/>
      <c r="C1324" s="293" t="s">
        <v>3657</v>
      </c>
      <c r="D1324" s="294" t="s">
        <v>3658</v>
      </c>
      <c r="E1324" s="295" t="s">
        <v>140</v>
      </c>
      <c r="F1324" s="296">
        <v>28</v>
      </c>
      <c r="G1324" s="34"/>
      <c r="H1324" s="40"/>
    </row>
    <row r="1325" spans="1:8" s="2" customFormat="1" ht="16.8" customHeight="1">
      <c r="A1325" s="34"/>
      <c r="B1325" s="40"/>
      <c r="C1325" s="297" t="s">
        <v>3657</v>
      </c>
      <c r="D1325" s="297" t="s">
        <v>3686</v>
      </c>
      <c r="E1325" s="19" t="s">
        <v>17</v>
      </c>
      <c r="F1325" s="298">
        <v>28</v>
      </c>
      <c r="G1325" s="34"/>
      <c r="H1325" s="40"/>
    </row>
    <row r="1326" spans="1:8" s="2" customFormat="1" ht="16.8" customHeight="1">
      <c r="A1326" s="34"/>
      <c r="B1326" s="40"/>
      <c r="C1326" s="299" t="s">
        <v>4108</v>
      </c>
      <c r="D1326" s="34"/>
      <c r="E1326" s="34"/>
      <c r="F1326" s="34"/>
      <c r="G1326" s="34"/>
      <c r="H1326" s="40"/>
    </row>
    <row r="1327" spans="1:8" s="2" customFormat="1" ht="16.8" customHeight="1">
      <c r="A1327" s="34"/>
      <c r="B1327" s="40"/>
      <c r="C1327" s="297" t="s">
        <v>1428</v>
      </c>
      <c r="D1327" s="297" t="s">
        <v>4181</v>
      </c>
      <c r="E1327" s="19" t="s">
        <v>140</v>
      </c>
      <c r="F1327" s="298">
        <v>28</v>
      </c>
      <c r="G1327" s="34"/>
      <c r="H1327" s="40"/>
    </row>
    <row r="1328" spans="1:8" s="2" customFormat="1" ht="16.8" customHeight="1">
      <c r="A1328" s="34"/>
      <c r="B1328" s="40"/>
      <c r="C1328" s="297" t="s">
        <v>1442</v>
      </c>
      <c r="D1328" s="297" t="s">
        <v>4182</v>
      </c>
      <c r="E1328" s="19" t="s">
        <v>140</v>
      </c>
      <c r="F1328" s="298">
        <v>28</v>
      </c>
      <c r="G1328" s="34"/>
      <c r="H1328" s="40"/>
    </row>
    <row r="1329" spans="1:8" s="2" customFormat="1" ht="16.8" customHeight="1">
      <c r="A1329" s="34"/>
      <c r="B1329" s="40"/>
      <c r="C1329" s="293" t="s">
        <v>3659</v>
      </c>
      <c r="D1329" s="294" t="s">
        <v>3660</v>
      </c>
      <c r="E1329" s="295" t="s">
        <v>140</v>
      </c>
      <c r="F1329" s="296">
        <v>39.4</v>
      </c>
      <c r="G1329" s="34"/>
      <c r="H1329" s="40"/>
    </row>
    <row r="1330" spans="1:8" s="2" customFormat="1" ht="16.8" customHeight="1">
      <c r="A1330" s="34"/>
      <c r="B1330" s="40"/>
      <c r="C1330" s="297" t="s">
        <v>17</v>
      </c>
      <c r="D1330" s="297" t="s">
        <v>3688</v>
      </c>
      <c r="E1330" s="19" t="s">
        <v>17</v>
      </c>
      <c r="F1330" s="298">
        <v>23.4</v>
      </c>
      <c r="G1330" s="34"/>
      <c r="H1330" s="40"/>
    </row>
    <row r="1331" spans="1:8" s="2" customFormat="1" ht="16.8" customHeight="1">
      <c r="A1331" s="34"/>
      <c r="B1331" s="40"/>
      <c r="C1331" s="297" t="s">
        <v>17</v>
      </c>
      <c r="D1331" s="297" t="s">
        <v>3689</v>
      </c>
      <c r="E1331" s="19" t="s">
        <v>17</v>
      </c>
      <c r="F1331" s="298">
        <v>16</v>
      </c>
      <c r="G1331" s="34"/>
      <c r="H1331" s="40"/>
    </row>
    <row r="1332" spans="1:8" s="2" customFormat="1" ht="16.8" customHeight="1">
      <c r="A1332" s="34"/>
      <c r="B1332" s="40"/>
      <c r="C1332" s="297" t="s">
        <v>3659</v>
      </c>
      <c r="D1332" s="297" t="s">
        <v>261</v>
      </c>
      <c r="E1332" s="19" t="s">
        <v>17</v>
      </c>
      <c r="F1332" s="298">
        <v>39.4</v>
      </c>
      <c r="G1332" s="34"/>
      <c r="H1332" s="40"/>
    </row>
    <row r="1333" spans="1:8" s="2" customFormat="1" ht="16.8" customHeight="1">
      <c r="A1333" s="34"/>
      <c r="B1333" s="40"/>
      <c r="C1333" s="299" t="s">
        <v>4108</v>
      </c>
      <c r="D1333" s="34"/>
      <c r="E1333" s="34"/>
      <c r="F1333" s="34"/>
      <c r="G1333" s="34"/>
      <c r="H1333" s="40"/>
    </row>
    <row r="1334" spans="1:8" s="2" customFormat="1" ht="16.8" customHeight="1">
      <c r="A1334" s="34"/>
      <c r="B1334" s="40"/>
      <c r="C1334" s="297" t="s">
        <v>1434</v>
      </c>
      <c r="D1334" s="297" t="s">
        <v>4183</v>
      </c>
      <c r="E1334" s="19" t="s">
        <v>140</v>
      </c>
      <c r="F1334" s="298">
        <v>39.4</v>
      </c>
      <c r="G1334" s="34"/>
      <c r="H1334" s="40"/>
    </row>
    <row r="1335" spans="1:8" s="2" customFormat="1" ht="16.8" customHeight="1">
      <c r="A1335" s="34"/>
      <c r="B1335" s="40"/>
      <c r="C1335" s="297" t="s">
        <v>1446</v>
      </c>
      <c r="D1335" s="297" t="s">
        <v>4184</v>
      </c>
      <c r="E1335" s="19" t="s">
        <v>140</v>
      </c>
      <c r="F1335" s="298">
        <v>39.4</v>
      </c>
      <c r="G1335" s="34"/>
      <c r="H1335" s="40"/>
    </row>
    <row r="1336" spans="1:8" s="2" customFormat="1" ht="16.8" customHeight="1">
      <c r="A1336" s="34"/>
      <c r="B1336" s="40"/>
      <c r="C1336" s="293" t="s">
        <v>3654</v>
      </c>
      <c r="D1336" s="294" t="s">
        <v>3655</v>
      </c>
      <c r="E1336" s="295" t="s">
        <v>144</v>
      </c>
      <c r="F1336" s="296">
        <v>16.66</v>
      </c>
      <c r="G1336" s="34"/>
      <c r="H1336" s="40"/>
    </row>
    <row r="1337" spans="1:8" s="2" customFormat="1" ht="16.8" customHeight="1">
      <c r="A1337" s="34"/>
      <c r="B1337" s="40"/>
      <c r="C1337" s="297" t="s">
        <v>17</v>
      </c>
      <c r="D1337" s="297" t="s">
        <v>3681</v>
      </c>
      <c r="E1337" s="19" t="s">
        <v>17</v>
      </c>
      <c r="F1337" s="298">
        <v>9.7</v>
      </c>
      <c r="G1337" s="34"/>
      <c r="H1337" s="40"/>
    </row>
    <row r="1338" spans="1:8" s="2" customFormat="1" ht="16.8" customHeight="1">
      <c r="A1338" s="34"/>
      <c r="B1338" s="40"/>
      <c r="C1338" s="297" t="s">
        <v>17</v>
      </c>
      <c r="D1338" s="297" t="s">
        <v>3682</v>
      </c>
      <c r="E1338" s="19" t="s">
        <v>17</v>
      </c>
      <c r="F1338" s="298">
        <v>6.96</v>
      </c>
      <c r="G1338" s="34"/>
      <c r="H1338" s="40"/>
    </row>
    <row r="1339" spans="1:8" s="2" customFormat="1" ht="16.8" customHeight="1">
      <c r="A1339" s="34"/>
      <c r="B1339" s="40"/>
      <c r="C1339" s="297" t="s">
        <v>3654</v>
      </c>
      <c r="D1339" s="297" t="s">
        <v>261</v>
      </c>
      <c r="E1339" s="19" t="s">
        <v>17</v>
      </c>
      <c r="F1339" s="298">
        <v>16.66</v>
      </c>
      <c r="G1339" s="34"/>
      <c r="H1339" s="40"/>
    </row>
    <row r="1340" spans="1:8" s="2" customFormat="1" ht="16.8" customHeight="1">
      <c r="A1340" s="34"/>
      <c r="B1340" s="40"/>
      <c r="C1340" s="299" t="s">
        <v>4108</v>
      </c>
      <c r="D1340" s="34"/>
      <c r="E1340" s="34"/>
      <c r="F1340" s="34"/>
      <c r="G1340" s="34"/>
      <c r="H1340" s="40"/>
    </row>
    <row r="1341" spans="1:8" s="2" customFormat="1" ht="16.8" customHeight="1">
      <c r="A1341" s="34"/>
      <c r="B1341" s="40"/>
      <c r="C1341" s="297" t="s">
        <v>3677</v>
      </c>
      <c r="D1341" s="297" t="s">
        <v>4265</v>
      </c>
      <c r="E1341" s="19" t="s">
        <v>144</v>
      </c>
      <c r="F1341" s="298">
        <v>16.66</v>
      </c>
      <c r="G1341" s="34"/>
      <c r="H1341" s="40"/>
    </row>
    <row r="1342" spans="1:8" s="2" customFormat="1" ht="16.8" customHeight="1">
      <c r="A1342" s="34"/>
      <c r="B1342" s="40"/>
      <c r="C1342" s="297" t="s">
        <v>397</v>
      </c>
      <c r="D1342" s="297" t="s">
        <v>4118</v>
      </c>
      <c r="E1342" s="19" t="s">
        <v>144</v>
      </c>
      <c r="F1342" s="298">
        <v>13.724</v>
      </c>
      <c r="G1342" s="34"/>
      <c r="H1342" s="40"/>
    </row>
    <row r="1343" spans="1:8" s="2" customFormat="1" ht="16.8" customHeight="1">
      <c r="A1343" s="34"/>
      <c r="B1343" s="40"/>
      <c r="C1343" s="293" t="s">
        <v>3693</v>
      </c>
      <c r="D1343" s="294" t="s">
        <v>3693</v>
      </c>
      <c r="E1343" s="295" t="s">
        <v>17</v>
      </c>
      <c r="F1343" s="296">
        <v>13.724</v>
      </c>
      <c r="G1343" s="34"/>
      <c r="H1343" s="40"/>
    </row>
    <row r="1344" spans="1:8" s="2" customFormat="1" ht="16.8" customHeight="1">
      <c r="A1344" s="34"/>
      <c r="B1344" s="40"/>
      <c r="C1344" s="297" t="s">
        <v>3693</v>
      </c>
      <c r="D1344" s="297" t="s">
        <v>3694</v>
      </c>
      <c r="E1344" s="19" t="s">
        <v>17</v>
      </c>
      <c r="F1344" s="298">
        <v>13.724</v>
      </c>
      <c r="G1344" s="34"/>
      <c r="H1344" s="40"/>
    </row>
    <row r="1345" spans="1:8" s="2" customFormat="1" ht="16.8" customHeight="1">
      <c r="A1345" s="34"/>
      <c r="B1345" s="40"/>
      <c r="C1345" s="293" t="s">
        <v>3663</v>
      </c>
      <c r="D1345" s="294" t="s">
        <v>3664</v>
      </c>
      <c r="E1345" s="295" t="s">
        <v>144</v>
      </c>
      <c r="F1345" s="296">
        <v>7.7</v>
      </c>
      <c r="G1345" s="34"/>
      <c r="H1345" s="40"/>
    </row>
    <row r="1346" spans="1:8" s="2" customFormat="1" ht="16.8" customHeight="1">
      <c r="A1346" s="34"/>
      <c r="B1346" s="40"/>
      <c r="C1346" s="297" t="s">
        <v>3663</v>
      </c>
      <c r="D1346" s="297" t="s">
        <v>3705</v>
      </c>
      <c r="E1346" s="19" t="s">
        <v>17</v>
      </c>
      <c r="F1346" s="298">
        <v>7.7</v>
      </c>
      <c r="G1346" s="34"/>
      <c r="H1346" s="40"/>
    </row>
    <row r="1347" spans="1:8" s="2" customFormat="1" ht="16.8" customHeight="1">
      <c r="A1347" s="34"/>
      <c r="B1347" s="40"/>
      <c r="C1347" s="299" t="s">
        <v>4108</v>
      </c>
      <c r="D1347" s="34"/>
      <c r="E1347" s="34"/>
      <c r="F1347" s="34"/>
      <c r="G1347" s="34"/>
      <c r="H1347" s="40"/>
    </row>
    <row r="1348" spans="1:8" s="2" customFormat="1" ht="16.8" customHeight="1">
      <c r="A1348" s="34"/>
      <c r="B1348" s="40"/>
      <c r="C1348" s="297" t="s">
        <v>914</v>
      </c>
      <c r="D1348" s="297" t="s">
        <v>915</v>
      </c>
      <c r="E1348" s="19" t="s">
        <v>736</v>
      </c>
      <c r="F1348" s="298">
        <v>7.7</v>
      </c>
      <c r="G1348" s="34"/>
      <c r="H1348" s="40"/>
    </row>
    <row r="1349" spans="1:8" s="2" customFormat="1" ht="16.8" customHeight="1">
      <c r="A1349" s="34"/>
      <c r="B1349" s="40"/>
      <c r="C1349" s="297" t="s">
        <v>2841</v>
      </c>
      <c r="D1349" s="297" t="s">
        <v>4232</v>
      </c>
      <c r="E1349" s="19" t="s">
        <v>144</v>
      </c>
      <c r="F1349" s="298">
        <v>12.99</v>
      </c>
      <c r="G1349" s="34"/>
      <c r="H1349" s="40"/>
    </row>
    <row r="1350" spans="1:8" s="2" customFormat="1" ht="16.8" customHeight="1">
      <c r="A1350" s="34"/>
      <c r="B1350" s="40"/>
      <c r="C1350" s="293" t="s">
        <v>3645</v>
      </c>
      <c r="D1350" s="294" t="s">
        <v>3646</v>
      </c>
      <c r="E1350" s="295" t="s">
        <v>144</v>
      </c>
      <c r="F1350" s="296">
        <v>34.027</v>
      </c>
      <c r="G1350" s="34"/>
      <c r="H1350" s="40"/>
    </row>
    <row r="1351" spans="1:8" s="2" customFormat="1" ht="16.8" customHeight="1">
      <c r="A1351" s="34"/>
      <c r="B1351" s="40"/>
      <c r="C1351" s="297" t="s">
        <v>17</v>
      </c>
      <c r="D1351" s="297" t="s">
        <v>3696</v>
      </c>
      <c r="E1351" s="19" t="s">
        <v>17</v>
      </c>
      <c r="F1351" s="298">
        <v>6.05</v>
      </c>
      <c r="G1351" s="34"/>
      <c r="H1351" s="40"/>
    </row>
    <row r="1352" spans="1:8" s="2" customFormat="1" ht="16.8" customHeight="1">
      <c r="A1352" s="34"/>
      <c r="B1352" s="40"/>
      <c r="C1352" s="297" t="s">
        <v>17</v>
      </c>
      <c r="D1352" s="297" t="s">
        <v>3697</v>
      </c>
      <c r="E1352" s="19" t="s">
        <v>17</v>
      </c>
      <c r="F1352" s="298">
        <v>21.377</v>
      </c>
      <c r="G1352" s="34"/>
      <c r="H1352" s="40"/>
    </row>
    <row r="1353" spans="1:8" s="2" customFormat="1" ht="16.8" customHeight="1">
      <c r="A1353" s="34"/>
      <c r="B1353" s="40"/>
      <c r="C1353" s="297" t="s">
        <v>17</v>
      </c>
      <c r="D1353" s="297" t="s">
        <v>3698</v>
      </c>
      <c r="E1353" s="19" t="s">
        <v>17</v>
      </c>
      <c r="F1353" s="298">
        <v>6.6</v>
      </c>
      <c r="G1353" s="34"/>
      <c r="H1353" s="40"/>
    </row>
    <row r="1354" spans="1:8" s="2" customFormat="1" ht="16.8" customHeight="1">
      <c r="A1354" s="34"/>
      <c r="B1354" s="40"/>
      <c r="C1354" s="297" t="s">
        <v>3645</v>
      </c>
      <c r="D1354" s="297" t="s">
        <v>261</v>
      </c>
      <c r="E1354" s="19" t="s">
        <v>17</v>
      </c>
      <c r="F1354" s="298">
        <v>34.027</v>
      </c>
      <c r="G1354" s="34"/>
      <c r="H1354" s="40"/>
    </row>
    <row r="1355" spans="1:8" s="2" customFormat="1" ht="16.8" customHeight="1">
      <c r="A1355" s="34"/>
      <c r="B1355" s="40"/>
      <c r="C1355" s="299" t="s">
        <v>4108</v>
      </c>
      <c r="D1355" s="34"/>
      <c r="E1355" s="34"/>
      <c r="F1355" s="34"/>
      <c r="G1355" s="34"/>
      <c r="H1355" s="40"/>
    </row>
    <row r="1356" spans="1:8" s="2" customFormat="1" ht="16.8" customHeight="1">
      <c r="A1356" s="34"/>
      <c r="B1356" s="40"/>
      <c r="C1356" s="297" t="s">
        <v>905</v>
      </c>
      <c r="D1356" s="297" t="s">
        <v>4160</v>
      </c>
      <c r="E1356" s="19" t="s">
        <v>144</v>
      </c>
      <c r="F1356" s="298">
        <v>34.027</v>
      </c>
      <c r="G1356" s="34"/>
      <c r="H1356" s="40"/>
    </row>
    <row r="1357" spans="1:8" s="2" customFormat="1" ht="16.8" customHeight="1">
      <c r="A1357" s="34"/>
      <c r="B1357" s="40"/>
      <c r="C1357" s="297" t="s">
        <v>397</v>
      </c>
      <c r="D1357" s="297" t="s">
        <v>4118</v>
      </c>
      <c r="E1357" s="19" t="s">
        <v>144</v>
      </c>
      <c r="F1357" s="298">
        <v>13.724</v>
      </c>
      <c r="G1357" s="34"/>
      <c r="H1357" s="40"/>
    </row>
    <row r="1358" spans="1:8" s="2" customFormat="1" ht="26.4" customHeight="1">
      <c r="A1358" s="34"/>
      <c r="B1358" s="40"/>
      <c r="C1358" s="292" t="s">
        <v>4266</v>
      </c>
      <c r="D1358" s="292" t="s">
        <v>113</v>
      </c>
      <c r="E1358" s="34"/>
      <c r="F1358" s="34"/>
      <c r="G1358" s="34"/>
      <c r="H1358" s="40"/>
    </row>
    <row r="1359" spans="1:8" s="2" customFormat="1" ht="16.8" customHeight="1">
      <c r="A1359" s="34"/>
      <c r="B1359" s="40"/>
      <c r="C1359" s="293" t="s">
        <v>3752</v>
      </c>
      <c r="D1359" s="294" t="s">
        <v>3753</v>
      </c>
      <c r="E1359" s="295" t="s">
        <v>17</v>
      </c>
      <c r="F1359" s="296">
        <v>29.5</v>
      </c>
      <c r="G1359" s="34"/>
      <c r="H1359" s="40"/>
    </row>
    <row r="1360" spans="1:8" s="2" customFormat="1" ht="16.8" customHeight="1">
      <c r="A1360" s="34"/>
      <c r="B1360" s="40"/>
      <c r="C1360" s="297" t="s">
        <v>3752</v>
      </c>
      <c r="D1360" s="297" t="s">
        <v>3760</v>
      </c>
      <c r="E1360" s="19" t="s">
        <v>17</v>
      </c>
      <c r="F1360" s="298">
        <v>29.5</v>
      </c>
      <c r="G1360" s="34"/>
      <c r="H1360" s="40"/>
    </row>
    <row r="1361" spans="1:8" s="2" customFormat="1" ht="16.8" customHeight="1">
      <c r="A1361" s="34"/>
      <c r="B1361" s="40"/>
      <c r="C1361" s="299" t="s">
        <v>4108</v>
      </c>
      <c r="D1361" s="34"/>
      <c r="E1361" s="34"/>
      <c r="F1361" s="34"/>
      <c r="G1361" s="34"/>
      <c r="H1361" s="40"/>
    </row>
    <row r="1362" spans="1:8" s="2" customFormat="1" ht="16.8" customHeight="1">
      <c r="A1362" s="34"/>
      <c r="B1362" s="40"/>
      <c r="C1362" s="297" t="s">
        <v>3456</v>
      </c>
      <c r="D1362" s="297" t="s">
        <v>4260</v>
      </c>
      <c r="E1362" s="19" t="s">
        <v>184</v>
      </c>
      <c r="F1362" s="298">
        <v>29.5</v>
      </c>
      <c r="G1362" s="34"/>
      <c r="H1362" s="40"/>
    </row>
    <row r="1363" spans="1:8" s="2" customFormat="1" ht="16.8" customHeight="1">
      <c r="A1363" s="34"/>
      <c r="B1363" s="40"/>
      <c r="C1363" s="297" t="s">
        <v>2841</v>
      </c>
      <c r="D1363" s="297" t="s">
        <v>4232</v>
      </c>
      <c r="E1363" s="19" t="s">
        <v>144</v>
      </c>
      <c r="F1363" s="298">
        <v>4.72</v>
      </c>
      <c r="G1363" s="34"/>
      <c r="H1363" s="40"/>
    </row>
    <row r="1364" spans="1:8" s="2" customFormat="1" ht="16.8" customHeight="1">
      <c r="A1364" s="34"/>
      <c r="B1364" s="40"/>
      <c r="C1364" s="297" t="s">
        <v>1506</v>
      </c>
      <c r="D1364" s="297" t="s">
        <v>1507</v>
      </c>
      <c r="E1364" s="19" t="s">
        <v>184</v>
      </c>
      <c r="F1364" s="298">
        <v>29.5</v>
      </c>
      <c r="G1364" s="34"/>
      <c r="H1364" s="40"/>
    </row>
    <row r="1365" spans="1:8" s="2" customFormat="1" ht="16.8" customHeight="1">
      <c r="A1365" s="34"/>
      <c r="B1365" s="40"/>
      <c r="C1365" s="297" t="s">
        <v>1719</v>
      </c>
      <c r="D1365" s="297" t="s">
        <v>4178</v>
      </c>
      <c r="E1365" s="19" t="s">
        <v>144</v>
      </c>
      <c r="F1365" s="298">
        <v>2.36</v>
      </c>
      <c r="G1365" s="34"/>
      <c r="H1365" s="40"/>
    </row>
    <row r="1366" spans="1:8" s="2" customFormat="1" ht="16.8" customHeight="1">
      <c r="A1366" s="34"/>
      <c r="B1366" s="40"/>
      <c r="C1366" s="297" t="s">
        <v>2213</v>
      </c>
      <c r="D1366" s="297" t="s">
        <v>2214</v>
      </c>
      <c r="E1366" s="19" t="s">
        <v>184</v>
      </c>
      <c r="F1366" s="298">
        <v>59</v>
      </c>
      <c r="G1366" s="34"/>
      <c r="H1366" s="40"/>
    </row>
    <row r="1367" spans="1:8" s="2" customFormat="1" ht="16.8" customHeight="1">
      <c r="A1367" s="34"/>
      <c r="B1367" s="40"/>
      <c r="C1367" s="297" t="s">
        <v>2217</v>
      </c>
      <c r="D1367" s="297" t="s">
        <v>2218</v>
      </c>
      <c r="E1367" s="19" t="s">
        <v>184</v>
      </c>
      <c r="F1367" s="298">
        <v>64.9</v>
      </c>
      <c r="G1367" s="34"/>
      <c r="H1367" s="40"/>
    </row>
    <row r="1368" spans="1:8" s="2" customFormat="1" ht="16.8" customHeight="1">
      <c r="A1368" s="34"/>
      <c r="B1368" s="40"/>
      <c r="C1368" s="297" t="s">
        <v>1510</v>
      </c>
      <c r="D1368" s="297" t="s">
        <v>1511</v>
      </c>
      <c r="E1368" s="19" t="s">
        <v>184</v>
      </c>
      <c r="F1368" s="298">
        <v>32.45</v>
      </c>
      <c r="G1368" s="34"/>
      <c r="H1368" s="40"/>
    </row>
    <row r="1369" spans="1:8" s="2" customFormat="1" ht="16.8" customHeight="1">
      <c r="A1369" s="34"/>
      <c r="B1369" s="40"/>
      <c r="C1369" s="293" t="s">
        <v>3755</v>
      </c>
      <c r="D1369" s="294" t="s">
        <v>3756</v>
      </c>
      <c r="E1369" s="295" t="s">
        <v>144</v>
      </c>
      <c r="F1369" s="296">
        <v>4.72</v>
      </c>
      <c r="G1369" s="34"/>
      <c r="H1369" s="40"/>
    </row>
    <row r="1370" spans="1:8" s="2" customFormat="1" ht="16.8" customHeight="1">
      <c r="A1370" s="34"/>
      <c r="B1370" s="40"/>
      <c r="C1370" s="297" t="s">
        <v>3755</v>
      </c>
      <c r="D1370" s="297" t="s">
        <v>3762</v>
      </c>
      <c r="E1370" s="19" t="s">
        <v>17</v>
      </c>
      <c r="F1370" s="298">
        <v>4.72</v>
      </c>
      <c r="G1370" s="34"/>
      <c r="H1370" s="40"/>
    </row>
    <row r="1371" spans="1:8" s="2" customFormat="1" ht="16.8" customHeight="1">
      <c r="A1371" s="34"/>
      <c r="B1371" s="40"/>
      <c r="C1371" s="299" t="s">
        <v>4108</v>
      </c>
      <c r="D1371" s="34"/>
      <c r="E1371" s="34"/>
      <c r="F1371" s="34"/>
      <c r="G1371" s="34"/>
      <c r="H1371" s="40"/>
    </row>
    <row r="1372" spans="1:8" s="2" customFormat="1" ht="16.8" customHeight="1">
      <c r="A1372" s="34"/>
      <c r="B1372" s="40"/>
      <c r="C1372" s="297" t="s">
        <v>2841</v>
      </c>
      <c r="D1372" s="297" t="s">
        <v>4232</v>
      </c>
      <c r="E1372" s="19" t="s">
        <v>144</v>
      </c>
      <c r="F1372" s="298">
        <v>4.72</v>
      </c>
      <c r="G1372" s="34"/>
      <c r="H1372" s="40"/>
    </row>
    <row r="1373" spans="1:8" s="2" customFormat="1" ht="16.8" customHeight="1">
      <c r="A1373" s="34"/>
      <c r="B1373" s="40"/>
      <c r="C1373" s="297" t="s">
        <v>1499</v>
      </c>
      <c r="D1373" s="297" t="s">
        <v>1500</v>
      </c>
      <c r="E1373" s="19" t="s">
        <v>736</v>
      </c>
      <c r="F1373" s="298">
        <v>10.384</v>
      </c>
      <c r="G1373" s="34"/>
      <c r="H1373" s="40"/>
    </row>
    <row r="1374" spans="1:8" s="2" customFormat="1" ht="26.4" customHeight="1">
      <c r="A1374" s="34"/>
      <c r="B1374" s="40"/>
      <c r="C1374" s="292" t="s">
        <v>4267</v>
      </c>
      <c r="D1374" s="292" t="s">
        <v>127</v>
      </c>
      <c r="E1374" s="34"/>
      <c r="F1374" s="34"/>
      <c r="G1374" s="34"/>
      <c r="H1374" s="40"/>
    </row>
    <row r="1375" spans="1:8" s="2" customFormat="1" ht="16.8" customHeight="1">
      <c r="A1375" s="34"/>
      <c r="B1375" s="40"/>
      <c r="C1375" s="293" t="s">
        <v>3785</v>
      </c>
      <c r="D1375" s="294" t="s">
        <v>3786</v>
      </c>
      <c r="E1375" s="295" t="s">
        <v>184</v>
      </c>
      <c r="F1375" s="296">
        <v>92</v>
      </c>
      <c r="G1375" s="34"/>
      <c r="H1375" s="40"/>
    </row>
    <row r="1376" spans="1:8" s="2" customFormat="1" ht="16.8" customHeight="1">
      <c r="A1376" s="34"/>
      <c r="B1376" s="40"/>
      <c r="C1376" s="297" t="s">
        <v>3785</v>
      </c>
      <c r="D1376" s="297" t="s">
        <v>3877</v>
      </c>
      <c r="E1376" s="19" t="s">
        <v>17</v>
      </c>
      <c r="F1376" s="298">
        <v>92</v>
      </c>
      <c r="G1376" s="34"/>
      <c r="H1376" s="40"/>
    </row>
    <row r="1377" spans="1:8" s="2" customFormat="1" ht="16.8" customHeight="1">
      <c r="A1377" s="34"/>
      <c r="B1377" s="40"/>
      <c r="C1377" s="299" t="s">
        <v>4108</v>
      </c>
      <c r="D1377" s="34"/>
      <c r="E1377" s="34"/>
      <c r="F1377" s="34"/>
      <c r="G1377" s="34"/>
      <c r="H1377" s="40"/>
    </row>
    <row r="1378" spans="1:8" s="2" customFormat="1" ht="16.8" customHeight="1">
      <c r="A1378" s="34"/>
      <c r="B1378" s="40"/>
      <c r="C1378" s="297" t="s">
        <v>2769</v>
      </c>
      <c r="D1378" s="297" t="s">
        <v>2214</v>
      </c>
      <c r="E1378" s="19" t="s">
        <v>184</v>
      </c>
      <c r="F1378" s="298">
        <v>92</v>
      </c>
      <c r="G1378" s="34"/>
      <c r="H1378" s="40"/>
    </row>
    <row r="1379" spans="1:8" s="2" customFormat="1" ht="16.8" customHeight="1">
      <c r="A1379" s="34"/>
      <c r="B1379" s="40"/>
      <c r="C1379" s="297" t="s">
        <v>1648</v>
      </c>
      <c r="D1379" s="297" t="s">
        <v>1649</v>
      </c>
      <c r="E1379" s="19" t="s">
        <v>184</v>
      </c>
      <c r="F1379" s="298">
        <v>110.4</v>
      </c>
      <c r="G1379" s="34"/>
      <c r="H1379" s="40"/>
    </row>
    <row r="1380" spans="1:8" s="2" customFormat="1" ht="16.8" customHeight="1">
      <c r="A1380" s="34"/>
      <c r="B1380" s="40"/>
      <c r="C1380" s="293" t="s">
        <v>3776</v>
      </c>
      <c r="D1380" s="294" t="s">
        <v>3777</v>
      </c>
      <c r="E1380" s="295" t="s">
        <v>144</v>
      </c>
      <c r="F1380" s="296">
        <v>1.728</v>
      </c>
      <c r="G1380" s="34"/>
      <c r="H1380" s="40"/>
    </row>
    <row r="1381" spans="1:8" s="2" customFormat="1" ht="16.8" customHeight="1">
      <c r="A1381" s="34"/>
      <c r="B1381" s="40"/>
      <c r="C1381" s="297" t="s">
        <v>3776</v>
      </c>
      <c r="D1381" s="297" t="s">
        <v>3803</v>
      </c>
      <c r="E1381" s="19" t="s">
        <v>17</v>
      </c>
      <c r="F1381" s="298">
        <v>1.728</v>
      </c>
      <c r="G1381" s="34"/>
      <c r="H1381" s="40"/>
    </row>
    <row r="1382" spans="1:8" s="2" customFormat="1" ht="16.8" customHeight="1">
      <c r="A1382" s="34"/>
      <c r="B1382" s="40"/>
      <c r="C1382" s="299" t="s">
        <v>4108</v>
      </c>
      <c r="D1382" s="34"/>
      <c r="E1382" s="34"/>
      <c r="F1382" s="34"/>
      <c r="G1382" s="34"/>
      <c r="H1382" s="40"/>
    </row>
    <row r="1383" spans="1:8" s="2" customFormat="1" ht="16.8" customHeight="1">
      <c r="A1383" s="34"/>
      <c r="B1383" s="40"/>
      <c r="C1383" s="297" t="s">
        <v>3007</v>
      </c>
      <c r="D1383" s="297" t="s">
        <v>4236</v>
      </c>
      <c r="E1383" s="19" t="s">
        <v>144</v>
      </c>
      <c r="F1383" s="298">
        <v>1.728</v>
      </c>
      <c r="G1383" s="34"/>
      <c r="H1383" s="40"/>
    </row>
    <row r="1384" spans="1:8" s="2" customFormat="1" ht="16.8" customHeight="1">
      <c r="A1384" s="34"/>
      <c r="B1384" s="40"/>
      <c r="C1384" s="297" t="s">
        <v>397</v>
      </c>
      <c r="D1384" s="297" t="s">
        <v>4118</v>
      </c>
      <c r="E1384" s="19" t="s">
        <v>144</v>
      </c>
      <c r="F1384" s="298">
        <v>13.766</v>
      </c>
      <c r="G1384" s="34"/>
      <c r="H1384" s="40"/>
    </row>
    <row r="1385" spans="1:8" s="2" customFormat="1" ht="16.8" customHeight="1">
      <c r="A1385" s="34"/>
      <c r="B1385" s="40"/>
      <c r="C1385" s="297" t="s">
        <v>1530</v>
      </c>
      <c r="D1385" s="297" t="s">
        <v>4237</v>
      </c>
      <c r="E1385" s="19" t="s">
        <v>144</v>
      </c>
      <c r="F1385" s="298">
        <v>1.901</v>
      </c>
      <c r="G1385" s="34"/>
      <c r="H1385" s="40"/>
    </row>
    <row r="1386" spans="1:8" s="2" customFormat="1" ht="16.8" customHeight="1">
      <c r="A1386" s="34"/>
      <c r="B1386" s="40"/>
      <c r="C1386" s="293" t="s">
        <v>3797</v>
      </c>
      <c r="D1386" s="294" t="s">
        <v>3798</v>
      </c>
      <c r="E1386" s="295" t="s">
        <v>144</v>
      </c>
      <c r="F1386" s="296">
        <v>9.083</v>
      </c>
      <c r="G1386" s="34"/>
      <c r="H1386" s="40"/>
    </row>
    <row r="1387" spans="1:8" s="2" customFormat="1" ht="16.8" customHeight="1">
      <c r="A1387" s="34"/>
      <c r="B1387" s="40"/>
      <c r="C1387" s="297" t="s">
        <v>17</v>
      </c>
      <c r="D1387" s="297" t="s">
        <v>3815</v>
      </c>
      <c r="E1387" s="19" t="s">
        <v>17</v>
      </c>
      <c r="F1387" s="298">
        <v>4.095</v>
      </c>
      <c r="G1387" s="34"/>
      <c r="H1387" s="40"/>
    </row>
    <row r="1388" spans="1:8" s="2" customFormat="1" ht="16.8" customHeight="1">
      <c r="A1388" s="34"/>
      <c r="B1388" s="40"/>
      <c r="C1388" s="297" t="s">
        <v>17</v>
      </c>
      <c r="D1388" s="297" t="s">
        <v>3816</v>
      </c>
      <c r="E1388" s="19" t="s">
        <v>17</v>
      </c>
      <c r="F1388" s="298">
        <v>4.988</v>
      </c>
      <c r="G1388" s="34"/>
      <c r="H1388" s="40"/>
    </row>
    <row r="1389" spans="1:8" s="2" customFormat="1" ht="16.8" customHeight="1">
      <c r="A1389" s="34"/>
      <c r="B1389" s="40"/>
      <c r="C1389" s="297" t="s">
        <v>3797</v>
      </c>
      <c r="D1389" s="297" t="s">
        <v>261</v>
      </c>
      <c r="E1389" s="19" t="s">
        <v>17</v>
      </c>
      <c r="F1389" s="298">
        <v>9.083</v>
      </c>
      <c r="G1389" s="34"/>
      <c r="H1389" s="40"/>
    </row>
    <row r="1390" spans="1:8" s="2" customFormat="1" ht="16.8" customHeight="1">
      <c r="A1390" s="34"/>
      <c r="B1390" s="40"/>
      <c r="C1390" s="299" t="s">
        <v>4108</v>
      </c>
      <c r="D1390" s="34"/>
      <c r="E1390" s="34"/>
      <c r="F1390" s="34"/>
      <c r="G1390" s="34"/>
      <c r="H1390" s="40"/>
    </row>
    <row r="1391" spans="1:8" s="2" customFormat="1" ht="16.8" customHeight="1">
      <c r="A1391" s="34"/>
      <c r="B1391" s="40"/>
      <c r="C1391" s="297" t="s">
        <v>2841</v>
      </c>
      <c r="D1391" s="297" t="s">
        <v>4232</v>
      </c>
      <c r="E1391" s="19" t="s">
        <v>144</v>
      </c>
      <c r="F1391" s="298">
        <v>9.083</v>
      </c>
      <c r="G1391" s="34"/>
      <c r="H1391" s="40"/>
    </row>
    <row r="1392" spans="1:8" s="2" customFormat="1" ht="16.8" customHeight="1">
      <c r="A1392" s="34"/>
      <c r="B1392" s="40"/>
      <c r="C1392" s="297" t="s">
        <v>1499</v>
      </c>
      <c r="D1392" s="297" t="s">
        <v>1500</v>
      </c>
      <c r="E1392" s="19" t="s">
        <v>736</v>
      </c>
      <c r="F1392" s="298">
        <v>39.966</v>
      </c>
      <c r="G1392" s="34"/>
      <c r="H1392" s="40"/>
    </row>
    <row r="1393" spans="1:8" s="2" customFormat="1" ht="16.8" customHeight="1">
      <c r="A1393" s="34"/>
      <c r="B1393" s="40"/>
      <c r="C1393" s="293" t="s">
        <v>3774</v>
      </c>
      <c r="D1393" s="294" t="s">
        <v>3775</v>
      </c>
      <c r="E1393" s="295" t="s">
        <v>140</v>
      </c>
      <c r="F1393" s="296">
        <v>36</v>
      </c>
      <c r="G1393" s="34"/>
      <c r="H1393" s="40"/>
    </row>
    <row r="1394" spans="1:8" s="2" customFormat="1" ht="16.8" customHeight="1">
      <c r="A1394" s="34"/>
      <c r="B1394" s="40"/>
      <c r="C1394" s="297" t="s">
        <v>3774</v>
      </c>
      <c r="D1394" s="297" t="s">
        <v>3801</v>
      </c>
      <c r="E1394" s="19" t="s">
        <v>17</v>
      </c>
      <c r="F1394" s="298">
        <v>36</v>
      </c>
      <c r="G1394" s="34"/>
      <c r="H1394" s="40"/>
    </row>
    <row r="1395" spans="1:8" s="2" customFormat="1" ht="16.8" customHeight="1">
      <c r="A1395" s="34"/>
      <c r="B1395" s="40"/>
      <c r="C1395" s="299" t="s">
        <v>4108</v>
      </c>
      <c r="D1395" s="34"/>
      <c r="E1395" s="34"/>
      <c r="F1395" s="34"/>
      <c r="G1395" s="34"/>
      <c r="H1395" s="40"/>
    </row>
    <row r="1396" spans="1:8" s="2" customFormat="1" ht="16.8" customHeight="1">
      <c r="A1396" s="34"/>
      <c r="B1396" s="40"/>
      <c r="C1396" s="297" t="s">
        <v>364</v>
      </c>
      <c r="D1396" s="297" t="s">
        <v>4126</v>
      </c>
      <c r="E1396" s="19" t="s">
        <v>140</v>
      </c>
      <c r="F1396" s="298">
        <v>36</v>
      </c>
      <c r="G1396" s="34"/>
      <c r="H1396" s="40"/>
    </row>
    <row r="1397" spans="1:8" s="2" customFormat="1" ht="16.8" customHeight="1">
      <c r="A1397" s="34"/>
      <c r="B1397" s="40"/>
      <c r="C1397" s="297" t="s">
        <v>3030</v>
      </c>
      <c r="D1397" s="297" t="s">
        <v>4249</v>
      </c>
      <c r="E1397" s="19" t="s">
        <v>140</v>
      </c>
      <c r="F1397" s="298">
        <v>36</v>
      </c>
      <c r="G1397" s="34"/>
      <c r="H1397" s="40"/>
    </row>
    <row r="1398" spans="1:8" s="2" customFormat="1" ht="16.8" customHeight="1">
      <c r="A1398" s="34"/>
      <c r="B1398" s="40"/>
      <c r="C1398" s="293" t="s">
        <v>3787</v>
      </c>
      <c r="D1398" s="294" t="s">
        <v>3788</v>
      </c>
      <c r="E1398" s="295" t="s">
        <v>144</v>
      </c>
      <c r="F1398" s="296">
        <v>16.868</v>
      </c>
      <c r="G1398" s="34"/>
      <c r="H1398" s="40"/>
    </row>
    <row r="1399" spans="1:8" s="2" customFormat="1" ht="16.8" customHeight="1">
      <c r="A1399" s="34"/>
      <c r="B1399" s="40"/>
      <c r="C1399" s="297" t="s">
        <v>17</v>
      </c>
      <c r="D1399" s="297" t="s">
        <v>3805</v>
      </c>
      <c r="E1399" s="19" t="s">
        <v>17</v>
      </c>
      <c r="F1399" s="298">
        <v>7.605</v>
      </c>
      <c r="G1399" s="34"/>
      <c r="H1399" s="40"/>
    </row>
    <row r="1400" spans="1:8" s="2" customFormat="1" ht="16.8" customHeight="1">
      <c r="A1400" s="34"/>
      <c r="B1400" s="40"/>
      <c r="C1400" s="297" t="s">
        <v>17</v>
      </c>
      <c r="D1400" s="297" t="s">
        <v>3806</v>
      </c>
      <c r="E1400" s="19" t="s">
        <v>17</v>
      </c>
      <c r="F1400" s="298">
        <v>9.263</v>
      </c>
      <c r="G1400" s="34"/>
      <c r="H1400" s="40"/>
    </row>
    <row r="1401" spans="1:8" s="2" customFormat="1" ht="16.8" customHeight="1">
      <c r="A1401" s="34"/>
      <c r="B1401" s="40"/>
      <c r="C1401" s="297" t="s">
        <v>3787</v>
      </c>
      <c r="D1401" s="297" t="s">
        <v>261</v>
      </c>
      <c r="E1401" s="19" t="s">
        <v>17</v>
      </c>
      <c r="F1401" s="298">
        <v>16.868</v>
      </c>
      <c r="G1401" s="34"/>
      <c r="H1401" s="40"/>
    </row>
    <row r="1402" spans="1:8" s="2" customFormat="1" ht="16.8" customHeight="1">
      <c r="A1402" s="34"/>
      <c r="B1402" s="40"/>
      <c r="C1402" s="299" t="s">
        <v>4108</v>
      </c>
      <c r="D1402" s="34"/>
      <c r="E1402" s="34"/>
      <c r="F1402" s="34"/>
      <c r="G1402" s="34"/>
      <c r="H1402" s="40"/>
    </row>
    <row r="1403" spans="1:8" s="2" customFormat="1" ht="16.8" customHeight="1">
      <c r="A1403" s="34"/>
      <c r="B1403" s="40"/>
      <c r="C1403" s="297" t="s">
        <v>385</v>
      </c>
      <c r="D1403" s="297" t="s">
        <v>4134</v>
      </c>
      <c r="E1403" s="19" t="s">
        <v>144</v>
      </c>
      <c r="F1403" s="298">
        <v>16.868</v>
      </c>
      <c r="G1403" s="34"/>
      <c r="H1403" s="40"/>
    </row>
    <row r="1404" spans="1:8" s="2" customFormat="1" ht="16.8" customHeight="1">
      <c r="A1404" s="34"/>
      <c r="B1404" s="40"/>
      <c r="C1404" s="297" t="s">
        <v>397</v>
      </c>
      <c r="D1404" s="297" t="s">
        <v>4118</v>
      </c>
      <c r="E1404" s="19" t="s">
        <v>144</v>
      </c>
      <c r="F1404" s="298">
        <v>13.766</v>
      </c>
      <c r="G1404" s="34"/>
      <c r="H1404" s="40"/>
    </row>
    <row r="1405" spans="1:8" s="2" customFormat="1" ht="16.8" customHeight="1">
      <c r="A1405" s="34"/>
      <c r="B1405" s="40"/>
      <c r="C1405" s="293" t="s">
        <v>3779</v>
      </c>
      <c r="D1405" s="294" t="s">
        <v>3780</v>
      </c>
      <c r="E1405" s="295" t="s">
        <v>184</v>
      </c>
      <c r="F1405" s="296">
        <v>36.5</v>
      </c>
      <c r="G1405" s="34"/>
      <c r="H1405" s="40"/>
    </row>
    <row r="1406" spans="1:8" s="2" customFormat="1" ht="16.8" customHeight="1">
      <c r="A1406" s="34"/>
      <c r="B1406" s="40"/>
      <c r="C1406" s="297" t="s">
        <v>17</v>
      </c>
      <c r="D1406" s="297" t="s">
        <v>3836</v>
      </c>
      <c r="E1406" s="19" t="s">
        <v>17</v>
      </c>
      <c r="F1406" s="298">
        <v>16.5</v>
      </c>
      <c r="G1406" s="34"/>
      <c r="H1406" s="40"/>
    </row>
    <row r="1407" spans="1:8" s="2" customFormat="1" ht="16.8" customHeight="1">
      <c r="A1407" s="34"/>
      <c r="B1407" s="40"/>
      <c r="C1407" s="297" t="s">
        <v>17</v>
      </c>
      <c r="D1407" s="297" t="s">
        <v>3837</v>
      </c>
      <c r="E1407" s="19" t="s">
        <v>17</v>
      </c>
      <c r="F1407" s="298">
        <v>20</v>
      </c>
      <c r="G1407" s="34"/>
      <c r="H1407" s="40"/>
    </row>
    <row r="1408" spans="1:8" s="2" customFormat="1" ht="16.8" customHeight="1">
      <c r="A1408" s="34"/>
      <c r="B1408" s="40"/>
      <c r="C1408" s="297" t="s">
        <v>3779</v>
      </c>
      <c r="D1408" s="297" t="s">
        <v>261</v>
      </c>
      <c r="E1408" s="19" t="s">
        <v>17</v>
      </c>
      <c r="F1408" s="298">
        <v>36.5</v>
      </c>
      <c r="G1408" s="34"/>
      <c r="H1408" s="40"/>
    </row>
    <row r="1409" spans="1:8" s="2" customFormat="1" ht="16.8" customHeight="1">
      <c r="A1409" s="34"/>
      <c r="B1409" s="40"/>
      <c r="C1409" s="299" t="s">
        <v>4108</v>
      </c>
      <c r="D1409" s="34"/>
      <c r="E1409" s="34"/>
      <c r="F1409" s="34"/>
      <c r="G1409" s="34"/>
      <c r="H1409" s="40"/>
    </row>
    <row r="1410" spans="1:8" s="2" customFormat="1" ht="16.8" customHeight="1">
      <c r="A1410" s="34"/>
      <c r="B1410" s="40"/>
      <c r="C1410" s="297" t="s">
        <v>3110</v>
      </c>
      <c r="D1410" s="297" t="s">
        <v>4238</v>
      </c>
      <c r="E1410" s="19" t="s">
        <v>184</v>
      </c>
      <c r="F1410" s="298">
        <v>36.5</v>
      </c>
      <c r="G1410" s="34"/>
      <c r="H1410" s="40"/>
    </row>
    <row r="1411" spans="1:8" s="2" customFormat="1" ht="16.8" customHeight="1">
      <c r="A1411" s="34"/>
      <c r="B1411" s="40"/>
      <c r="C1411" s="297" t="s">
        <v>1506</v>
      </c>
      <c r="D1411" s="297" t="s">
        <v>1507</v>
      </c>
      <c r="E1411" s="19" t="s">
        <v>184</v>
      </c>
      <c r="F1411" s="298">
        <v>36.5</v>
      </c>
      <c r="G1411" s="34"/>
      <c r="H1411" s="40"/>
    </row>
    <row r="1412" spans="1:8" s="2" customFormat="1" ht="16.8" customHeight="1">
      <c r="A1412" s="34"/>
      <c r="B1412" s="40"/>
      <c r="C1412" s="297" t="s">
        <v>3125</v>
      </c>
      <c r="D1412" s="297" t="s">
        <v>3126</v>
      </c>
      <c r="E1412" s="19" t="s">
        <v>184</v>
      </c>
      <c r="F1412" s="298">
        <v>48.18</v>
      </c>
      <c r="G1412" s="34"/>
      <c r="H1412" s="40"/>
    </row>
    <row r="1413" spans="1:8" s="2" customFormat="1" ht="16.8" customHeight="1">
      <c r="A1413" s="34"/>
      <c r="B1413" s="40"/>
      <c r="C1413" s="297" t="s">
        <v>1510</v>
      </c>
      <c r="D1413" s="297" t="s">
        <v>1511</v>
      </c>
      <c r="E1413" s="19" t="s">
        <v>184</v>
      </c>
      <c r="F1413" s="298">
        <v>40.15</v>
      </c>
      <c r="G1413" s="34"/>
      <c r="H1413" s="40"/>
    </row>
    <row r="1414" spans="1:8" s="2" customFormat="1" ht="16.8" customHeight="1">
      <c r="A1414" s="34"/>
      <c r="B1414" s="40"/>
      <c r="C1414" s="293" t="s">
        <v>3813</v>
      </c>
      <c r="D1414" s="294" t="s">
        <v>3813</v>
      </c>
      <c r="E1414" s="295" t="s">
        <v>17</v>
      </c>
      <c r="F1414" s="296">
        <v>5.19</v>
      </c>
      <c r="G1414" s="34"/>
      <c r="H1414" s="40"/>
    </row>
    <row r="1415" spans="1:8" s="2" customFormat="1" ht="16.8" customHeight="1">
      <c r="A1415" s="34"/>
      <c r="B1415" s="40"/>
      <c r="C1415" s="297" t="s">
        <v>17</v>
      </c>
      <c r="D1415" s="297" t="s">
        <v>3810</v>
      </c>
      <c r="E1415" s="19" t="s">
        <v>17</v>
      </c>
      <c r="F1415" s="298">
        <v>0.36</v>
      </c>
      <c r="G1415" s="34"/>
      <c r="H1415" s="40"/>
    </row>
    <row r="1416" spans="1:8" s="2" customFormat="1" ht="16.8" customHeight="1">
      <c r="A1416" s="34"/>
      <c r="B1416" s="40"/>
      <c r="C1416" s="297" t="s">
        <v>17</v>
      </c>
      <c r="D1416" s="297" t="s">
        <v>3811</v>
      </c>
      <c r="E1416" s="19" t="s">
        <v>17</v>
      </c>
      <c r="F1416" s="298">
        <v>1.98</v>
      </c>
      <c r="G1416" s="34"/>
      <c r="H1416" s="40"/>
    </row>
    <row r="1417" spans="1:8" s="2" customFormat="1" ht="16.8" customHeight="1">
      <c r="A1417" s="34"/>
      <c r="B1417" s="40"/>
      <c r="C1417" s="297" t="s">
        <v>17</v>
      </c>
      <c r="D1417" s="297" t="s">
        <v>3812</v>
      </c>
      <c r="E1417" s="19" t="s">
        <v>17</v>
      </c>
      <c r="F1417" s="298">
        <v>2.85</v>
      </c>
      <c r="G1417" s="34"/>
      <c r="H1417" s="40"/>
    </row>
    <row r="1418" spans="1:8" s="2" customFormat="1" ht="16.8" customHeight="1">
      <c r="A1418" s="34"/>
      <c r="B1418" s="40"/>
      <c r="C1418" s="297" t="s">
        <v>3813</v>
      </c>
      <c r="D1418" s="297" t="s">
        <v>261</v>
      </c>
      <c r="E1418" s="19" t="s">
        <v>17</v>
      </c>
      <c r="F1418" s="298">
        <v>5.19</v>
      </c>
      <c r="G1418" s="34"/>
      <c r="H1418" s="40"/>
    </row>
    <row r="1419" spans="1:8" s="2" customFormat="1" ht="16.8" customHeight="1">
      <c r="A1419" s="34"/>
      <c r="B1419" s="40"/>
      <c r="C1419" s="293" t="s">
        <v>3790</v>
      </c>
      <c r="D1419" s="294" t="s">
        <v>3791</v>
      </c>
      <c r="E1419" s="295" t="s">
        <v>144</v>
      </c>
      <c r="F1419" s="296">
        <v>4.83</v>
      </c>
      <c r="G1419" s="34"/>
      <c r="H1419" s="40"/>
    </row>
    <row r="1420" spans="1:8" s="2" customFormat="1" ht="16.8" customHeight="1">
      <c r="A1420" s="34"/>
      <c r="B1420" s="40"/>
      <c r="C1420" s="297" t="s">
        <v>17</v>
      </c>
      <c r="D1420" s="297" t="s">
        <v>3811</v>
      </c>
      <c r="E1420" s="19" t="s">
        <v>17</v>
      </c>
      <c r="F1420" s="298">
        <v>1.98</v>
      </c>
      <c r="G1420" s="34"/>
      <c r="H1420" s="40"/>
    </row>
    <row r="1421" spans="1:8" s="2" customFormat="1" ht="16.8" customHeight="1">
      <c r="A1421" s="34"/>
      <c r="B1421" s="40"/>
      <c r="C1421" s="297" t="s">
        <v>17</v>
      </c>
      <c r="D1421" s="297" t="s">
        <v>3812</v>
      </c>
      <c r="E1421" s="19" t="s">
        <v>17</v>
      </c>
      <c r="F1421" s="298">
        <v>2.85</v>
      </c>
      <c r="G1421" s="34"/>
      <c r="H1421" s="40"/>
    </row>
    <row r="1422" spans="1:8" s="2" customFormat="1" ht="16.8" customHeight="1">
      <c r="A1422" s="34"/>
      <c r="B1422" s="40"/>
      <c r="C1422" s="297" t="s">
        <v>3790</v>
      </c>
      <c r="D1422" s="297" t="s">
        <v>291</v>
      </c>
      <c r="E1422" s="19" t="s">
        <v>17</v>
      </c>
      <c r="F1422" s="298">
        <v>4.83</v>
      </c>
      <c r="G1422" s="34"/>
      <c r="H1422" s="40"/>
    </row>
    <row r="1423" spans="1:8" s="2" customFormat="1" ht="16.8" customHeight="1">
      <c r="A1423" s="34"/>
      <c r="B1423" s="40"/>
      <c r="C1423" s="299" t="s">
        <v>4108</v>
      </c>
      <c r="D1423" s="34"/>
      <c r="E1423" s="34"/>
      <c r="F1423" s="34"/>
      <c r="G1423" s="34"/>
      <c r="H1423" s="40"/>
    </row>
    <row r="1424" spans="1:8" s="2" customFormat="1" ht="16.8" customHeight="1">
      <c r="A1424" s="34"/>
      <c r="B1424" s="40"/>
      <c r="C1424" s="297" t="s">
        <v>905</v>
      </c>
      <c r="D1424" s="297" t="s">
        <v>4160</v>
      </c>
      <c r="E1424" s="19" t="s">
        <v>144</v>
      </c>
      <c r="F1424" s="298">
        <v>5.19</v>
      </c>
      <c r="G1424" s="34"/>
      <c r="H1424" s="40"/>
    </row>
    <row r="1425" spans="1:8" s="2" customFormat="1" ht="16.8" customHeight="1">
      <c r="A1425" s="34"/>
      <c r="B1425" s="40"/>
      <c r="C1425" s="297" t="s">
        <v>397</v>
      </c>
      <c r="D1425" s="297" t="s">
        <v>4118</v>
      </c>
      <c r="E1425" s="19" t="s">
        <v>144</v>
      </c>
      <c r="F1425" s="298">
        <v>13.766</v>
      </c>
      <c r="G1425" s="34"/>
      <c r="H1425" s="40"/>
    </row>
    <row r="1426" spans="1:8" s="2" customFormat="1" ht="16.8" customHeight="1">
      <c r="A1426" s="34"/>
      <c r="B1426" s="40"/>
      <c r="C1426" s="293" t="s">
        <v>3794</v>
      </c>
      <c r="D1426" s="294" t="s">
        <v>3795</v>
      </c>
      <c r="E1426" s="295" t="s">
        <v>144</v>
      </c>
      <c r="F1426" s="296">
        <v>0.36</v>
      </c>
      <c r="G1426" s="34"/>
      <c r="H1426" s="40"/>
    </row>
    <row r="1427" spans="1:8" s="2" customFormat="1" ht="16.8" customHeight="1">
      <c r="A1427" s="34"/>
      <c r="B1427" s="40"/>
      <c r="C1427" s="297" t="s">
        <v>17</v>
      </c>
      <c r="D1427" s="297" t="s">
        <v>3810</v>
      </c>
      <c r="E1427" s="19" t="s">
        <v>17</v>
      </c>
      <c r="F1427" s="298">
        <v>0.36</v>
      </c>
      <c r="G1427" s="34"/>
      <c r="H1427" s="40"/>
    </row>
    <row r="1428" spans="1:8" s="2" customFormat="1" ht="16.8" customHeight="1">
      <c r="A1428" s="34"/>
      <c r="B1428" s="40"/>
      <c r="C1428" s="297" t="s">
        <v>3794</v>
      </c>
      <c r="D1428" s="297" t="s">
        <v>291</v>
      </c>
      <c r="E1428" s="19" t="s">
        <v>17</v>
      </c>
      <c r="F1428" s="298">
        <v>0.36</v>
      </c>
      <c r="G1428" s="34"/>
      <c r="H1428" s="40"/>
    </row>
    <row r="1429" spans="1:8" s="2" customFormat="1" ht="16.8" customHeight="1">
      <c r="A1429" s="34"/>
      <c r="B1429" s="40"/>
      <c r="C1429" s="299" t="s">
        <v>4108</v>
      </c>
      <c r="D1429" s="34"/>
      <c r="E1429" s="34"/>
      <c r="F1429" s="34"/>
      <c r="G1429" s="34"/>
      <c r="H1429" s="40"/>
    </row>
    <row r="1430" spans="1:8" s="2" customFormat="1" ht="16.8" customHeight="1">
      <c r="A1430" s="34"/>
      <c r="B1430" s="40"/>
      <c r="C1430" s="297" t="s">
        <v>905</v>
      </c>
      <c r="D1430" s="297" t="s">
        <v>4160</v>
      </c>
      <c r="E1430" s="19" t="s">
        <v>144</v>
      </c>
      <c r="F1430" s="298">
        <v>5.19</v>
      </c>
      <c r="G1430" s="34"/>
      <c r="H1430" s="40"/>
    </row>
    <row r="1431" spans="1:8" s="2" customFormat="1" ht="16.8" customHeight="1">
      <c r="A1431" s="34"/>
      <c r="B1431" s="40"/>
      <c r="C1431" s="297" t="s">
        <v>914</v>
      </c>
      <c r="D1431" s="297" t="s">
        <v>915</v>
      </c>
      <c r="E1431" s="19" t="s">
        <v>736</v>
      </c>
      <c r="F1431" s="298">
        <v>0.792</v>
      </c>
      <c r="G1431" s="34"/>
      <c r="H1431" s="40"/>
    </row>
    <row r="1432" spans="1:8" s="2" customFormat="1" ht="16.8" customHeight="1">
      <c r="A1432" s="34"/>
      <c r="B1432" s="40"/>
      <c r="C1432" s="293" t="s">
        <v>3782</v>
      </c>
      <c r="D1432" s="294" t="s">
        <v>3783</v>
      </c>
      <c r="E1432" s="295" t="s">
        <v>184</v>
      </c>
      <c r="F1432" s="296">
        <v>71.75</v>
      </c>
      <c r="G1432" s="34"/>
      <c r="H1432" s="40"/>
    </row>
    <row r="1433" spans="1:8" s="2" customFormat="1" ht="16.8" customHeight="1">
      <c r="A1433" s="34"/>
      <c r="B1433" s="40"/>
      <c r="C1433" s="297" t="s">
        <v>3782</v>
      </c>
      <c r="D1433" s="297" t="s">
        <v>3860</v>
      </c>
      <c r="E1433" s="19" t="s">
        <v>17</v>
      </c>
      <c r="F1433" s="298">
        <v>71.75</v>
      </c>
      <c r="G1433" s="34"/>
      <c r="H1433" s="40"/>
    </row>
    <row r="1434" spans="1:8" s="2" customFormat="1" ht="16.8" customHeight="1">
      <c r="A1434" s="34"/>
      <c r="B1434" s="40"/>
      <c r="C1434" s="299" t="s">
        <v>4108</v>
      </c>
      <c r="D1434" s="34"/>
      <c r="E1434" s="34"/>
      <c r="F1434" s="34"/>
      <c r="G1434" s="34"/>
      <c r="H1434" s="40"/>
    </row>
    <row r="1435" spans="1:8" s="2" customFormat="1" ht="16.8" customHeight="1">
      <c r="A1435" s="34"/>
      <c r="B1435" s="40"/>
      <c r="C1435" s="297" t="s">
        <v>2712</v>
      </c>
      <c r="D1435" s="297" t="s">
        <v>4230</v>
      </c>
      <c r="E1435" s="19" t="s">
        <v>184</v>
      </c>
      <c r="F1435" s="298">
        <v>71.75</v>
      </c>
      <c r="G1435" s="34"/>
      <c r="H1435" s="40"/>
    </row>
    <row r="1436" spans="1:8" s="2" customFormat="1" ht="16.8" customHeight="1">
      <c r="A1436" s="34"/>
      <c r="B1436" s="40"/>
      <c r="C1436" s="297" t="s">
        <v>2728</v>
      </c>
      <c r="D1436" s="297" t="s">
        <v>2729</v>
      </c>
      <c r="E1436" s="19" t="s">
        <v>1200</v>
      </c>
      <c r="F1436" s="298">
        <v>28.838</v>
      </c>
      <c r="G1436" s="34"/>
      <c r="H1436" s="40"/>
    </row>
    <row r="1437" spans="1:8" s="2" customFormat="1" ht="26.4" customHeight="1">
      <c r="A1437" s="34"/>
      <c r="B1437" s="40"/>
      <c r="C1437" s="292" t="s">
        <v>4268</v>
      </c>
      <c r="D1437" s="292" t="s">
        <v>130</v>
      </c>
      <c r="E1437" s="34"/>
      <c r="F1437" s="34"/>
      <c r="G1437" s="34"/>
      <c r="H1437" s="40"/>
    </row>
    <row r="1438" spans="1:8" s="2" customFormat="1" ht="16.8" customHeight="1">
      <c r="A1438" s="34"/>
      <c r="B1438" s="40"/>
      <c r="C1438" s="293" t="s">
        <v>3901</v>
      </c>
      <c r="D1438" s="294" t="s">
        <v>3901</v>
      </c>
      <c r="E1438" s="295" t="s">
        <v>17</v>
      </c>
      <c r="F1438" s="296">
        <v>71</v>
      </c>
      <c r="G1438" s="34"/>
      <c r="H1438" s="40"/>
    </row>
    <row r="1439" spans="1:8" s="2" customFormat="1" ht="16.8" customHeight="1">
      <c r="A1439" s="34"/>
      <c r="B1439" s="40"/>
      <c r="C1439" s="297" t="s">
        <v>3901</v>
      </c>
      <c r="D1439" s="297" t="s">
        <v>3902</v>
      </c>
      <c r="E1439" s="19" t="s">
        <v>17</v>
      </c>
      <c r="F1439" s="298">
        <v>71</v>
      </c>
      <c r="G1439" s="34"/>
      <c r="H1439" s="40"/>
    </row>
    <row r="1440" spans="1:8" s="2" customFormat="1" ht="16.8" customHeight="1">
      <c r="A1440" s="34"/>
      <c r="B1440" s="40"/>
      <c r="C1440" s="293" t="s">
        <v>3898</v>
      </c>
      <c r="D1440" s="294" t="s">
        <v>3898</v>
      </c>
      <c r="E1440" s="295" t="s">
        <v>17</v>
      </c>
      <c r="F1440" s="296">
        <v>63.9</v>
      </c>
      <c r="G1440" s="34"/>
      <c r="H1440" s="40"/>
    </row>
    <row r="1441" spans="1:8" s="2" customFormat="1" ht="16.8" customHeight="1">
      <c r="A1441" s="34"/>
      <c r="B1441" s="40"/>
      <c r="C1441" s="297" t="s">
        <v>3898</v>
      </c>
      <c r="D1441" s="297" t="s">
        <v>3899</v>
      </c>
      <c r="E1441" s="19" t="s">
        <v>17</v>
      </c>
      <c r="F1441" s="298">
        <v>63.9</v>
      </c>
      <c r="G1441" s="34"/>
      <c r="H1441" s="40"/>
    </row>
    <row r="1442" spans="1:8" s="2" customFormat="1" ht="16.8" customHeight="1">
      <c r="A1442" s="34"/>
      <c r="B1442" s="40"/>
      <c r="C1442" s="293" t="s">
        <v>3882</v>
      </c>
      <c r="D1442" s="294" t="s">
        <v>3883</v>
      </c>
      <c r="E1442" s="295" t="s">
        <v>140</v>
      </c>
      <c r="F1442" s="296">
        <v>82.909</v>
      </c>
      <c r="G1442" s="34"/>
      <c r="H1442" s="40"/>
    </row>
    <row r="1443" spans="1:8" s="2" customFormat="1" ht="16.8" customHeight="1">
      <c r="A1443" s="34"/>
      <c r="B1443" s="40"/>
      <c r="C1443" s="297" t="s">
        <v>3882</v>
      </c>
      <c r="D1443" s="297" t="s">
        <v>3920</v>
      </c>
      <c r="E1443" s="19" t="s">
        <v>17</v>
      </c>
      <c r="F1443" s="298">
        <v>82.909</v>
      </c>
      <c r="G1443" s="34"/>
      <c r="H1443" s="40"/>
    </row>
    <row r="1444" spans="1:8" s="2" customFormat="1" ht="16.8" customHeight="1">
      <c r="A1444" s="34"/>
      <c r="B1444" s="40"/>
      <c r="C1444" s="299" t="s">
        <v>4108</v>
      </c>
      <c r="D1444" s="34"/>
      <c r="E1444" s="34"/>
      <c r="F1444" s="34"/>
      <c r="G1444" s="34"/>
      <c r="H1444" s="40"/>
    </row>
    <row r="1445" spans="1:8" s="2" customFormat="1" ht="16.8" customHeight="1">
      <c r="A1445" s="34"/>
      <c r="B1445" s="40"/>
      <c r="C1445" s="297" t="s">
        <v>1726</v>
      </c>
      <c r="D1445" s="297" t="s">
        <v>4187</v>
      </c>
      <c r="E1445" s="19" t="s">
        <v>140</v>
      </c>
      <c r="F1445" s="298">
        <v>82.909</v>
      </c>
      <c r="G1445" s="34"/>
      <c r="H1445" s="40"/>
    </row>
    <row r="1446" spans="1:8" s="2" customFormat="1" ht="16.8" customHeight="1">
      <c r="A1446" s="34"/>
      <c r="B1446" s="40"/>
      <c r="C1446" s="297" t="s">
        <v>1735</v>
      </c>
      <c r="D1446" s="297" t="s">
        <v>4188</v>
      </c>
      <c r="E1446" s="19" t="s">
        <v>140</v>
      </c>
      <c r="F1446" s="298">
        <v>82.909</v>
      </c>
      <c r="G1446" s="34"/>
      <c r="H1446" s="40"/>
    </row>
    <row r="1447" spans="1:8" s="2" customFormat="1" ht="16.8" customHeight="1">
      <c r="A1447" s="34"/>
      <c r="B1447" s="40"/>
      <c r="C1447" s="297" t="s">
        <v>1743</v>
      </c>
      <c r="D1447" s="297" t="s">
        <v>4189</v>
      </c>
      <c r="E1447" s="19" t="s">
        <v>140</v>
      </c>
      <c r="F1447" s="298">
        <v>82.909</v>
      </c>
      <c r="G1447" s="34"/>
      <c r="H1447" s="40"/>
    </row>
    <row r="1448" spans="1:8" s="2" customFormat="1" ht="16.8" customHeight="1">
      <c r="A1448" s="34"/>
      <c r="B1448" s="40"/>
      <c r="C1448" s="297" t="s">
        <v>1731</v>
      </c>
      <c r="D1448" s="297" t="s">
        <v>1732</v>
      </c>
      <c r="E1448" s="19" t="s">
        <v>736</v>
      </c>
      <c r="F1448" s="298">
        <v>7.296</v>
      </c>
      <c r="G1448" s="34"/>
      <c r="H1448" s="40"/>
    </row>
    <row r="1449" spans="1:8" s="2" customFormat="1" ht="16.8" customHeight="1">
      <c r="A1449" s="34"/>
      <c r="B1449" s="40"/>
      <c r="C1449" s="297" t="s">
        <v>1739</v>
      </c>
      <c r="D1449" s="297" t="s">
        <v>1740</v>
      </c>
      <c r="E1449" s="19" t="s">
        <v>736</v>
      </c>
      <c r="F1449" s="298">
        <v>10.944</v>
      </c>
      <c r="G1449" s="34"/>
      <c r="H1449" s="40"/>
    </row>
    <row r="1450" spans="1:8" s="2" customFormat="1" ht="16.8" customHeight="1">
      <c r="A1450" s="34"/>
      <c r="B1450" s="40"/>
      <c r="C1450" s="297" t="s">
        <v>1748</v>
      </c>
      <c r="D1450" s="297" t="s">
        <v>1749</v>
      </c>
      <c r="E1450" s="19" t="s">
        <v>736</v>
      </c>
      <c r="F1450" s="298">
        <v>36.48</v>
      </c>
      <c r="G1450" s="34"/>
      <c r="H1450" s="40"/>
    </row>
    <row r="1451" spans="1:8" s="2" customFormat="1" ht="16.8" customHeight="1">
      <c r="A1451" s="34"/>
      <c r="B1451" s="40"/>
      <c r="C1451" s="293" t="s">
        <v>3885</v>
      </c>
      <c r="D1451" s="294" t="s">
        <v>3886</v>
      </c>
      <c r="E1451" s="295" t="s">
        <v>184</v>
      </c>
      <c r="F1451" s="296">
        <v>118.05</v>
      </c>
      <c r="G1451" s="34"/>
      <c r="H1451" s="40"/>
    </row>
    <row r="1452" spans="1:8" s="2" customFormat="1" ht="16.8" customHeight="1">
      <c r="A1452" s="34"/>
      <c r="B1452" s="40"/>
      <c r="C1452" s="297" t="s">
        <v>3885</v>
      </c>
      <c r="D1452" s="297" t="s">
        <v>3930</v>
      </c>
      <c r="E1452" s="19" t="s">
        <v>17</v>
      </c>
      <c r="F1452" s="298">
        <v>118.05</v>
      </c>
      <c r="G1452" s="34"/>
      <c r="H1452" s="40"/>
    </row>
    <row r="1453" spans="1:8" s="2" customFormat="1" ht="16.8" customHeight="1">
      <c r="A1453" s="34"/>
      <c r="B1453" s="40"/>
      <c r="C1453" s="299" t="s">
        <v>4108</v>
      </c>
      <c r="D1453" s="34"/>
      <c r="E1453" s="34"/>
      <c r="F1453" s="34"/>
      <c r="G1453" s="34"/>
      <c r="H1453" s="40"/>
    </row>
    <row r="1454" spans="1:8" s="2" customFormat="1" ht="16.8" customHeight="1">
      <c r="A1454" s="34"/>
      <c r="B1454" s="40"/>
      <c r="C1454" s="297" t="s">
        <v>678</v>
      </c>
      <c r="D1454" s="297" t="s">
        <v>4121</v>
      </c>
      <c r="E1454" s="19" t="s">
        <v>184</v>
      </c>
      <c r="F1454" s="298">
        <v>118.05</v>
      </c>
      <c r="G1454" s="34"/>
      <c r="H1454" s="40"/>
    </row>
    <row r="1455" spans="1:8" s="2" customFormat="1" ht="16.8" customHeight="1">
      <c r="A1455" s="34"/>
      <c r="B1455" s="40"/>
      <c r="C1455" s="297" t="s">
        <v>3931</v>
      </c>
      <c r="D1455" s="297" t="s">
        <v>3932</v>
      </c>
      <c r="E1455" s="19" t="s">
        <v>184</v>
      </c>
      <c r="F1455" s="298">
        <v>123.953</v>
      </c>
      <c r="G1455" s="34"/>
      <c r="H1455" s="40"/>
    </row>
    <row r="1456" spans="1:8" s="2" customFormat="1" ht="16.8" customHeight="1">
      <c r="A1456" s="34"/>
      <c r="B1456" s="40"/>
      <c r="C1456" s="293" t="s">
        <v>3888</v>
      </c>
      <c r="D1456" s="294" t="s">
        <v>3889</v>
      </c>
      <c r="E1456" s="295" t="s">
        <v>184</v>
      </c>
      <c r="F1456" s="296">
        <v>4</v>
      </c>
      <c r="G1456" s="34"/>
      <c r="H1456" s="40"/>
    </row>
    <row r="1457" spans="1:8" s="2" customFormat="1" ht="16.8" customHeight="1">
      <c r="A1457" s="34"/>
      <c r="B1457" s="40"/>
      <c r="C1457" s="297" t="s">
        <v>3888</v>
      </c>
      <c r="D1457" s="297" t="s">
        <v>248</v>
      </c>
      <c r="E1457" s="19" t="s">
        <v>17</v>
      </c>
      <c r="F1457" s="298">
        <v>4</v>
      </c>
      <c r="G1457" s="34"/>
      <c r="H1457" s="40"/>
    </row>
    <row r="1458" spans="1:8" s="2" customFormat="1" ht="16.8" customHeight="1">
      <c r="A1458" s="34"/>
      <c r="B1458" s="40"/>
      <c r="C1458" s="299" t="s">
        <v>4108</v>
      </c>
      <c r="D1458" s="34"/>
      <c r="E1458" s="34"/>
      <c r="F1458" s="34"/>
      <c r="G1458" s="34"/>
      <c r="H1458" s="40"/>
    </row>
    <row r="1459" spans="1:8" s="2" customFormat="1" ht="16.8" customHeight="1">
      <c r="A1459" s="34"/>
      <c r="B1459" s="40"/>
      <c r="C1459" s="297" t="s">
        <v>3935</v>
      </c>
      <c r="D1459" s="297" t="s">
        <v>4269</v>
      </c>
      <c r="E1459" s="19" t="s">
        <v>184</v>
      </c>
      <c r="F1459" s="298">
        <v>4</v>
      </c>
      <c r="G1459" s="34"/>
      <c r="H1459" s="40"/>
    </row>
    <row r="1460" spans="1:8" s="2" customFormat="1" ht="16.8" customHeight="1">
      <c r="A1460" s="34"/>
      <c r="B1460" s="40"/>
      <c r="C1460" s="297" t="s">
        <v>3939</v>
      </c>
      <c r="D1460" s="297" t="s">
        <v>3940</v>
      </c>
      <c r="E1460" s="19" t="s">
        <v>184</v>
      </c>
      <c r="F1460" s="298">
        <v>4.2</v>
      </c>
      <c r="G1460" s="34"/>
      <c r="H1460" s="40"/>
    </row>
    <row r="1461" spans="1:8" s="2" customFormat="1" ht="16.8" customHeight="1">
      <c r="A1461" s="34"/>
      <c r="B1461" s="40"/>
      <c r="C1461" s="293" t="s">
        <v>3893</v>
      </c>
      <c r="D1461" s="294" t="s">
        <v>3894</v>
      </c>
      <c r="E1461" s="295" t="s">
        <v>144</v>
      </c>
      <c r="F1461" s="296">
        <v>27.667</v>
      </c>
      <c r="G1461" s="34"/>
      <c r="H1461" s="40"/>
    </row>
    <row r="1462" spans="1:8" s="2" customFormat="1" ht="16.8" customHeight="1">
      <c r="A1462" s="34"/>
      <c r="B1462" s="40"/>
      <c r="C1462" s="297" t="s">
        <v>17</v>
      </c>
      <c r="D1462" s="297" t="s">
        <v>3904</v>
      </c>
      <c r="E1462" s="19" t="s">
        <v>17</v>
      </c>
      <c r="F1462" s="298">
        <v>17.7</v>
      </c>
      <c r="G1462" s="34"/>
      <c r="H1462" s="40"/>
    </row>
    <row r="1463" spans="1:8" s="2" customFormat="1" ht="16.8" customHeight="1">
      <c r="A1463" s="34"/>
      <c r="B1463" s="40"/>
      <c r="C1463" s="297" t="s">
        <v>17</v>
      </c>
      <c r="D1463" s="297" t="s">
        <v>3905</v>
      </c>
      <c r="E1463" s="19" t="s">
        <v>17</v>
      </c>
      <c r="F1463" s="298">
        <v>4.425</v>
      </c>
      <c r="G1463" s="34"/>
      <c r="H1463" s="40"/>
    </row>
    <row r="1464" spans="1:8" s="2" customFormat="1" ht="16.8" customHeight="1">
      <c r="A1464" s="34"/>
      <c r="B1464" s="40"/>
      <c r="C1464" s="297" t="s">
        <v>17</v>
      </c>
      <c r="D1464" s="297" t="s">
        <v>3906</v>
      </c>
      <c r="E1464" s="19" t="s">
        <v>17</v>
      </c>
      <c r="F1464" s="298">
        <v>5.542</v>
      </c>
      <c r="G1464" s="34"/>
      <c r="H1464" s="40"/>
    </row>
    <row r="1465" spans="1:8" s="2" customFormat="1" ht="16.8" customHeight="1">
      <c r="A1465" s="34"/>
      <c r="B1465" s="40"/>
      <c r="C1465" s="297" t="s">
        <v>3893</v>
      </c>
      <c r="D1465" s="297" t="s">
        <v>261</v>
      </c>
      <c r="E1465" s="19" t="s">
        <v>17</v>
      </c>
      <c r="F1465" s="298">
        <v>27.667</v>
      </c>
      <c r="G1465" s="34"/>
      <c r="H1465" s="40"/>
    </row>
    <row r="1466" spans="1:8" s="2" customFormat="1" ht="16.8" customHeight="1">
      <c r="A1466" s="34"/>
      <c r="B1466" s="40"/>
      <c r="C1466" s="299" t="s">
        <v>4108</v>
      </c>
      <c r="D1466" s="34"/>
      <c r="E1466" s="34"/>
      <c r="F1466" s="34"/>
      <c r="G1466" s="34"/>
      <c r="H1466" s="40"/>
    </row>
    <row r="1467" spans="1:8" s="2" customFormat="1" ht="16.8" customHeight="1">
      <c r="A1467" s="34"/>
      <c r="B1467" s="40"/>
      <c r="C1467" s="297" t="s">
        <v>882</v>
      </c>
      <c r="D1467" s="297" t="s">
        <v>4159</v>
      </c>
      <c r="E1467" s="19" t="s">
        <v>144</v>
      </c>
      <c r="F1467" s="298">
        <v>27.667</v>
      </c>
      <c r="G1467" s="34"/>
      <c r="H1467" s="40"/>
    </row>
    <row r="1468" spans="1:8" s="2" customFormat="1" ht="16.8" customHeight="1">
      <c r="A1468" s="34"/>
      <c r="B1468" s="40"/>
      <c r="C1468" s="297" t="s">
        <v>397</v>
      </c>
      <c r="D1468" s="297" t="s">
        <v>4118</v>
      </c>
      <c r="E1468" s="19" t="s">
        <v>144</v>
      </c>
      <c r="F1468" s="298">
        <v>28.067</v>
      </c>
      <c r="G1468" s="34"/>
      <c r="H1468" s="40"/>
    </row>
    <row r="1469" spans="1:8" s="2" customFormat="1" ht="16.8" customHeight="1">
      <c r="A1469" s="34"/>
      <c r="B1469" s="40"/>
      <c r="C1469" s="293" t="s">
        <v>3890</v>
      </c>
      <c r="D1469" s="294" t="s">
        <v>3891</v>
      </c>
      <c r="E1469" s="295" t="s">
        <v>144</v>
      </c>
      <c r="F1469" s="296">
        <v>0.4</v>
      </c>
      <c r="G1469" s="34"/>
      <c r="H1469" s="40"/>
    </row>
    <row r="1470" spans="1:8" s="2" customFormat="1" ht="16.8" customHeight="1">
      <c r="A1470" s="34"/>
      <c r="B1470" s="40"/>
      <c r="C1470" s="297" t="s">
        <v>3890</v>
      </c>
      <c r="D1470" s="297" t="s">
        <v>3911</v>
      </c>
      <c r="E1470" s="19" t="s">
        <v>17</v>
      </c>
      <c r="F1470" s="298">
        <v>0.4</v>
      </c>
      <c r="G1470" s="34"/>
      <c r="H1470" s="40"/>
    </row>
    <row r="1471" spans="1:8" s="2" customFormat="1" ht="16.8" customHeight="1">
      <c r="A1471" s="34"/>
      <c r="B1471" s="40"/>
      <c r="C1471" s="299" t="s">
        <v>4108</v>
      </c>
      <c r="D1471" s="34"/>
      <c r="E1471" s="34"/>
      <c r="F1471" s="34"/>
      <c r="G1471" s="34"/>
      <c r="H1471" s="40"/>
    </row>
    <row r="1472" spans="1:8" s="2" customFormat="1" ht="16.8" customHeight="1">
      <c r="A1472" s="34"/>
      <c r="B1472" s="40"/>
      <c r="C1472" s="297" t="s">
        <v>3907</v>
      </c>
      <c r="D1472" s="297" t="s">
        <v>4270</v>
      </c>
      <c r="E1472" s="19" t="s">
        <v>144</v>
      </c>
      <c r="F1472" s="298">
        <v>0.4</v>
      </c>
      <c r="G1472" s="34"/>
      <c r="H1472" s="40"/>
    </row>
    <row r="1473" spans="1:8" s="2" customFormat="1" ht="16.8" customHeight="1">
      <c r="A1473" s="34"/>
      <c r="B1473" s="40"/>
      <c r="C1473" s="297" t="s">
        <v>397</v>
      </c>
      <c r="D1473" s="297" t="s">
        <v>4118</v>
      </c>
      <c r="E1473" s="19" t="s">
        <v>144</v>
      </c>
      <c r="F1473" s="298">
        <v>28.067</v>
      </c>
      <c r="G1473" s="34"/>
      <c r="H1473" s="40"/>
    </row>
    <row r="1474" spans="1:8" s="2" customFormat="1" ht="16.8" customHeight="1">
      <c r="A1474" s="34"/>
      <c r="B1474" s="40"/>
      <c r="C1474" s="297" t="s">
        <v>3914</v>
      </c>
      <c r="D1474" s="297" t="s">
        <v>4271</v>
      </c>
      <c r="E1474" s="19" t="s">
        <v>144</v>
      </c>
      <c r="F1474" s="298">
        <v>0.44</v>
      </c>
      <c r="G1474" s="34"/>
      <c r="H1474" s="40"/>
    </row>
    <row r="1475" spans="1:8" s="2" customFormat="1" ht="26.4" customHeight="1">
      <c r="A1475" s="34"/>
      <c r="B1475" s="40"/>
      <c r="C1475" s="292" t="s">
        <v>4272</v>
      </c>
      <c r="D1475" s="292" t="s">
        <v>133</v>
      </c>
      <c r="E1475" s="34"/>
      <c r="F1475" s="34"/>
      <c r="G1475" s="34"/>
      <c r="H1475" s="40"/>
    </row>
    <row r="1476" spans="1:8" s="2" customFormat="1" ht="16.8" customHeight="1">
      <c r="A1476" s="34"/>
      <c r="B1476" s="40"/>
      <c r="C1476" s="293" t="s">
        <v>3957</v>
      </c>
      <c r="D1476" s="294" t="s">
        <v>3958</v>
      </c>
      <c r="E1476" s="295" t="s">
        <v>140</v>
      </c>
      <c r="F1476" s="296">
        <v>12.48</v>
      </c>
      <c r="G1476" s="34"/>
      <c r="H1476" s="40"/>
    </row>
    <row r="1477" spans="1:8" s="2" customFormat="1" ht="16.8" customHeight="1">
      <c r="A1477" s="34"/>
      <c r="B1477" s="40"/>
      <c r="C1477" s="297" t="s">
        <v>3957</v>
      </c>
      <c r="D1477" s="297" t="s">
        <v>4008</v>
      </c>
      <c r="E1477" s="19" t="s">
        <v>17</v>
      </c>
      <c r="F1477" s="298">
        <v>12.48</v>
      </c>
      <c r="G1477" s="34"/>
      <c r="H1477" s="40"/>
    </row>
    <row r="1478" spans="1:8" s="2" customFormat="1" ht="16.8" customHeight="1">
      <c r="A1478" s="34"/>
      <c r="B1478" s="40"/>
      <c r="C1478" s="299" t="s">
        <v>4108</v>
      </c>
      <c r="D1478" s="34"/>
      <c r="E1478" s="34"/>
      <c r="F1478" s="34"/>
      <c r="G1478" s="34"/>
      <c r="H1478" s="40"/>
    </row>
    <row r="1479" spans="1:8" s="2" customFormat="1" ht="16.8" customHeight="1">
      <c r="A1479" s="34"/>
      <c r="B1479" s="40"/>
      <c r="C1479" s="297" t="s">
        <v>4004</v>
      </c>
      <c r="D1479" s="297" t="s">
        <v>4273</v>
      </c>
      <c r="E1479" s="19" t="s">
        <v>140</v>
      </c>
      <c r="F1479" s="298">
        <v>12.48</v>
      </c>
      <c r="G1479" s="34"/>
      <c r="H1479" s="40"/>
    </row>
    <row r="1480" spans="1:8" s="2" customFormat="1" ht="16.8" customHeight="1">
      <c r="A1480" s="34"/>
      <c r="B1480" s="40"/>
      <c r="C1480" s="297" t="s">
        <v>1752</v>
      </c>
      <c r="D1480" s="297" t="s">
        <v>4168</v>
      </c>
      <c r="E1480" s="19" t="s">
        <v>140</v>
      </c>
      <c r="F1480" s="298">
        <v>25.223</v>
      </c>
      <c r="G1480" s="34"/>
      <c r="H1480" s="40"/>
    </row>
    <row r="1481" spans="1:8" s="2" customFormat="1" ht="16.8" customHeight="1">
      <c r="A1481" s="34"/>
      <c r="B1481" s="40"/>
      <c r="C1481" s="297" t="s">
        <v>443</v>
      </c>
      <c r="D1481" s="297" t="s">
        <v>4113</v>
      </c>
      <c r="E1481" s="19" t="s">
        <v>140</v>
      </c>
      <c r="F1481" s="298">
        <v>13.728</v>
      </c>
      <c r="G1481" s="34"/>
      <c r="H1481" s="40"/>
    </row>
    <row r="1482" spans="1:8" s="2" customFormat="1" ht="16.8" customHeight="1">
      <c r="A1482" s="34"/>
      <c r="B1482" s="40"/>
      <c r="C1482" s="297" t="s">
        <v>1757</v>
      </c>
      <c r="D1482" s="297" t="s">
        <v>4169</v>
      </c>
      <c r="E1482" s="19" t="s">
        <v>140</v>
      </c>
      <c r="F1482" s="298">
        <v>13.728</v>
      </c>
      <c r="G1482" s="34"/>
      <c r="H1482" s="40"/>
    </row>
    <row r="1483" spans="1:8" s="2" customFormat="1" ht="16.8" customHeight="1">
      <c r="A1483" s="34"/>
      <c r="B1483" s="40"/>
      <c r="C1483" s="293" t="s">
        <v>3965</v>
      </c>
      <c r="D1483" s="294" t="s">
        <v>3966</v>
      </c>
      <c r="E1483" s="295" t="s">
        <v>184</v>
      </c>
      <c r="F1483" s="296">
        <v>178.5</v>
      </c>
      <c r="G1483" s="34"/>
      <c r="H1483" s="40"/>
    </row>
    <row r="1484" spans="1:8" s="2" customFormat="1" ht="16.8" customHeight="1">
      <c r="A1484" s="34"/>
      <c r="B1484" s="40"/>
      <c r="C1484" s="297" t="s">
        <v>3965</v>
      </c>
      <c r="D1484" s="297" t="s">
        <v>4031</v>
      </c>
      <c r="E1484" s="19" t="s">
        <v>17</v>
      </c>
      <c r="F1484" s="298">
        <v>178.5</v>
      </c>
      <c r="G1484" s="34"/>
      <c r="H1484" s="40"/>
    </row>
    <row r="1485" spans="1:8" s="2" customFormat="1" ht="16.8" customHeight="1">
      <c r="A1485" s="34"/>
      <c r="B1485" s="40"/>
      <c r="C1485" s="299" t="s">
        <v>4108</v>
      </c>
      <c r="D1485" s="34"/>
      <c r="E1485" s="34"/>
      <c r="F1485" s="34"/>
      <c r="G1485" s="34"/>
      <c r="H1485" s="40"/>
    </row>
    <row r="1486" spans="1:8" s="2" customFormat="1" ht="16.8" customHeight="1">
      <c r="A1486" s="34"/>
      <c r="B1486" s="40"/>
      <c r="C1486" s="297" t="s">
        <v>1506</v>
      </c>
      <c r="D1486" s="297" t="s">
        <v>1507</v>
      </c>
      <c r="E1486" s="19" t="s">
        <v>184</v>
      </c>
      <c r="F1486" s="298">
        <v>178.5</v>
      </c>
      <c r="G1486" s="34"/>
      <c r="H1486" s="40"/>
    </row>
    <row r="1487" spans="1:8" s="2" customFormat="1" ht="16.8" customHeight="1">
      <c r="A1487" s="34"/>
      <c r="B1487" s="40"/>
      <c r="C1487" s="297" t="s">
        <v>385</v>
      </c>
      <c r="D1487" s="297" t="s">
        <v>4134</v>
      </c>
      <c r="E1487" s="19" t="s">
        <v>144</v>
      </c>
      <c r="F1487" s="298">
        <v>74.97</v>
      </c>
      <c r="G1487" s="34"/>
      <c r="H1487" s="40"/>
    </row>
    <row r="1488" spans="1:8" s="2" customFormat="1" ht="16.8" customHeight="1">
      <c r="A1488" s="34"/>
      <c r="B1488" s="40"/>
      <c r="C1488" s="297" t="s">
        <v>905</v>
      </c>
      <c r="D1488" s="297" t="s">
        <v>4160</v>
      </c>
      <c r="E1488" s="19" t="s">
        <v>144</v>
      </c>
      <c r="F1488" s="298">
        <v>21.42</v>
      </c>
      <c r="G1488" s="34"/>
      <c r="H1488" s="40"/>
    </row>
    <row r="1489" spans="1:8" s="2" customFormat="1" ht="16.8" customHeight="1">
      <c r="A1489" s="34"/>
      <c r="B1489" s="40"/>
      <c r="C1489" s="297" t="s">
        <v>2841</v>
      </c>
      <c r="D1489" s="297" t="s">
        <v>4232</v>
      </c>
      <c r="E1489" s="19" t="s">
        <v>144</v>
      </c>
      <c r="F1489" s="298">
        <v>42.84</v>
      </c>
      <c r="G1489" s="34"/>
      <c r="H1489" s="40"/>
    </row>
    <row r="1490" spans="1:8" s="2" customFormat="1" ht="16.8" customHeight="1">
      <c r="A1490" s="34"/>
      <c r="B1490" s="40"/>
      <c r="C1490" s="297" t="s">
        <v>1719</v>
      </c>
      <c r="D1490" s="297" t="s">
        <v>4178</v>
      </c>
      <c r="E1490" s="19" t="s">
        <v>144</v>
      </c>
      <c r="F1490" s="298">
        <v>10.71</v>
      </c>
      <c r="G1490" s="34"/>
      <c r="H1490" s="40"/>
    </row>
    <row r="1491" spans="1:8" s="2" customFormat="1" ht="16.8" customHeight="1">
      <c r="A1491" s="34"/>
      <c r="B1491" s="40"/>
      <c r="C1491" s="297" t="s">
        <v>1510</v>
      </c>
      <c r="D1491" s="297" t="s">
        <v>1511</v>
      </c>
      <c r="E1491" s="19" t="s">
        <v>184</v>
      </c>
      <c r="F1491" s="298">
        <v>196.35</v>
      </c>
      <c r="G1491" s="34"/>
      <c r="H1491" s="40"/>
    </row>
    <row r="1492" spans="1:8" s="2" customFormat="1" ht="16.8" customHeight="1">
      <c r="A1492" s="34"/>
      <c r="B1492" s="40"/>
      <c r="C1492" s="293" t="s">
        <v>3960</v>
      </c>
      <c r="D1492" s="294" t="s">
        <v>3961</v>
      </c>
      <c r="E1492" s="295" t="s">
        <v>140</v>
      </c>
      <c r="F1492" s="296">
        <v>3.45</v>
      </c>
      <c r="G1492" s="34"/>
      <c r="H1492" s="40"/>
    </row>
    <row r="1493" spans="1:8" s="2" customFormat="1" ht="16.8" customHeight="1">
      <c r="A1493" s="34"/>
      <c r="B1493" s="40"/>
      <c r="C1493" s="297" t="s">
        <v>3960</v>
      </c>
      <c r="D1493" s="297" t="s">
        <v>3992</v>
      </c>
      <c r="E1493" s="19" t="s">
        <v>17</v>
      </c>
      <c r="F1493" s="298">
        <v>3.45</v>
      </c>
      <c r="G1493" s="34"/>
      <c r="H1493" s="40"/>
    </row>
    <row r="1494" spans="1:8" s="2" customFormat="1" ht="16.8" customHeight="1">
      <c r="A1494" s="34"/>
      <c r="B1494" s="40"/>
      <c r="C1494" s="299" t="s">
        <v>4108</v>
      </c>
      <c r="D1494" s="34"/>
      <c r="E1494" s="34"/>
      <c r="F1494" s="34"/>
      <c r="G1494" s="34"/>
      <c r="H1494" s="40"/>
    </row>
    <row r="1495" spans="1:8" s="2" customFormat="1" ht="16.8" customHeight="1">
      <c r="A1495" s="34"/>
      <c r="B1495" s="40"/>
      <c r="C1495" s="297" t="s">
        <v>3988</v>
      </c>
      <c r="D1495" s="297" t="s">
        <v>4274</v>
      </c>
      <c r="E1495" s="19" t="s">
        <v>140</v>
      </c>
      <c r="F1495" s="298">
        <v>3.45</v>
      </c>
      <c r="G1495" s="34"/>
      <c r="H1495" s="40"/>
    </row>
    <row r="1496" spans="1:8" s="2" customFormat="1" ht="16.8" customHeight="1">
      <c r="A1496" s="34"/>
      <c r="B1496" s="40"/>
      <c r="C1496" s="297" t="s">
        <v>1752</v>
      </c>
      <c r="D1496" s="297" t="s">
        <v>4168</v>
      </c>
      <c r="E1496" s="19" t="s">
        <v>140</v>
      </c>
      <c r="F1496" s="298">
        <v>25.223</v>
      </c>
      <c r="G1496" s="34"/>
      <c r="H1496" s="40"/>
    </row>
    <row r="1497" spans="1:8" s="2" customFormat="1" ht="16.8" customHeight="1">
      <c r="A1497" s="34"/>
      <c r="B1497" s="40"/>
      <c r="C1497" s="297" t="s">
        <v>474</v>
      </c>
      <c r="D1497" s="297" t="s">
        <v>4275</v>
      </c>
      <c r="E1497" s="19" t="s">
        <v>140</v>
      </c>
      <c r="F1497" s="298">
        <v>3.45</v>
      </c>
      <c r="G1497" s="34"/>
      <c r="H1497" s="40"/>
    </row>
    <row r="1498" spans="1:8" s="2" customFormat="1" ht="16.8" customHeight="1">
      <c r="A1498" s="34"/>
      <c r="B1498" s="40"/>
      <c r="C1498" s="293" t="s">
        <v>3980</v>
      </c>
      <c r="D1498" s="294" t="s">
        <v>3981</v>
      </c>
      <c r="E1498" s="295" t="s">
        <v>140</v>
      </c>
      <c r="F1498" s="296">
        <v>3</v>
      </c>
      <c r="G1498" s="34"/>
      <c r="H1498" s="40"/>
    </row>
    <row r="1499" spans="1:8" s="2" customFormat="1" ht="16.8" customHeight="1">
      <c r="A1499" s="34"/>
      <c r="B1499" s="40"/>
      <c r="C1499" s="297" t="s">
        <v>17</v>
      </c>
      <c r="D1499" s="297" t="s">
        <v>4002</v>
      </c>
      <c r="E1499" s="19" t="s">
        <v>17</v>
      </c>
      <c r="F1499" s="298">
        <v>1.8</v>
      </c>
      <c r="G1499" s="34"/>
      <c r="H1499" s="40"/>
    </row>
    <row r="1500" spans="1:8" s="2" customFormat="1" ht="16.8" customHeight="1">
      <c r="A1500" s="34"/>
      <c r="B1500" s="40"/>
      <c r="C1500" s="297" t="s">
        <v>17</v>
      </c>
      <c r="D1500" s="297" t="s">
        <v>4003</v>
      </c>
      <c r="E1500" s="19" t="s">
        <v>17</v>
      </c>
      <c r="F1500" s="298">
        <v>1.2</v>
      </c>
      <c r="G1500" s="34"/>
      <c r="H1500" s="40"/>
    </row>
    <row r="1501" spans="1:8" s="2" customFormat="1" ht="16.8" customHeight="1">
      <c r="A1501" s="34"/>
      <c r="B1501" s="40"/>
      <c r="C1501" s="297" t="s">
        <v>3980</v>
      </c>
      <c r="D1501" s="297" t="s">
        <v>261</v>
      </c>
      <c r="E1501" s="19" t="s">
        <v>17</v>
      </c>
      <c r="F1501" s="298">
        <v>3</v>
      </c>
      <c r="G1501" s="34"/>
      <c r="H1501" s="40"/>
    </row>
    <row r="1502" spans="1:8" s="2" customFormat="1" ht="16.8" customHeight="1">
      <c r="A1502" s="34"/>
      <c r="B1502" s="40"/>
      <c r="C1502" s="299" t="s">
        <v>4108</v>
      </c>
      <c r="D1502" s="34"/>
      <c r="E1502" s="34"/>
      <c r="F1502" s="34"/>
      <c r="G1502" s="34"/>
      <c r="H1502" s="40"/>
    </row>
    <row r="1503" spans="1:8" s="2" customFormat="1" ht="16.8" customHeight="1">
      <c r="A1503" s="34"/>
      <c r="B1503" s="40"/>
      <c r="C1503" s="297" t="s">
        <v>3998</v>
      </c>
      <c r="D1503" s="297" t="s">
        <v>4276</v>
      </c>
      <c r="E1503" s="19" t="s">
        <v>140</v>
      </c>
      <c r="F1503" s="298">
        <v>3</v>
      </c>
      <c r="G1503" s="34"/>
      <c r="H1503" s="40"/>
    </row>
    <row r="1504" spans="1:8" s="2" customFormat="1" ht="16.8" customHeight="1">
      <c r="A1504" s="34"/>
      <c r="B1504" s="40"/>
      <c r="C1504" s="297" t="s">
        <v>1752</v>
      </c>
      <c r="D1504" s="297" t="s">
        <v>4168</v>
      </c>
      <c r="E1504" s="19" t="s">
        <v>140</v>
      </c>
      <c r="F1504" s="298">
        <v>25.223</v>
      </c>
      <c r="G1504" s="34"/>
      <c r="H1504" s="40"/>
    </row>
    <row r="1505" spans="1:8" s="2" customFormat="1" ht="16.8" customHeight="1">
      <c r="A1505" s="34"/>
      <c r="B1505" s="40"/>
      <c r="C1505" s="297" t="s">
        <v>4046</v>
      </c>
      <c r="D1505" s="297" t="s">
        <v>4277</v>
      </c>
      <c r="E1505" s="19" t="s">
        <v>140</v>
      </c>
      <c r="F1505" s="298">
        <v>3.3</v>
      </c>
      <c r="G1505" s="34"/>
      <c r="H1505" s="40"/>
    </row>
    <row r="1506" spans="1:8" s="2" customFormat="1" ht="16.8" customHeight="1">
      <c r="A1506" s="34"/>
      <c r="B1506" s="40"/>
      <c r="C1506" s="293" t="s">
        <v>3963</v>
      </c>
      <c r="D1506" s="294" t="s">
        <v>3964</v>
      </c>
      <c r="E1506" s="295" t="s">
        <v>140</v>
      </c>
      <c r="F1506" s="296">
        <v>4</v>
      </c>
      <c r="G1506" s="34"/>
      <c r="H1506" s="40"/>
    </row>
    <row r="1507" spans="1:8" s="2" customFormat="1" ht="16.8" customHeight="1">
      <c r="A1507" s="34"/>
      <c r="B1507" s="40"/>
      <c r="C1507" s="297" t="s">
        <v>3963</v>
      </c>
      <c r="D1507" s="297" t="s">
        <v>3997</v>
      </c>
      <c r="E1507" s="19" t="s">
        <v>17</v>
      </c>
      <c r="F1507" s="298">
        <v>4</v>
      </c>
      <c r="G1507" s="34"/>
      <c r="H1507" s="40"/>
    </row>
    <row r="1508" spans="1:8" s="2" customFormat="1" ht="16.8" customHeight="1">
      <c r="A1508" s="34"/>
      <c r="B1508" s="40"/>
      <c r="C1508" s="299" t="s">
        <v>4108</v>
      </c>
      <c r="D1508" s="34"/>
      <c r="E1508" s="34"/>
      <c r="F1508" s="34"/>
      <c r="G1508" s="34"/>
      <c r="H1508" s="40"/>
    </row>
    <row r="1509" spans="1:8" s="2" customFormat="1" ht="16.8" customHeight="1">
      <c r="A1509" s="34"/>
      <c r="B1509" s="40"/>
      <c r="C1509" s="297" t="s">
        <v>3993</v>
      </c>
      <c r="D1509" s="297" t="s">
        <v>4278</v>
      </c>
      <c r="E1509" s="19" t="s">
        <v>140</v>
      </c>
      <c r="F1509" s="298">
        <v>4</v>
      </c>
      <c r="G1509" s="34"/>
      <c r="H1509" s="40"/>
    </row>
    <row r="1510" spans="1:8" s="2" customFormat="1" ht="16.8" customHeight="1">
      <c r="A1510" s="34"/>
      <c r="B1510" s="40"/>
      <c r="C1510" s="297" t="s">
        <v>1752</v>
      </c>
      <c r="D1510" s="297" t="s">
        <v>4168</v>
      </c>
      <c r="E1510" s="19" t="s">
        <v>140</v>
      </c>
      <c r="F1510" s="298">
        <v>25.223</v>
      </c>
      <c r="G1510" s="34"/>
      <c r="H1510" s="40"/>
    </row>
    <row r="1511" spans="1:8" s="2" customFormat="1" ht="16.8" customHeight="1">
      <c r="A1511" s="34"/>
      <c r="B1511" s="40"/>
      <c r="C1511" s="297" t="s">
        <v>4041</v>
      </c>
      <c r="D1511" s="297" t="s">
        <v>4279</v>
      </c>
      <c r="E1511" s="19" t="s">
        <v>140</v>
      </c>
      <c r="F1511" s="298">
        <v>4.4</v>
      </c>
      <c r="G1511" s="34"/>
      <c r="H1511" s="40"/>
    </row>
    <row r="1512" spans="1:8" s="2" customFormat="1" ht="16.8" customHeight="1">
      <c r="A1512" s="34"/>
      <c r="B1512" s="40"/>
      <c r="C1512" s="293" t="s">
        <v>3971</v>
      </c>
      <c r="D1512" s="294" t="s">
        <v>3972</v>
      </c>
      <c r="E1512" s="295" t="s">
        <v>144</v>
      </c>
      <c r="F1512" s="296">
        <v>42.84</v>
      </c>
      <c r="G1512" s="34"/>
      <c r="H1512" s="40"/>
    </row>
    <row r="1513" spans="1:8" s="2" customFormat="1" ht="16.8" customHeight="1">
      <c r="A1513" s="34"/>
      <c r="B1513" s="40"/>
      <c r="C1513" s="297" t="s">
        <v>3971</v>
      </c>
      <c r="D1513" s="297" t="s">
        <v>4024</v>
      </c>
      <c r="E1513" s="19" t="s">
        <v>17</v>
      </c>
      <c r="F1513" s="298">
        <v>42.84</v>
      </c>
      <c r="G1513" s="34"/>
      <c r="H1513" s="40"/>
    </row>
    <row r="1514" spans="1:8" s="2" customFormat="1" ht="16.8" customHeight="1">
      <c r="A1514" s="34"/>
      <c r="B1514" s="40"/>
      <c r="C1514" s="299" t="s">
        <v>4108</v>
      </c>
      <c r="D1514" s="34"/>
      <c r="E1514" s="34"/>
      <c r="F1514" s="34"/>
      <c r="G1514" s="34"/>
      <c r="H1514" s="40"/>
    </row>
    <row r="1515" spans="1:8" s="2" customFormat="1" ht="16.8" customHeight="1">
      <c r="A1515" s="34"/>
      <c r="B1515" s="40"/>
      <c r="C1515" s="297" t="s">
        <v>2841</v>
      </c>
      <c r="D1515" s="297" t="s">
        <v>4232</v>
      </c>
      <c r="E1515" s="19" t="s">
        <v>144</v>
      </c>
      <c r="F1515" s="298">
        <v>42.84</v>
      </c>
      <c r="G1515" s="34"/>
      <c r="H1515" s="40"/>
    </row>
    <row r="1516" spans="1:8" s="2" customFormat="1" ht="16.8" customHeight="1">
      <c r="A1516" s="34"/>
      <c r="B1516" s="40"/>
      <c r="C1516" s="297" t="s">
        <v>1499</v>
      </c>
      <c r="D1516" s="297" t="s">
        <v>1500</v>
      </c>
      <c r="E1516" s="19" t="s">
        <v>736</v>
      </c>
      <c r="F1516" s="298">
        <v>94.248</v>
      </c>
      <c r="G1516" s="34"/>
      <c r="H1516" s="40"/>
    </row>
    <row r="1517" spans="1:8" s="2" customFormat="1" ht="16.8" customHeight="1">
      <c r="A1517" s="34"/>
      <c r="B1517" s="40"/>
      <c r="C1517" s="293" t="s">
        <v>3968</v>
      </c>
      <c r="D1517" s="294" t="s">
        <v>3969</v>
      </c>
      <c r="E1517" s="295" t="s">
        <v>140</v>
      </c>
      <c r="F1517" s="296">
        <v>101.84</v>
      </c>
      <c r="G1517" s="34"/>
      <c r="H1517" s="40"/>
    </row>
    <row r="1518" spans="1:8" s="2" customFormat="1" ht="16.8" customHeight="1">
      <c r="A1518" s="34"/>
      <c r="B1518" s="40"/>
      <c r="C1518" s="297" t="s">
        <v>17</v>
      </c>
      <c r="D1518" s="297" t="s">
        <v>4013</v>
      </c>
      <c r="E1518" s="19" t="s">
        <v>17</v>
      </c>
      <c r="F1518" s="298">
        <v>26.4</v>
      </c>
      <c r="G1518" s="34"/>
      <c r="H1518" s="40"/>
    </row>
    <row r="1519" spans="1:8" s="2" customFormat="1" ht="16.8" customHeight="1">
      <c r="A1519" s="34"/>
      <c r="B1519" s="40"/>
      <c r="C1519" s="297" t="s">
        <v>17</v>
      </c>
      <c r="D1519" s="297" t="s">
        <v>4014</v>
      </c>
      <c r="E1519" s="19" t="s">
        <v>17</v>
      </c>
      <c r="F1519" s="298">
        <v>35.44</v>
      </c>
      <c r="G1519" s="34"/>
      <c r="H1519" s="40"/>
    </row>
    <row r="1520" spans="1:8" s="2" customFormat="1" ht="16.8" customHeight="1">
      <c r="A1520" s="34"/>
      <c r="B1520" s="40"/>
      <c r="C1520" s="297" t="s">
        <v>17</v>
      </c>
      <c r="D1520" s="297" t="s">
        <v>4015</v>
      </c>
      <c r="E1520" s="19" t="s">
        <v>17</v>
      </c>
      <c r="F1520" s="298">
        <v>16</v>
      </c>
      <c r="G1520" s="34"/>
      <c r="H1520" s="40"/>
    </row>
    <row r="1521" spans="1:8" s="2" customFormat="1" ht="16.8" customHeight="1">
      <c r="A1521" s="34"/>
      <c r="B1521" s="40"/>
      <c r="C1521" s="297" t="s">
        <v>17</v>
      </c>
      <c r="D1521" s="297" t="s">
        <v>4016</v>
      </c>
      <c r="E1521" s="19" t="s">
        <v>17</v>
      </c>
      <c r="F1521" s="298">
        <v>24</v>
      </c>
      <c r="G1521" s="34"/>
      <c r="H1521" s="40"/>
    </row>
    <row r="1522" spans="1:8" s="2" customFormat="1" ht="16.8" customHeight="1">
      <c r="A1522" s="34"/>
      <c r="B1522" s="40"/>
      <c r="C1522" s="297" t="s">
        <v>3968</v>
      </c>
      <c r="D1522" s="297" t="s">
        <v>261</v>
      </c>
      <c r="E1522" s="19" t="s">
        <v>17</v>
      </c>
      <c r="F1522" s="298">
        <v>101.84</v>
      </c>
      <c r="G1522" s="34"/>
      <c r="H1522" s="40"/>
    </row>
    <row r="1523" spans="1:8" s="2" customFormat="1" ht="16.8" customHeight="1">
      <c r="A1523" s="34"/>
      <c r="B1523" s="40"/>
      <c r="C1523" s="299" t="s">
        <v>4108</v>
      </c>
      <c r="D1523" s="34"/>
      <c r="E1523" s="34"/>
      <c r="F1523" s="34"/>
      <c r="G1523" s="34"/>
      <c r="H1523" s="40"/>
    </row>
    <row r="1524" spans="1:8" s="2" customFormat="1" ht="16.8" customHeight="1">
      <c r="A1524" s="34"/>
      <c r="B1524" s="40"/>
      <c r="C1524" s="297" t="s">
        <v>4009</v>
      </c>
      <c r="D1524" s="297" t="s">
        <v>4280</v>
      </c>
      <c r="E1524" s="19" t="s">
        <v>140</v>
      </c>
      <c r="F1524" s="298">
        <v>101.84</v>
      </c>
      <c r="G1524" s="34"/>
      <c r="H1524" s="40"/>
    </row>
    <row r="1525" spans="1:8" s="2" customFormat="1" ht="16.8" customHeight="1">
      <c r="A1525" s="34"/>
      <c r="B1525" s="40"/>
      <c r="C1525" s="297" t="s">
        <v>3030</v>
      </c>
      <c r="D1525" s="297" t="s">
        <v>4249</v>
      </c>
      <c r="E1525" s="19" t="s">
        <v>140</v>
      </c>
      <c r="F1525" s="298">
        <v>101.84</v>
      </c>
      <c r="G1525" s="34"/>
      <c r="H1525" s="40"/>
    </row>
    <row r="1526" spans="1:8" s="2" customFormat="1" ht="16.8" customHeight="1">
      <c r="A1526" s="34"/>
      <c r="B1526" s="40"/>
      <c r="C1526" s="293" t="s">
        <v>3974</v>
      </c>
      <c r="D1526" s="294" t="s">
        <v>3975</v>
      </c>
      <c r="E1526" s="295" t="s">
        <v>144</v>
      </c>
      <c r="F1526" s="296">
        <v>74.97</v>
      </c>
      <c r="G1526" s="34"/>
      <c r="H1526" s="40"/>
    </row>
    <row r="1527" spans="1:8" s="2" customFormat="1" ht="16.8" customHeight="1">
      <c r="A1527" s="34"/>
      <c r="B1527" s="40"/>
      <c r="C1527" s="297" t="s">
        <v>3974</v>
      </c>
      <c r="D1527" s="297" t="s">
        <v>4018</v>
      </c>
      <c r="E1527" s="19" t="s">
        <v>17</v>
      </c>
      <c r="F1527" s="298">
        <v>74.97</v>
      </c>
      <c r="G1527" s="34"/>
      <c r="H1527" s="40"/>
    </row>
    <row r="1528" spans="1:8" s="2" customFormat="1" ht="16.8" customHeight="1">
      <c r="A1528" s="34"/>
      <c r="B1528" s="40"/>
      <c r="C1528" s="299" t="s">
        <v>4108</v>
      </c>
      <c r="D1528" s="34"/>
      <c r="E1528" s="34"/>
      <c r="F1528" s="34"/>
      <c r="G1528" s="34"/>
      <c r="H1528" s="40"/>
    </row>
    <row r="1529" spans="1:8" s="2" customFormat="1" ht="16.8" customHeight="1">
      <c r="A1529" s="34"/>
      <c r="B1529" s="40"/>
      <c r="C1529" s="297" t="s">
        <v>385</v>
      </c>
      <c r="D1529" s="297" t="s">
        <v>4134</v>
      </c>
      <c r="E1529" s="19" t="s">
        <v>144</v>
      </c>
      <c r="F1529" s="298">
        <v>74.97</v>
      </c>
      <c r="G1529" s="34"/>
      <c r="H1529" s="40"/>
    </row>
    <row r="1530" spans="1:8" s="2" customFormat="1" ht="16.8" customHeight="1">
      <c r="A1530" s="34"/>
      <c r="B1530" s="40"/>
      <c r="C1530" s="297" t="s">
        <v>397</v>
      </c>
      <c r="D1530" s="297" t="s">
        <v>4118</v>
      </c>
      <c r="E1530" s="19" t="s">
        <v>144</v>
      </c>
      <c r="F1530" s="298">
        <v>59.562</v>
      </c>
      <c r="G1530" s="34"/>
      <c r="H1530" s="40"/>
    </row>
    <row r="1531" spans="1:8" s="2" customFormat="1" ht="16.8" customHeight="1">
      <c r="A1531" s="34"/>
      <c r="B1531" s="40"/>
      <c r="C1531" s="293" t="s">
        <v>3985</v>
      </c>
      <c r="D1531" s="294" t="s">
        <v>3986</v>
      </c>
      <c r="E1531" s="295" t="s">
        <v>144</v>
      </c>
      <c r="F1531" s="296">
        <v>21.42</v>
      </c>
      <c r="G1531" s="34"/>
      <c r="H1531" s="40"/>
    </row>
    <row r="1532" spans="1:8" s="2" customFormat="1" ht="16.8" customHeight="1">
      <c r="A1532" s="34"/>
      <c r="B1532" s="40"/>
      <c r="C1532" s="297" t="s">
        <v>3985</v>
      </c>
      <c r="D1532" s="297" t="s">
        <v>4022</v>
      </c>
      <c r="E1532" s="19" t="s">
        <v>17</v>
      </c>
      <c r="F1532" s="298">
        <v>21.42</v>
      </c>
      <c r="G1532" s="34"/>
      <c r="H1532" s="40"/>
    </row>
    <row r="1533" spans="1:8" s="2" customFormat="1" ht="16.8" customHeight="1">
      <c r="A1533" s="34"/>
      <c r="B1533" s="40"/>
      <c r="C1533" s="299" t="s">
        <v>4108</v>
      </c>
      <c r="D1533" s="34"/>
      <c r="E1533" s="34"/>
      <c r="F1533" s="34"/>
      <c r="G1533" s="34"/>
      <c r="H1533" s="40"/>
    </row>
    <row r="1534" spans="1:8" s="2" customFormat="1" ht="16.8" customHeight="1">
      <c r="A1534" s="34"/>
      <c r="B1534" s="40"/>
      <c r="C1534" s="297" t="s">
        <v>905</v>
      </c>
      <c r="D1534" s="297" t="s">
        <v>4160</v>
      </c>
      <c r="E1534" s="19" t="s">
        <v>144</v>
      </c>
      <c r="F1534" s="298">
        <v>21.42</v>
      </c>
      <c r="G1534" s="34"/>
      <c r="H1534" s="40"/>
    </row>
    <row r="1535" spans="1:8" s="2" customFormat="1" ht="16.8" customHeight="1">
      <c r="A1535" s="34"/>
      <c r="B1535" s="40"/>
      <c r="C1535" s="297" t="s">
        <v>397</v>
      </c>
      <c r="D1535" s="297" t="s">
        <v>4118</v>
      </c>
      <c r="E1535" s="19" t="s">
        <v>144</v>
      </c>
      <c r="F1535" s="298">
        <v>59.562</v>
      </c>
      <c r="G1535" s="34"/>
      <c r="H1535" s="40"/>
    </row>
    <row r="1536" spans="1:8" s="2" customFormat="1" ht="16.8" customHeight="1">
      <c r="A1536" s="34"/>
      <c r="B1536" s="40"/>
      <c r="C1536" s="293" t="s">
        <v>3982</v>
      </c>
      <c r="D1536" s="294" t="s">
        <v>3983</v>
      </c>
      <c r="E1536" s="295" t="s">
        <v>736</v>
      </c>
      <c r="F1536" s="296">
        <v>13.226</v>
      </c>
      <c r="G1536" s="34"/>
      <c r="H1536" s="40"/>
    </row>
    <row r="1537" spans="1:8" s="2" customFormat="1" ht="16.8" customHeight="1">
      <c r="A1537" s="34"/>
      <c r="B1537" s="40"/>
      <c r="C1537" s="297" t="s">
        <v>3982</v>
      </c>
      <c r="D1537" s="297" t="s">
        <v>4026</v>
      </c>
      <c r="E1537" s="19" t="s">
        <v>17</v>
      </c>
      <c r="F1537" s="298">
        <v>13.226</v>
      </c>
      <c r="G1537" s="34"/>
      <c r="H1537" s="40"/>
    </row>
    <row r="1538" spans="1:8" s="2" customFormat="1" ht="16.8" customHeight="1">
      <c r="A1538" s="34"/>
      <c r="B1538" s="40"/>
      <c r="C1538" s="299" t="s">
        <v>4108</v>
      </c>
      <c r="D1538" s="34"/>
      <c r="E1538" s="34"/>
      <c r="F1538" s="34"/>
      <c r="G1538" s="34"/>
      <c r="H1538" s="40"/>
    </row>
    <row r="1539" spans="1:8" s="2" customFormat="1" ht="16.8" customHeight="1">
      <c r="A1539" s="34"/>
      <c r="B1539" s="40"/>
      <c r="C1539" s="297" t="s">
        <v>914</v>
      </c>
      <c r="D1539" s="297" t="s">
        <v>915</v>
      </c>
      <c r="E1539" s="19" t="s">
        <v>736</v>
      </c>
      <c r="F1539" s="298">
        <v>13.226</v>
      </c>
      <c r="G1539" s="34"/>
      <c r="H1539" s="40"/>
    </row>
    <row r="1540" spans="1:8" s="2" customFormat="1" ht="16.8" customHeight="1">
      <c r="A1540" s="34"/>
      <c r="B1540" s="40"/>
      <c r="C1540" s="297" t="s">
        <v>397</v>
      </c>
      <c r="D1540" s="297" t="s">
        <v>4118</v>
      </c>
      <c r="E1540" s="19" t="s">
        <v>144</v>
      </c>
      <c r="F1540" s="298">
        <v>59.562</v>
      </c>
      <c r="G1540" s="34"/>
      <c r="H1540" s="40"/>
    </row>
    <row r="1541" spans="1:8" s="2" customFormat="1" ht="16.8" customHeight="1">
      <c r="A1541" s="34"/>
      <c r="B1541" s="40"/>
      <c r="C1541" s="293" t="s">
        <v>3978</v>
      </c>
      <c r="D1541" s="294" t="s">
        <v>3979</v>
      </c>
      <c r="E1541" s="295" t="s">
        <v>184</v>
      </c>
      <c r="F1541" s="296">
        <v>20</v>
      </c>
      <c r="G1541" s="34"/>
      <c r="H1541" s="40"/>
    </row>
    <row r="1542" spans="1:8" s="2" customFormat="1" ht="16.8" customHeight="1">
      <c r="A1542" s="34"/>
      <c r="B1542" s="40"/>
      <c r="C1542" s="297" t="s">
        <v>3978</v>
      </c>
      <c r="D1542" s="297" t="s">
        <v>4075</v>
      </c>
      <c r="E1542" s="19" t="s">
        <v>17</v>
      </c>
      <c r="F1542" s="298">
        <v>20</v>
      </c>
      <c r="G1542" s="34"/>
      <c r="H1542" s="40"/>
    </row>
    <row r="1543" spans="1:8" s="2" customFormat="1" ht="16.8" customHeight="1">
      <c r="A1543" s="34"/>
      <c r="B1543" s="40"/>
      <c r="C1543" s="299" t="s">
        <v>4108</v>
      </c>
      <c r="D1543" s="34"/>
      <c r="E1543" s="34"/>
      <c r="F1543" s="34"/>
      <c r="G1543" s="34"/>
      <c r="H1543" s="40"/>
    </row>
    <row r="1544" spans="1:8" s="2" customFormat="1" ht="16.8" customHeight="1">
      <c r="A1544" s="34"/>
      <c r="B1544" s="40"/>
      <c r="C1544" s="297" t="s">
        <v>4071</v>
      </c>
      <c r="D1544" s="297" t="s">
        <v>4281</v>
      </c>
      <c r="E1544" s="19" t="s">
        <v>184</v>
      </c>
      <c r="F1544" s="298">
        <v>20</v>
      </c>
      <c r="G1544" s="34"/>
      <c r="H1544" s="40"/>
    </row>
    <row r="1545" spans="1:8" s="2" customFormat="1" ht="16.8" customHeight="1">
      <c r="A1545" s="34"/>
      <c r="B1545" s="40"/>
      <c r="C1545" s="297" t="s">
        <v>2668</v>
      </c>
      <c r="D1545" s="297" t="s">
        <v>4251</v>
      </c>
      <c r="E1545" s="19" t="s">
        <v>140</v>
      </c>
      <c r="F1545" s="298">
        <v>2.1</v>
      </c>
      <c r="G1545" s="34"/>
      <c r="H1545" s="40"/>
    </row>
    <row r="1546" spans="1:8" s="2" customFormat="1" ht="16.8" customHeight="1">
      <c r="A1546" s="34"/>
      <c r="B1546" s="40"/>
      <c r="C1546" s="297" t="s">
        <v>4054</v>
      </c>
      <c r="D1546" s="297" t="s">
        <v>4282</v>
      </c>
      <c r="E1546" s="19" t="s">
        <v>140</v>
      </c>
      <c r="F1546" s="298">
        <v>1.05</v>
      </c>
      <c r="G1546" s="34"/>
      <c r="H1546" s="40"/>
    </row>
    <row r="1547" spans="1:8" s="2" customFormat="1" ht="16.8" customHeight="1">
      <c r="A1547" s="34"/>
      <c r="B1547" s="40"/>
      <c r="C1547" s="297" t="s">
        <v>2673</v>
      </c>
      <c r="D1547" s="297" t="s">
        <v>4283</v>
      </c>
      <c r="E1547" s="19" t="s">
        <v>140</v>
      </c>
      <c r="F1547" s="298">
        <v>1.05</v>
      </c>
      <c r="G1547" s="34"/>
      <c r="H1547" s="40"/>
    </row>
    <row r="1548" spans="1:8" s="2" customFormat="1" ht="7.4" customHeight="1">
      <c r="A1548" s="34"/>
      <c r="B1548" s="161"/>
      <c r="C1548" s="162"/>
      <c r="D1548" s="162"/>
      <c r="E1548" s="162"/>
      <c r="F1548" s="162"/>
      <c r="G1548" s="162"/>
      <c r="H1548" s="40"/>
    </row>
    <row r="1549" spans="1:8" s="2" customFormat="1" ht="12">
      <c r="A1549" s="34"/>
      <c r="B1549" s="34"/>
      <c r="C1549" s="34"/>
      <c r="D1549" s="34"/>
      <c r="E1549" s="34"/>
      <c r="F1549" s="34"/>
      <c r="G1549" s="34"/>
      <c r="H1549" s="34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0" customWidth="1"/>
    <col min="2" max="2" width="1.7109375" style="300" customWidth="1"/>
    <col min="3" max="4" width="5.00390625" style="300" customWidth="1"/>
    <col min="5" max="5" width="11.7109375" style="300" customWidth="1"/>
    <col min="6" max="6" width="9.140625" style="300" customWidth="1"/>
    <col min="7" max="7" width="5.00390625" style="300" customWidth="1"/>
    <col min="8" max="8" width="77.8515625" style="300" customWidth="1"/>
    <col min="9" max="10" width="20.00390625" style="300" customWidth="1"/>
    <col min="11" max="11" width="1.7109375" style="300" customWidth="1"/>
  </cols>
  <sheetData>
    <row r="1" s="1" customFormat="1" ht="37.5" customHeight="1"/>
    <row r="2" spans="2:11" s="1" customFormat="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pans="2:11" s="17" customFormat="1" ht="45" customHeight="1">
      <c r="B3" s="304"/>
      <c r="C3" s="305" t="s">
        <v>4284</v>
      </c>
      <c r="D3" s="305"/>
      <c r="E3" s="305"/>
      <c r="F3" s="305"/>
      <c r="G3" s="305"/>
      <c r="H3" s="305"/>
      <c r="I3" s="305"/>
      <c r="J3" s="305"/>
      <c r="K3" s="306"/>
    </row>
    <row r="4" spans="2:11" s="1" customFormat="1" ht="25.5" customHeight="1">
      <c r="B4" s="307"/>
      <c r="C4" s="308" t="s">
        <v>4285</v>
      </c>
      <c r="D4" s="308"/>
      <c r="E4" s="308"/>
      <c r="F4" s="308"/>
      <c r="G4" s="308"/>
      <c r="H4" s="308"/>
      <c r="I4" s="308"/>
      <c r="J4" s="308"/>
      <c r="K4" s="309"/>
    </row>
    <row r="5" spans="2:11" s="1" customFormat="1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spans="2:11" s="1" customFormat="1" ht="15" customHeight="1">
      <c r="B6" s="307"/>
      <c r="C6" s="311" t="s">
        <v>4286</v>
      </c>
      <c r="D6" s="311"/>
      <c r="E6" s="311"/>
      <c r="F6" s="311"/>
      <c r="G6" s="311"/>
      <c r="H6" s="311"/>
      <c r="I6" s="311"/>
      <c r="J6" s="311"/>
      <c r="K6" s="309"/>
    </row>
    <row r="7" spans="2:11" s="1" customFormat="1" ht="15" customHeight="1">
      <c r="B7" s="312"/>
      <c r="C7" s="311" t="s">
        <v>4287</v>
      </c>
      <c r="D7" s="311"/>
      <c r="E7" s="311"/>
      <c r="F7" s="311"/>
      <c r="G7" s="311"/>
      <c r="H7" s="311"/>
      <c r="I7" s="311"/>
      <c r="J7" s="311"/>
      <c r="K7" s="309"/>
    </row>
    <row r="8" spans="2:11" s="1" customFormat="1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spans="2:11" s="1" customFormat="1" ht="15" customHeight="1">
      <c r="B9" s="312"/>
      <c r="C9" s="311" t="s">
        <v>4288</v>
      </c>
      <c r="D9" s="311"/>
      <c r="E9" s="311"/>
      <c r="F9" s="311"/>
      <c r="G9" s="311"/>
      <c r="H9" s="311"/>
      <c r="I9" s="311"/>
      <c r="J9" s="311"/>
      <c r="K9" s="309"/>
    </row>
    <row r="10" spans="2:11" s="1" customFormat="1" ht="15" customHeight="1">
      <c r="B10" s="312"/>
      <c r="C10" s="311"/>
      <c r="D10" s="311" t="s">
        <v>4289</v>
      </c>
      <c r="E10" s="311"/>
      <c r="F10" s="311"/>
      <c r="G10" s="311"/>
      <c r="H10" s="311"/>
      <c r="I10" s="311"/>
      <c r="J10" s="311"/>
      <c r="K10" s="309"/>
    </row>
    <row r="11" spans="2:11" s="1" customFormat="1" ht="15" customHeight="1">
      <c r="B11" s="312"/>
      <c r="C11" s="313"/>
      <c r="D11" s="311" t="s">
        <v>4290</v>
      </c>
      <c r="E11" s="311"/>
      <c r="F11" s="311"/>
      <c r="G11" s="311"/>
      <c r="H11" s="311"/>
      <c r="I11" s="311"/>
      <c r="J11" s="311"/>
      <c r="K11" s="309"/>
    </row>
    <row r="12" spans="2:11" s="1" customFormat="1" ht="15" customHeight="1">
      <c r="B12" s="312"/>
      <c r="C12" s="313"/>
      <c r="D12" s="311"/>
      <c r="E12" s="311"/>
      <c r="F12" s="311"/>
      <c r="G12" s="311"/>
      <c r="H12" s="311"/>
      <c r="I12" s="311"/>
      <c r="J12" s="311"/>
      <c r="K12" s="309"/>
    </row>
    <row r="13" spans="2:11" s="1" customFormat="1" ht="15" customHeight="1">
      <c r="B13" s="312"/>
      <c r="C13" s="313"/>
      <c r="D13" s="314" t="s">
        <v>4291</v>
      </c>
      <c r="E13" s="311"/>
      <c r="F13" s="311"/>
      <c r="G13" s="311"/>
      <c r="H13" s="311"/>
      <c r="I13" s="311"/>
      <c r="J13" s="311"/>
      <c r="K13" s="309"/>
    </row>
    <row r="14" spans="2:11" s="1" customFormat="1" ht="12.75" customHeight="1">
      <c r="B14" s="312"/>
      <c r="C14" s="313"/>
      <c r="D14" s="313"/>
      <c r="E14" s="313"/>
      <c r="F14" s="313"/>
      <c r="G14" s="313"/>
      <c r="H14" s="313"/>
      <c r="I14" s="313"/>
      <c r="J14" s="313"/>
      <c r="K14" s="309"/>
    </row>
    <row r="15" spans="2:11" s="1" customFormat="1" ht="15" customHeight="1">
      <c r="B15" s="312"/>
      <c r="C15" s="313"/>
      <c r="D15" s="311" t="s">
        <v>4292</v>
      </c>
      <c r="E15" s="311"/>
      <c r="F15" s="311"/>
      <c r="G15" s="311"/>
      <c r="H15" s="311"/>
      <c r="I15" s="311"/>
      <c r="J15" s="311"/>
      <c r="K15" s="309"/>
    </row>
    <row r="16" spans="2:11" s="1" customFormat="1" ht="15" customHeight="1">
      <c r="B16" s="312"/>
      <c r="C16" s="313"/>
      <c r="D16" s="311" t="s">
        <v>4293</v>
      </c>
      <c r="E16" s="311"/>
      <c r="F16" s="311"/>
      <c r="G16" s="311"/>
      <c r="H16" s="311"/>
      <c r="I16" s="311"/>
      <c r="J16" s="311"/>
      <c r="K16" s="309"/>
    </row>
    <row r="17" spans="2:11" s="1" customFormat="1" ht="15" customHeight="1">
      <c r="B17" s="312"/>
      <c r="C17" s="313"/>
      <c r="D17" s="311" t="s">
        <v>4294</v>
      </c>
      <c r="E17" s="311"/>
      <c r="F17" s="311"/>
      <c r="G17" s="311"/>
      <c r="H17" s="311"/>
      <c r="I17" s="311"/>
      <c r="J17" s="311"/>
      <c r="K17" s="309"/>
    </row>
    <row r="18" spans="2:11" s="1" customFormat="1" ht="15" customHeight="1">
      <c r="B18" s="312"/>
      <c r="C18" s="313"/>
      <c r="D18" s="313"/>
      <c r="E18" s="315" t="s">
        <v>77</v>
      </c>
      <c r="F18" s="311" t="s">
        <v>4295</v>
      </c>
      <c r="G18" s="311"/>
      <c r="H18" s="311"/>
      <c r="I18" s="311"/>
      <c r="J18" s="311"/>
      <c r="K18" s="309"/>
    </row>
    <row r="19" spans="2:11" s="1" customFormat="1" ht="15" customHeight="1">
      <c r="B19" s="312"/>
      <c r="C19" s="313"/>
      <c r="D19" s="313"/>
      <c r="E19" s="315" t="s">
        <v>4296</v>
      </c>
      <c r="F19" s="311" t="s">
        <v>4297</v>
      </c>
      <c r="G19" s="311"/>
      <c r="H19" s="311"/>
      <c r="I19" s="311"/>
      <c r="J19" s="311"/>
      <c r="K19" s="309"/>
    </row>
    <row r="20" spans="2:11" s="1" customFormat="1" ht="15" customHeight="1">
      <c r="B20" s="312"/>
      <c r="C20" s="313"/>
      <c r="D20" s="313"/>
      <c r="E20" s="315" t="s">
        <v>4298</v>
      </c>
      <c r="F20" s="311" t="s">
        <v>4299</v>
      </c>
      <c r="G20" s="311"/>
      <c r="H20" s="311"/>
      <c r="I20" s="311"/>
      <c r="J20" s="311"/>
      <c r="K20" s="309"/>
    </row>
    <row r="21" spans="2:11" s="1" customFormat="1" ht="15" customHeight="1">
      <c r="B21" s="312"/>
      <c r="C21" s="313"/>
      <c r="D21" s="313"/>
      <c r="E21" s="315" t="s">
        <v>4300</v>
      </c>
      <c r="F21" s="311" t="s">
        <v>4301</v>
      </c>
      <c r="G21" s="311"/>
      <c r="H21" s="311"/>
      <c r="I21" s="311"/>
      <c r="J21" s="311"/>
      <c r="K21" s="309"/>
    </row>
    <row r="22" spans="2:11" s="1" customFormat="1" ht="15" customHeight="1">
      <c r="B22" s="312"/>
      <c r="C22" s="313"/>
      <c r="D22" s="313"/>
      <c r="E22" s="315" t="s">
        <v>4302</v>
      </c>
      <c r="F22" s="311" t="s">
        <v>2624</v>
      </c>
      <c r="G22" s="311"/>
      <c r="H22" s="311"/>
      <c r="I22" s="311"/>
      <c r="J22" s="311"/>
      <c r="K22" s="309"/>
    </row>
    <row r="23" spans="2:11" s="1" customFormat="1" ht="15" customHeight="1">
      <c r="B23" s="312"/>
      <c r="C23" s="313"/>
      <c r="D23" s="313"/>
      <c r="E23" s="315" t="s">
        <v>95</v>
      </c>
      <c r="F23" s="311" t="s">
        <v>4303</v>
      </c>
      <c r="G23" s="311"/>
      <c r="H23" s="311"/>
      <c r="I23" s="311"/>
      <c r="J23" s="311"/>
      <c r="K23" s="309"/>
    </row>
    <row r="24" spans="2:11" s="1" customFormat="1" ht="12.75" customHeight="1">
      <c r="B24" s="312"/>
      <c r="C24" s="313"/>
      <c r="D24" s="313"/>
      <c r="E24" s="313"/>
      <c r="F24" s="313"/>
      <c r="G24" s="313"/>
      <c r="H24" s="313"/>
      <c r="I24" s="313"/>
      <c r="J24" s="313"/>
      <c r="K24" s="309"/>
    </row>
    <row r="25" spans="2:11" s="1" customFormat="1" ht="15" customHeight="1">
      <c r="B25" s="312"/>
      <c r="C25" s="311" t="s">
        <v>4304</v>
      </c>
      <c r="D25" s="311"/>
      <c r="E25" s="311"/>
      <c r="F25" s="311"/>
      <c r="G25" s="311"/>
      <c r="H25" s="311"/>
      <c r="I25" s="311"/>
      <c r="J25" s="311"/>
      <c r="K25" s="309"/>
    </row>
    <row r="26" spans="2:11" s="1" customFormat="1" ht="15" customHeight="1">
      <c r="B26" s="312"/>
      <c r="C26" s="311" t="s">
        <v>4305</v>
      </c>
      <c r="D26" s="311"/>
      <c r="E26" s="311"/>
      <c r="F26" s="311"/>
      <c r="G26" s="311"/>
      <c r="H26" s="311"/>
      <c r="I26" s="311"/>
      <c r="J26" s="311"/>
      <c r="K26" s="309"/>
    </row>
    <row r="27" spans="2:11" s="1" customFormat="1" ht="15" customHeight="1">
      <c r="B27" s="312"/>
      <c r="C27" s="311"/>
      <c r="D27" s="311" t="s">
        <v>4306</v>
      </c>
      <c r="E27" s="311"/>
      <c r="F27" s="311"/>
      <c r="G27" s="311"/>
      <c r="H27" s="311"/>
      <c r="I27" s="311"/>
      <c r="J27" s="311"/>
      <c r="K27" s="309"/>
    </row>
    <row r="28" spans="2:11" s="1" customFormat="1" ht="15" customHeight="1">
      <c r="B28" s="312"/>
      <c r="C28" s="313"/>
      <c r="D28" s="311" t="s">
        <v>4307</v>
      </c>
      <c r="E28" s="311"/>
      <c r="F28" s="311"/>
      <c r="G28" s="311"/>
      <c r="H28" s="311"/>
      <c r="I28" s="311"/>
      <c r="J28" s="311"/>
      <c r="K28" s="309"/>
    </row>
    <row r="29" spans="2:11" s="1" customFormat="1" ht="12.75" customHeight="1">
      <c r="B29" s="312"/>
      <c r="C29" s="313"/>
      <c r="D29" s="313"/>
      <c r="E29" s="313"/>
      <c r="F29" s="313"/>
      <c r="G29" s="313"/>
      <c r="H29" s="313"/>
      <c r="I29" s="313"/>
      <c r="J29" s="313"/>
      <c r="K29" s="309"/>
    </row>
    <row r="30" spans="2:11" s="1" customFormat="1" ht="15" customHeight="1">
      <c r="B30" s="312"/>
      <c r="C30" s="313"/>
      <c r="D30" s="311" t="s">
        <v>4308</v>
      </c>
      <c r="E30" s="311"/>
      <c r="F30" s="311"/>
      <c r="G30" s="311"/>
      <c r="H30" s="311"/>
      <c r="I30" s="311"/>
      <c r="J30" s="311"/>
      <c r="K30" s="309"/>
    </row>
    <row r="31" spans="2:11" s="1" customFormat="1" ht="15" customHeight="1">
      <c r="B31" s="312"/>
      <c r="C31" s="313"/>
      <c r="D31" s="311" t="s">
        <v>4309</v>
      </c>
      <c r="E31" s="311"/>
      <c r="F31" s="311"/>
      <c r="G31" s="311"/>
      <c r="H31" s="311"/>
      <c r="I31" s="311"/>
      <c r="J31" s="311"/>
      <c r="K31" s="309"/>
    </row>
    <row r="32" spans="2:11" s="1" customFormat="1" ht="12.75" customHeight="1">
      <c r="B32" s="312"/>
      <c r="C32" s="313"/>
      <c r="D32" s="313"/>
      <c r="E32" s="313"/>
      <c r="F32" s="313"/>
      <c r="G32" s="313"/>
      <c r="H32" s="313"/>
      <c r="I32" s="313"/>
      <c r="J32" s="313"/>
      <c r="K32" s="309"/>
    </row>
    <row r="33" spans="2:11" s="1" customFormat="1" ht="15" customHeight="1">
      <c r="B33" s="312"/>
      <c r="C33" s="313"/>
      <c r="D33" s="311" t="s">
        <v>4310</v>
      </c>
      <c r="E33" s="311"/>
      <c r="F33" s="311"/>
      <c r="G33" s="311"/>
      <c r="H33" s="311"/>
      <c r="I33" s="311"/>
      <c r="J33" s="311"/>
      <c r="K33" s="309"/>
    </row>
    <row r="34" spans="2:11" s="1" customFormat="1" ht="15" customHeight="1">
      <c r="B34" s="312"/>
      <c r="C34" s="313"/>
      <c r="D34" s="311" t="s">
        <v>4311</v>
      </c>
      <c r="E34" s="311"/>
      <c r="F34" s="311"/>
      <c r="G34" s="311"/>
      <c r="H34" s="311"/>
      <c r="I34" s="311"/>
      <c r="J34" s="311"/>
      <c r="K34" s="309"/>
    </row>
    <row r="35" spans="2:11" s="1" customFormat="1" ht="15" customHeight="1">
      <c r="B35" s="312"/>
      <c r="C35" s="313"/>
      <c r="D35" s="311" t="s">
        <v>4312</v>
      </c>
      <c r="E35" s="311"/>
      <c r="F35" s="311"/>
      <c r="G35" s="311"/>
      <c r="H35" s="311"/>
      <c r="I35" s="311"/>
      <c r="J35" s="311"/>
      <c r="K35" s="309"/>
    </row>
    <row r="36" spans="2:11" s="1" customFormat="1" ht="15" customHeight="1">
      <c r="B36" s="312"/>
      <c r="C36" s="313"/>
      <c r="D36" s="311"/>
      <c r="E36" s="314" t="s">
        <v>228</v>
      </c>
      <c r="F36" s="311"/>
      <c r="G36" s="311" t="s">
        <v>4313</v>
      </c>
      <c r="H36" s="311"/>
      <c r="I36" s="311"/>
      <c r="J36" s="311"/>
      <c r="K36" s="309"/>
    </row>
    <row r="37" spans="2:11" s="1" customFormat="1" ht="30.75" customHeight="1">
      <c r="B37" s="312"/>
      <c r="C37" s="313"/>
      <c r="D37" s="311"/>
      <c r="E37" s="314" t="s">
        <v>4314</v>
      </c>
      <c r="F37" s="311"/>
      <c r="G37" s="311" t="s">
        <v>4315</v>
      </c>
      <c r="H37" s="311"/>
      <c r="I37" s="311"/>
      <c r="J37" s="311"/>
      <c r="K37" s="309"/>
    </row>
    <row r="38" spans="2:11" s="1" customFormat="1" ht="15" customHeight="1">
      <c r="B38" s="312"/>
      <c r="C38" s="313"/>
      <c r="D38" s="311"/>
      <c r="E38" s="314" t="s">
        <v>51</v>
      </c>
      <c r="F38" s="311"/>
      <c r="G38" s="311" t="s">
        <v>4316</v>
      </c>
      <c r="H38" s="311"/>
      <c r="I38" s="311"/>
      <c r="J38" s="311"/>
      <c r="K38" s="309"/>
    </row>
    <row r="39" spans="2:11" s="1" customFormat="1" ht="15" customHeight="1">
      <c r="B39" s="312"/>
      <c r="C39" s="313"/>
      <c r="D39" s="311"/>
      <c r="E39" s="314" t="s">
        <v>52</v>
      </c>
      <c r="F39" s="311"/>
      <c r="G39" s="311" t="s">
        <v>4317</v>
      </c>
      <c r="H39" s="311"/>
      <c r="I39" s="311"/>
      <c r="J39" s="311"/>
      <c r="K39" s="309"/>
    </row>
    <row r="40" spans="2:11" s="1" customFormat="1" ht="15" customHeight="1">
      <c r="B40" s="312"/>
      <c r="C40" s="313"/>
      <c r="D40" s="311"/>
      <c r="E40" s="314" t="s">
        <v>229</v>
      </c>
      <c r="F40" s="311"/>
      <c r="G40" s="311" t="s">
        <v>4318</v>
      </c>
      <c r="H40" s="311"/>
      <c r="I40" s="311"/>
      <c r="J40" s="311"/>
      <c r="K40" s="309"/>
    </row>
    <row r="41" spans="2:11" s="1" customFormat="1" ht="15" customHeight="1">
      <c r="B41" s="312"/>
      <c r="C41" s="313"/>
      <c r="D41" s="311"/>
      <c r="E41" s="314" t="s">
        <v>230</v>
      </c>
      <c r="F41" s="311"/>
      <c r="G41" s="311" t="s">
        <v>4319</v>
      </c>
      <c r="H41" s="311"/>
      <c r="I41" s="311"/>
      <c r="J41" s="311"/>
      <c r="K41" s="309"/>
    </row>
    <row r="42" spans="2:11" s="1" customFormat="1" ht="15" customHeight="1">
      <c r="B42" s="312"/>
      <c r="C42" s="313"/>
      <c r="D42" s="311"/>
      <c r="E42" s="314" t="s">
        <v>4320</v>
      </c>
      <c r="F42" s="311"/>
      <c r="G42" s="311" t="s">
        <v>4321</v>
      </c>
      <c r="H42" s="311"/>
      <c r="I42" s="311"/>
      <c r="J42" s="311"/>
      <c r="K42" s="309"/>
    </row>
    <row r="43" spans="2:11" s="1" customFormat="1" ht="15" customHeight="1">
      <c r="B43" s="312"/>
      <c r="C43" s="313"/>
      <c r="D43" s="311"/>
      <c r="E43" s="314"/>
      <c r="F43" s="311"/>
      <c r="G43" s="311" t="s">
        <v>4322</v>
      </c>
      <c r="H43" s="311"/>
      <c r="I43" s="311"/>
      <c r="J43" s="311"/>
      <c r="K43" s="309"/>
    </row>
    <row r="44" spans="2:11" s="1" customFormat="1" ht="15" customHeight="1">
      <c r="B44" s="312"/>
      <c r="C44" s="313"/>
      <c r="D44" s="311"/>
      <c r="E44" s="314" t="s">
        <v>4323</v>
      </c>
      <c r="F44" s="311"/>
      <c r="G44" s="311" t="s">
        <v>4324</v>
      </c>
      <c r="H44" s="311"/>
      <c r="I44" s="311"/>
      <c r="J44" s="311"/>
      <c r="K44" s="309"/>
    </row>
    <row r="45" spans="2:11" s="1" customFormat="1" ht="15" customHeight="1">
      <c r="B45" s="312"/>
      <c r="C45" s="313"/>
      <c r="D45" s="311"/>
      <c r="E45" s="314" t="s">
        <v>232</v>
      </c>
      <c r="F45" s="311"/>
      <c r="G45" s="311" t="s">
        <v>4325</v>
      </c>
      <c r="H45" s="311"/>
      <c r="I45" s="311"/>
      <c r="J45" s="311"/>
      <c r="K45" s="309"/>
    </row>
    <row r="46" spans="2:11" s="1" customFormat="1" ht="12.75" customHeight="1">
      <c r="B46" s="312"/>
      <c r="C46" s="313"/>
      <c r="D46" s="311"/>
      <c r="E46" s="311"/>
      <c r="F46" s="311"/>
      <c r="G46" s="311"/>
      <c r="H46" s="311"/>
      <c r="I46" s="311"/>
      <c r="J46" s="311"/>
      <c r="K46" s="309"/>
    </row>
    <row r="47" spans="2:11" s="1" customFormat="1" ht="15" customHeight="1">
      <c r="B47" s="312"/>
      <c r="C47" s="313"/>
      <c r="D47" s="311" t="s">
        <v>4326</v>
      </c>
      <c r="E47" s="311"/>
      <c r="F47" s="311"/>
      <c r="G47" s="311"/>
      <c r="H47" s="311"/>
      <c r="I47" s="311"/>
      <c r="J47" s="311"/>
      <c r="K47" s="309"/>
    </row>
    <row r="48" spans="2:11" s="1" customFormat="1" ht="15" customHeight="1">
      <c r="B48" s="312"/>
      <c r="C48" s="313"/>
      <c r="D48" s="313"/>
      <c r="E48" s="311" t="s">
        <v>4327</v>
      </c>
      <c r="F48" s="311"/>
      <c r="G48" s="311"/>
      <c r="H48" s="311"/>
      <c r="I48" s="311"/>
      <c r="J48" s="311"/>
      <c r="K48" s="309"/>
    </row>
    <row r="49" spans="2:11" s="1" customFormat="1" ht="15" customHeight="1">
      <c r="B49" s="312"/>
      <c r="C49" s="313"/>
      <c r="D49" s="313"/>
      <c r="E49" s="311" t="s">
        <v>4328</v>
      </c>
      <c r="F49" s="311"/>
      <c r="G49" s="311"/>
      <c r="H49" s="311"/>
      <c r="I49" s="311"/>
      <c r="J49" s="311"/>
      <c r="K49" s="309"/>
    </row>
    <row r="50" spans="2:11" s="1" customFormat="1" ht="15" customHeight="1">
      <c r="B50" s="312"/>
      <c r="C50" s="313"/>
      <c r="D50" s="313"/>
      <c r="E50" s="311" t="s">
        <v>4329</v>
      </c>
      <c r="F50" s="311"/>
      <c r="G50" s="311"/>
      <c r="H50" s="311"/>
      <c r="I50" s="311"/>
      <c r="J50" s="311"/>
      <c r="K50" s="309"/>
    </row>
    <row r="51" spans="2:11" s="1" customFormat="1" ht="15" customHeight="1">
      <c r="B51" s="312"/>
      <c r="C51" s="313"/>
      <c r="D51" s="311" t="s">
        <v>4330</v>
      </c>
      <c r="E51" s="311"/>
      <c r="F51" s="311"/>
      <c r="G51" s="311"/>
      <c r="H51" s="311"/>
      <c r="I51" s="311"/>
      <c r="J51" s="311"/>
      <c r="K51" s="309"/>
    </row>
    <row r="52" spans="2:11" s="1" customFormat="1" ht="25.5" customHeight="1">
      <c r="B52" s="307"/>
      <c r="C52" s="308" t="s">
        <v>4331</v>
      </c>
      <c r="D52" s="308"/>
      <c r="E52" s="308"/>
      <c r="F52" s="308"/>
      <c r="G52" s="308"/>
      <c r="H52" s="308"/>
      <c r="I52" s="308"/>
      <c r="J52" s="308"/>
      <c r="K52" s="309"/>
    </row>
    <row r="53" spans="2:11" s="1" customFormat="1" ht="5.25" customHeight="1">
      <c r="B53" s="307"/>
      <c r="C53" s="310"/>
      <c r="D53" s="310"/>
      <c r="E53" s="310"/>
      <c r="F53" s="310"/>
      <c r="G53" s="310"/>
      <c r="H53" s="310"/>
      <c r="I53" s="310"/>
      <c r="J53" s="310"/>
      <c r="K53" s="309"/>
    </row>
    <row r="54" spans="2:11" s="1" customFormat="1" ht="15" customHeight="1">
      <c r="B54" s="307"/>
      <c r="C54" s="311" t="s">
        <v>4332</v>
      </c>
      <c r="D54" s="311"/>
      <c r="E54" s="311"/>
      <c r="F54" s="311"/>
      <c r="G54" s="311"/>
      <c r="H54" s="311"/>
      <c r="I54" s="311"/>
      <c r="J54" s="311"/>
      <c r="K54" s="309"/>
    </row>
    <row r="55" spans="2:11" s="1" customFormat="1" ht="15" customHeight="1">
      <c r="B55" s="307"/>
      <c r="C55" s="311" t="s">
        <v>4333</v>
      </c>
      <c r="D55" s="311"/>
      <c r="E55" s="311"/>
      <c r="F55" s="311"/>
      <c r="G55" s="311"/>
      <c r="H55" s="311"/>
      <c r="I55" s="311"/>
      <c r="J55" s="311"/>
      <c r="K55" s="309"/>
    </row>
    <row r="56" spans="2:11" s="1" customFormat="1" ht="12.75" customHeight="1">
      <c r="B56" s="307"/>
      <c r="C56" s="311"/>
      <c r="D56" s="311"/>
      <c r="E56" s="311"/>
      <c r="F56" s="311"/>
      <c r="G56" s="311"/>
      <c r="H56" s="311"/>
      <c r="I56" s="311"/>
      <c r="J56" s="311"/>
      <c r="K56" s="309"/>
    </row>
    <row r="57" spans="2:11" s="1" customFormat="1" ht="15" customHeight="1">
      <c r="B57" s="307"/>
      <c r="C57" s="311" t="s">
        <v>4334</v>
      </c>
      <c r="D57" s="311"/>
      <c r="E57" s="311"/>
      <c r="F57" s="311"/>
      <c r="G57" s="311"/>
      <c r="H57" s="311"/>
      <c r="I57" s="311"/>
      <c r="J57" s="311"/>
      <c r="K57" s="309"/>
    </row>
    <row r="58" spans="2:11" s="1" customFormat="1" ht="15" customHeight="1">
      <c r="B58" s="307"/>
      <c r="C58" s="313"/>
      <c r="D58" s="311" t="s">
        <v>4335</v>
      </c>
      <c r="E58" s="311"/>
      <c r="F58" s="311"/>
      <c r="G58" s="311"/>
      <c r="H58" s="311"/>
      <c r="I58" s="311"/>
      <c r="J58" s="311"/>
      <c r="K58" s="309"/>
    </row>
    <row r="59" spans="2:11" s="1" customFormat="1" ht="15" customHeight="1">
      <c r="B59" s="307"/>
      <c r="C59" s="313"/>
      <c r="D59" s="311" t="s">
        <v>4336</v>
      </c>
      <c r="E59" s="311"/>
      <c r="F59" s="311"/>
      <c r="G59" s="311"/>
      <c r="H59" s="311"/>
      <c r="I59" s="311"/>
      <c r="J59" s="311"/>
      <c r="K59" s="309"/>
    </row>
    <row r="60" spans="2:11" s="1" customFormat="1" ht="15" customHeight="1">
      <c r="B60" s="307"/>
      <c r="C60" s="313"/>
      <c r="D60" s="311" t="s">
        <v>4337</v>
      </c>
      <c r="E60" s="311"/>
      <c r="F60" s="311"/>
      <c r="G60" s="311"/>
      <c r="H60" s="311"/>
      <c r="I60" s="311"/>
      <c r="J60" s="311"/>
      <c r="K60" s="309"/>
    </row>
    <row r="61" spans="2:11" s="1" customFormat="1" ht="15" customHeight="1">
      <c r="B61" s="307"/>
      <c r="C61" s="313"/>
      <c r="D61" s="311" t="s">
        <v>4338</v>
      </c>
      <c r="E61" s="311"/>
      <c r="F61" s="311"/>
      <c r="G61" s="311"/>
      <c r="H61" s="311"/>
      <c r="I61" s="311"/>
      <c r="J61" s="311"/>
      <c r="K61" s="309"/>
    </row>
    <row r="62" spans="2:11" s="1" customFormat="1" ht="15" customHeight="1">
      <c r="B62" s="307"/>
      <c r="C62" s="313"/>
      <c r="D62" s="316" t="s">
        <v>4339</v>
      </c>
      <c r="E62" s="316"/>
      <c r="F62" s="316"/>
      <c r="G62" s="316"/>
      <c r="H62" s="316"/>
      <c r="I62" s="316"/>
      <c r="J62" s="316"/>
      <c r="K62" s="309"/>
    </row>
    <row r="63" spans="2:11" s="1" customFormat="1" ht="15" customHeight="1">
      <c r="B63" s="307"/>
      <c r="C63" s="313"/>
      <c r="D63" s="311" t="s">
        <v>4340</v>
      </c>
      <c r="E63" s="311"/>
      <c r="F63" s="311"/>
      <c r="G63" s="311"/>
      <c r="H63" s="311"/>
      <c r="I63" s="311"/>
      <c r="J63" s="311"/>
      <c r="K63" s="309"/>
    </row>
    <row r="64" spans="2:11" s="1" customFormat="1" ht="12.75" customHeight="1">
      <c r="B64" s="307"/>
      <c r="C64" s="313"/>
      <c r="D64" s="313"/>
      <c r="E64" s="317"/>
      <c r="F64" s="313"/>
      <c r="G64" s="313"/>
      <c r="H64" s="313"/>
      <c r="I64" s="313"/>
      <c r="J64" s="313"/>
      <c r="K64" s="309"/>
    </row>
    <row r="65" spans="2:11" s="1" customFormat="1" ht="15" customHeight="1">
      <c r="B65" s="307"/>
      <c r="C65" s="313"/>
      <c r="D65" s="311" t="s">
        <v>4341</v>
      </c>
      <c r="E65" s="311"/>
      <c r="F65" s="311"/>
      <c r="G65" s="311"/>
      <c r="H65" s="311"/>
      <c r="I65" s="311"/>
      <c r="J65" s="311"/>
      <c r="K65" s="309"/>
    </row>
    <row r="66" spans="2:11" s="1" customFormat="1" ht="15" customHeight="1">
      <c r="B66" s="307"/>
      <c r="C66" s="313"/>
      <c r="D66" s="316" t="s">
        <v>4342</v>
      </c>
      <c r="E66" s="316"/>
      <c r="F66" s="316"/>
      <c r="G66" s="316"/>
      <c r="H66" s="316"/>
      <c r="I66" s="316"/>
      <c r="J66" s="316"/>
      <c r="K66" s="309"/>
    </row>
    <row r="67" spans="2:11" s="1" customFormat="1" ht="15" customHeight="1">
      <c r="B67" s="307"/>
      <c r="C67" s="313"/>
      <c r="D67" s="311" t="s">
        <v>4343</v>
      </c>
      <c r="E67" s="311"/>
      <c r="F67" s="311"/>
      <c r="G67" s="311"/>
      <c r="H67" s="311"/>
      <c r="I67" s="311"/>
      <c r="J67" s="311"/>
      <c r="K67" s="309"/>
    </row>
    <row r="68" spans="2:11" s="1" customFormat="1" ht="15" customHeight="1">
      <c r="B68" s="307"/>
      <c r="C68" s="313"/>
      <c r="D68" s="311" t="s">
        <v>4344</v>
      </c>
      <c r="E68" s="311"/>
      <c r="F68" s="311"/>
      <c r="G68" s="311"/>
      <c r="H68" s="311"/>
      <c r="I68" s="311"/>
      <c r="J68" s="311"/>
      <c r="K68" s="309"/>
    </row>
    <row r="69" spans="2:11" s="1" customFormat="1" ht="15" customHeight="1">
      <c r="B69" s="307"/>
      <c r="C69" s="313"/>
      <c r="D69" s="311" t="s">
        <v>4345</v>
      </c>
      <c r="E69" s="311"/>
      <c r="F69" s="311"/>
      <c r="G69" s="311"/>
      <c r="H69" s="311"/>
      <c r="I69" s="311"/>
      <c r="J69" s="311"/>
      <c r="K69" s="309"/>
    </row>
    <row r="70" spans="2:11" s="1" customFormat="1" ht="15" customHeight="1">
      <c r="B70" s="307"/>
      <c r="C70" s="313"/>
      <c r="D70" s="311" t="s">
        <v>4346</v>
      </c>
      <c r="E70" s="311"/>
      <c r="F70" s="311"/>
      <c r="G70" s="311"/>
      <c r="H70" s="311"/>
      <c r="I70" s="311"/>
      <c r="J70" s="311"/>
      <c r="K70" s="309"/>
    </row>
    <row r="71" spans="2:11" s="1" customFormat="1" ht="12.75" customHeight="1">
      <c r="B71" s="318"/>
      <c r="C71" s="319"/>
      <c r="D71" s="319"/>
      <c r="E71" s="319"/>
      <c r="F71" s="319"/>
      <c r="G71" s="319"/>
      <c r="H71" s="319"/>
      <c r="I71" s="319"/>
      <c r="J71" s="319"/>
      <c r="K71" s="320"/>
    </row>
    <row r="72" spans="2:11" s="1" customFormat="1" ht="18.75" customHeight="1">
      <c r="B72" s="321"/>
      <c r="C72" s="321"/>
      <c r="D72" s="321"/>
      <c r="E72" s="321"/>
      <c r="F72" s="321"/>
      <c r="G72" s="321"/>
      <c r="H72" s="321"/>
      <c r="I72" s="321"/>
      <c r="J72" s="321"/>
      <c r="K72" s="322"/>
    </row>
    <row r="73" spans="2:11" s="1" customFormat="1" ht="18.75" customHeight="1">
      <c r="B73" s="322"/>
      <c r="C73" s="322"/>
      <c r="D73" s="322"/>
      <c r="E73" s="322"/>
      <c r="F73" s="322"/>
      <c r="G73" s="322"/>
      <c r="H73" s="322"/>
      <c r="I73" s="322"/>
      <c r="J73" s="322"/>
      <c r="K73" s="322"/>
    </row>
    <row r="74" spans="2:11" s="1" customFormat="1" ht="7.5" customHeight="1">
      <c r="B74" s="323"/>
      <c r="C74" s="324"/>
      <c r="D74" s="324"/>
      <c r="E74" s="324"/>
      <c r="F74" s="324"/>
      <c r="G74" s="324"/>
      <c r="H74" s="324"/>
      <c r="I74" s="324"/>
      <c r="J74" s="324"/>
      <c r="K74" s="325"/>
    </row>
    <row r="75" spans="2:11" s="1" customFormat="1" ht="45" customHeight="1">
      <c r="B75" s="326"/>
      <c r="C75" s="327" t="s">
        <v>4347</v>
      </c>
      <c r="D75" s="327"/>
      <c r="E75" s="327"/>
      <c r="F75" s="327"/>
      <c r="G75" s="327"/>
      <c r="H75" s="327"/>
      <c r="I75" s="327"/>
      <c r="J75" s="327"/>
      <c r="K75" s="328"/>
    </row>
    <row r="76" spans="2:11" s="1" customFormat="1" ht="17.25" customHeight="1">
      <c r="B76" s="326"/>
      <c r="C76" s="329" t="s">
        <v>4348</v>
      </c>
      <c r="D76" s="329"/>
      <c r="E76" s="329"/>
      <c r="F76" s="329" t="s">
        <v>4349</v>
      </c>
      <c r="G76" s="330"/>
      <c r="H76" s="329" t="s">
        <v>52</v>
      </c>
      <c r="I76" s="329" t="s">
        <v>55</v>
      </c>
      <c r="J76" s="329" t="s">
        <v>4350</v>
      </c>
      <c r="K76" s="328"/>
    </row>
    <row r="77" spans="2:11" s="1" customFormat="1" ht="17.25" customHeight="1">
      <c r="B77" s="326"/>
      <c r="C77" s="331" t="s">
        <v>4351</v>
      </c>
      <c r="D77" s="331"/>
      <c r="E77" s="331"/>
      <c r="F77" s="332" t="s">
        <v>4352</v>
      </c>
      <c r="G77" s="333"/>
      <c r="H77" s="331"/>
      <c r="I77" s="331"/>
      <c r="J77" s="331" t="s">
        <v>4353</v>
      </c>
      <c r="K77" s="328"/>
    </row>
    <row r="78" spans="2:11" s="1" customFormat="1" ht="5.25" customHeight="1">
      <c r="B78" s="326"/>
      <c r="C78" s="334"/>
      <c r="D78" s="334"/>
      <c r="E78" s="334"/>
      <c r="F78" s="334"/>
      <c r="G78" s="335"/>
      <c r="H78" s="334"/>
      <c r="I78" s="334"/>
      <c r="J78" s="334"/>
      <c r="K78" s="328"/>
    </row>
    <row r="79" spans="2:11" s="1" customFormat="1" ht="15" customHeight="1">
      <c r="B79" s="326"/>
      <c r="C79" s="314" t="s">
        <v>51</v>
      </c>
      <c r="D79" s="336"/>
      <c r="E79" s="336"/>
      <c r="F79" s="337" t="s">
        <v>4354</v>
      </c>
      <c r="G79" s="338"/>
      <c r="H79" s="314" t="s">
        <v>4355</v>
      </c>
      <c r="I79" s="314" t="s">
        <v>4356</v>
      </c>
      <c r="J79" s="314">
        <v>20</v>
      </c>
      <c r="K79" s="328"/>
    </row>
    <row r="80" spans="2:11" s="1" customFormat="1" ht="15" customHeight="1">
      <c r="B80" s="326"/>
      <c r="C80" s="314" t="s">
        <v>4357</v>
      </c>
      <c r="D80" s="314"/>
      <c r="E80" s="314"/>
      <c r="F80" s="337" t="s">
        <v>4354</v>
      </c>
      <c r="G80" s="338"/>
      <c r="H80" s="314" t="s">
        <v>4358</v>
      </c>
      <c r="I80" s="314" t="s">
        <v>4356</v>
      </c>
      <c r="J80" s="314">
        <v>120</v>
      </c>
      <c r="K80" s="328"/>
    </row>
    <row r="81" spans="2:11" s="1" customFormat="1" ht="15" customHeight="1">
      <c r="B81" s="339"/>
      <c r="C81" s="314" t="s">
        <v>4359</v>
      </c>
      <c r="D81" s="314"/>
      <c r="E81" s="314"/>
      <c r="F81" s="337" t="s">
        <v>4360</v>
      </c>
      <c r="G81" s="338"/>
      <c r="H81" s="314" t="s">
        <v>4361</v>
      </c>
      <c r="I81" s="314" t="s">
        <v>4356</v>
      </c>
      <c r="J81" s="314">
        <v>50</v>
      </c>
      <c r="K81" s="328"/>
    </row>
    <row r="82" spans="2:11" s="1" customFormat="1" ht="15" customHeight="1">
      <c r="B82" s="339"/>
      <c r="C82" s="314" t="s">
        <v>4362</v>
      </c>
      <c r="D82" s="314"/>
      <c r="E82" s="314"/>
      <c r="F82" s="337" t="s">
        <v>4354</v>
      </c>
      <c r="G82" s="338"/>
      <c r="H82" s="314" t="s">
        <v>4363</v>
      </c>
      <c r="I82" s="314" t="s">
        <v>4364</v>
      </c>
      <c r="J82" s="314"/>
      <c r="K82" s="328"/>
    </row>
    <row r="83" spans="2:11" s="1" customFormat="1" ht="15" customHeight="1">
      <c r="B83" s="339"/>
      <c r="C83" s="340" t="s">
        <v>4365</v>
      </c>
      <c r="D83" s="340"/>
      <c r="E83" s="340"/>
      <c r="F83" s="341" t="s">
        <v>4360</v>
      </c>
      <c r="G83" s="340"/>
      <c r="H83" s="340" t="s">
        <v>4366</v>
      </c>
      <c r="I83" s="340" t="s">
        <v>4356</v>
      </c>
      <c r="J83" s="340">
        <v>15</v>
      </c>
      <c r="K83" s="328"/>
    </row>
    <row r="84" spans="2:11" s="1" customFormat="1" ht="15" customHeight="1">
      <c r="B84" s="339"/>
      <c r="C84" s="340" t="s">
        <v>4367</v>
      </c>
      <c r="D84" s="340"/>
      <c r="E84" s="340"/>
      <c r="F84" s="341" t="s">
        <v>4360</v>
      </c>
      <c r="G84" s="340"/>
      <c r="H84" s="340" t="s">
        <v>4368</v>
      </c>
      <c r="I84" s="340" t="s">
        <v>4356</v>
      </c>
      <c r="J84" s="340">
        <v>15</v>
      </c>
      <c r="K84" s="328"/>
    </row>
    <row r="85" spans="2:11" s="1" customFormat="1" ht="15" customHeight="1">
      <c r="B85" s="339"/>
      <c r="C85" s="340" t="s">
        <v>4369</v>
      </c>
      <c r="D85" s="340"/>
      <c r="E85" s="340"/>
      <c r="F85" s="341" t="s">
        <v>4360</v>
      </c>
      <c r="G85" s="340"/>
      <c r="H85" s="340" t="s">
        <v>4370</v>
      </c>
      <c r="I85" s="340" t="s">
        <v>4356</v>
      </c>
      <c r="J85" s="340">
        <v>20</v>
      </c>
      <c r="K85" s="328"/>
    </row>
    <row r="86" spans="2:11" s="1" customFormat="1" ht="15" customHeight="1">
      <c r="B86" s="339"/>
      <c r="C86" s="340" t="s">
        <v>4371</v>
      </c>
      <c r="D86" s="340"/>
      <c r="E86" s="340"/>
      <c r="F86" s="341" t="s">
        <v>4360</v>
      </c>
      <c r="G86" s="340"/>
      <c r="H86" s="340" t="s">
        <v>4372</v>
      </c>
      <c r="I86" s="340" t="s">
        <v>4356</v>
      </c>
      <c r="J86" s="340">
        <v>20</v>
      </c>
      <c r="K86" s="328"/>
    </row>
    <row r="87" spans="2:11" s="1" customFormat="1" ht="15" customHeight="1">
      <c r="B87" s="339"/>
      <c r="C87" s="314" t="s">
        <v>4373</v>
      </c>
      <c r="D87" s="314"/>
      <c r="E87" s="314"/>
      <c r="F87" s="337" t="s">
        <v>4360</v>
      </c>
      <c r="G87" s="338"/>
      <c r="H87" s="314" t="s">
        <v>4374</v>
      </c>
      <c r="I87" s="314" t="s">
        <v>4356</v>
      </c>
      <c r="J87" s="314">
        <v>50</v>
      </c>
      <c r="K87" s="328"/>
    </row>
    <row r="88" spans="2:11" s="1" customFormat="1" ht="15" customHeight="1">
      <c r="B88" s="339"/>
      <c r="C88" s="314" t="s">
        <v>4375</v>
      </c>
      <c r="D88" s="314"/>
      <c r="E88" s="314"/>
      <c r="F88" s="337" t="s">
        <v>4360</v>
      </c>
      <c r="G88" s="338"/>
      <c r="H88" s="314" t="s">
        <v>4376</v>
      </c>
      <c r="I88" s="314" t="s">
        <v>4356</v>
      </c>
      <c r="J88" s="314">
        <v>20</v>
      </c>
      <c r="K88" s="328"/>
    </row>
    <row r="89" spans="2:11" s="1" customFormat="1" ht="15" customHeight="1">
      <c r="B89" s="339"/>
      <c r="C89" s="314" t="s">
        <v>4377</v>
      </c>
      <c r="D89" s="314"/>
      <c r="E89" s="314"/>
      <c r="F89" s="337" t="s">
        <v>4360</v>
      </c>
      <c r="G89" s="338"/>
      <c r="H89" s="314" t="s">
        <v>4378</v>
      </c>
      <c r="I89" s="314" t="s">
        <v>4356</v>
      </c>
      <c r="J89" s="314">
        <v>20</v>
      </c>
      <c r="K89" s="328"/>
    </row>
    <row r="90" spans="2:11" s="1" customFormat="1" ht="15" customHeight="1">
      <c r="B90" s="339"/>
      <c r="C90" s="314" t="s">
        <v>4379</v>
      </c>
      <c r="D90" s="314"/>
      <c r="E90" s="314"/>
      <c r="F90" s="337" t="s">
        <v>4360</v>
      </c>
      <c r="G90" s="338"/>
      <c r="H90" s="314" t="s">
        <v>4380</v>
      </c>
      <c r="I90" s="314" t="s">
        <v>4356</v>
      </c>
      <c r="J90" s="314">
        <v>50</v>
      </c>
      <c r="K90" s="328"/>
    </row>
    <row r="91" spans="2:11" s="1" customFormat="1" ht="15" customHeight="1">
      <c r="B91" s="339"/>
      <c r="C91" s="314" t="s">
        <v>4381</v>
      </c>
      <c r="D91" s="314"/>
      <c r="E91" s="314"/>
      <c r="F91" s="337" t="s">
        <v>4360</v>
      </c>
      <c r="G91" s="338"/>
      <c r="H91" s="314" t="s">
        <v>4381</v>
      </c>
      <c r="I91" s="314" t="s">
        <v>4356</v>
      </c>
      <c r="J91" s="314">
        <v>50</v>
      </c>
      <c r="K91" s="328"/>
    </row>
    <row r="92" spans="2:11" s="1" customFormat="1" ht="15" customHeight="1">
      <c r="B92" s="339"/>
      <c r="C92" s="314" t="s">
        <v>4382</v>
      </c>
      <c r="D92" s="314"/>
      <c r="E92" s="314"/>
      <c r="F92" s="337" t="s">
        <v>4360</v>
      </c>
      <c r="G92" s="338"/>
      <c r="H92" s="314" t="s">
        <v>4383</v>
      </c>
      <c r="I92" s="314" t="s">
        <v>4356</v>
      </c>
      <c r="J92" s="314">
        <v>255</v>
      </c>
      <c r="K92" s="328"/>
    </row>
    <row r="93" spans="2:11" s="1" customFormat="1" ht="15" customHeight="1">
      <c r="B93" s="339"/>
      <c r="C93" s="314" t="s">
        <v>4384</v>
      </c>
      <c r="D93" s="314"/>
      <c r="E93" s="314"/>
      <c r="F93" s="337" t="s">
        <v>4354</v>
      </c>
      <c r="G93" s="338"/>
      <c r="H93" s="314" t="s">
        <v>4385</v>
      </c>
      <c r="I93" s="314" t="s">
        <v>4386</v>
      </c>
      <c r="J93" s="314"/>
      <c r="K93" s="328"/>
    </row>
    <row r="94" spans="2:11" s="1" customFormat="1" ht="15" customHeight="1">
      <c r="B94" s="339"/>
      <c r="C94" s="314" t="s">
        <v>4387</v>
      </c>
      <c r="D94" s="314"/>
      <c r="E94" s="314"/>
      <c r="F94" s="337" t="s">
        <v>4354</v>
      </c>
      <c r="G94" s="338"/>
      <c r="H94" s="314" t="s">
        <v>4388</v>
      </c>
      <c r="I94" s="314" t="s">
        <v>4389</v>
      </c>
      <c r="J94" s="314"/>
      <c r="K94" s="328"/>
    </row>
    <row r="95" spans="2:11" s="1" customFormat="1" ht="15" customHeight="1">
      <c r="B95" s="339"/>
      <c r="C95" s="314" t="s">
        <v>4390</v>
      </c>
      <c r="D95" s="314"/>
      <c r="E95" s="314"/>
      <c r="F95" s="337" t="s">
        <v>4354</v>
      </c>
      <c r="G95" s="338"/>
      <c r="H95" s="314" t="s">
        <v>4390</v>
      </c>
      <c r="I95" s="314" t="s">
        <v>4389</v>
      </c>
      <c r="J95" s="314"/>
      <c r="K95" s="328"/>
    </row>
    <row r="96" spans="2:11" s="1" customFormat="1" ht="15" customHeight="1">
      <c r="B96" s="339"/>
      <c r="C96" s="314" t="s">
        <v>36</v>
      </c>
      <c r="D96" s="314"/>
      <c r="E96" s="314"/>
      <c r="F96" s="337" t="s">
        <v>4354</v>
      </c>
      <c r="G96" s="338"/>
      <c r="H96" s="314" t="s">
        <v>4391</v>
      </c>
      <c r="I96" s="314" t="s">
        <v>4389</v>
      </c>
      <c r="J96" s="314"/>
      <c r="K96" s="328"/>
    </row>
    <row r="97" spans="2:11" s="1" customFormat="1" ht="15" customHeight="1">
      <c r="B97" s="339"/>
      <c r="C97" s="314" t="s">
        <v>46</v>
      </c>
      <c r="D97" s="314"/>
      <c r="E97" s="314"/>
      <c r="F97" s="337" t="s">
        <v>4354</v>
      </c>
      <c r="G97" s="338"/>
      <c r="H97" s="314" t="s">
        <v>4392</v>
      </c>
      <c r="I97" s="314" t="s">
        <v>4389</v>
      </c>
      <c r="J97" s="314"/>
      <c r="K97" s="328"/>
    </row>
    <row r="98" spans="2:11" s="1" customFormat="1" ht="15" customHeight="1">
      <c r="B98" s="342"/>
      <c r="C98" s="343"/>
      <c r="D98" s="343"/>
      <c r="E98" s="343"/>
      <c r="F98" s="343"/>
      <c r="G98" s="343"/>
      <c r="H98" s="343"/>
      <c r="I98" s="343"/>
      <c r="J98" s="343"/>
      <c r="K98" s="344"/>
    </row>
    <row r="99" spans="2:11" s="1" customFormat="1" ht="18.75" customHeight="1">
      <c r="B99" s="345"/>
      <c r="C99" s="346"/>
      <c r="D99" s="346"/>
      <c r="E99" s="346"/>
      <c r="F99" s="346"/>
      <c r="G99" s="346"/>
      <c r="H99" s="346"/>
      <c r="I99" s="346"/>
      <c r="J99" s="346"/>
      <c r="K99" s="345"/>
    </row>
    <row r="100" spans="2:11" s="1" customFormat="1" ht="18.75" customHeight="1"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</row>
    <row r="101" spans="2:11" s="1" customFormat="1" ht="7.5" customHeight="1">
      <c r="B101" s="323"/>
      <c r="C101" s="324"/>
      <c r="D101" s="324"/>
      <c r="E101" s="324"/>
      <c r="F101" s="324"/>
      <c r="G101" s="324"/>
      <c r="H101" s="324"/>
      <c r="I101" s="324"/>
      <c r="J101" s="324"/>
      <c r="K101" s="325"/>
    </row>
    <row r="102" spans="2:11" s="1" customFormat="1" ht="45" customHeight="1">
      <c r="B102" s="326"/>
      <c r="C102" s="327" t="s">
        <v>4393</v>
      </c>
      <c r="D102" s="327"/>
      <c r="E102" s="327"/>
      <c r="F102" s="327"/>
      <c r="G102" s="327"/>
      <c r="H102" s="327"/>
      <c r="I102" s="327"/>
      <c r="J102" s="327"/>
      <c r="K102" s="328"/>
    </row>
    <row r="103" spans="2:11" s="1" customFormat="1" ht="17.25" customHeight="1">
      <c r="B103" s="326"/>
      <c r="C103" s="329" t="s">
        <v>4348</v>
      </c>
      <c r="D103" s="329"/>
      <c r="E103" s="329"/>
      <c r="F103" s="329" t="s">
        <v>4349</v>
      </c>
      <c r="G103" s="330"/>
      <c r="H103" s="329" t="s">
        <v>52</v>
      </c>
      <c r="I103" s="329" t="s">
        <v>55</v>
      </c>
      <c r="J103" s="329" t="s">
        <v>4350</v>
      </c>
      <c r="K103" s="328"/>
    </row>
    <row r="104" spans="2:11" s="1" customFormat="1" ht="17.25" customHeight="1">
      <c r="B104" s="326"/>
      <c r="C104" s="331" t="s">
        <v>4351</v>
      </c>
      <c r="D104" s="331"/>
      <c r="E104" s="331"/>
      <c r="F104" s="332" t="s">
        <v>4352</v>
      </c>
      <c r="G104" s="333"/>
      <c r="H104" s="331"/>
      <c r="I104" s="331"/>
      <c r="J104" s="331" t="s">
        <v>4353</v>
      </c>
      <c r="K104" s="328"/>
    </row>
    <row r="105" spans="2:11" s="1" customFormat="1" ht="5.25" customHeight="1">
      <c r="B105" s="326"/>
      <c r="C105" s="329"/>
      <c r="D105" s="329"/>
      <c r="E105" s="329"/>
      <c r="F105" s="329"/>
      <c r="G105" s="347"/>
      <c r="H105" s="329"/>
      <c r="I105" s="329"/>
      <c r="J105" s="329"/>
      <c r="K105" s="328"/>
    </row>
    <row r="106" spans="2:11" s="1" customFormat="1" ht="15" customHeight="1">
      <c r="B106" s="326"/>
      <c r="C106" s="314" t="s">
        <v>51</v>
      </c>
      <c r="D106" s="336"/>
      <c r="E106" s="336"/>
      <c r="F106" s="337" t="s">
        <v>4354</v>
      </c>
      <c r="G106" s="314"/>
      <c r="H106" s="314" t="s">
        <v>4394</v>
      </c>
      <c r="I106" s="314" t="s">
        <v>4356</v>
      </c>
      <c r="J106" s="314">
        <v>20</v>
      </c>
      <c r="K106" s="328"/>
    </row>
    <row r="107" spans="2:11" s="1" customFormat="1" ht="15" customHeight="1">
      <c r="B107" s="326"/>
      <c r="C107" s="314" t="s">
        <v>4357</v>
      </c>
      <c r="D107" s="314"/>
      <c r="E107" s="314"/>
      <c r="F107" s="337" t="s">
        <v>4354</v>
      </c>
      <c r="G107" s="314"/>
      <c r="H107" s="314" t="s">
        <v>4394</v>
      </c>
      <c r="I107" s="314" t="s">
        <v>4356</v>
      </c>
      <c r="J107" s="314">
        <v>120</v>
      </c>
      <c r="K107" s="328"/>
    </row>
    <row r="108" spans="2:11" s="1" customFormat="1" ht="15" customHeight="1">
      <c r="B108" s="339"/>
      <c r="C108" s="314" t="s">
        <v>4359</v>
      </c>
      <c r="D108" s="314"/>
      <c r="E108" s="314"/>
      <c r="F108" s="337" t="s">
        <v>4360</v>
      </c>
      <c r="G108" s="314"/>
      <c r="H108" s="314" t="s">
        <v>4394</v>
      </c>
      <c r="I108" s="314" t="s">
        <v>4356</v>
      </c>
      <c r="J108" s="314">
        <v>50</v>
      </c>
      <c r="K108" s="328"/>
    </row>
    <row r="109" spans="2:11" s="1" customFormat="1" ht="15" customHeight="1">
      <c r="B109" s="339"/>
      <c r="C109" s="314" t="s">
        <v>4362</v>
      </c>
      <c r="D109" s="314"/>
      <c r="E109" s="314"/>
      <c r="F109" s="337" t="s">
        <v>4354</v>
      </c>
      <c r="G109" s="314"/>
      <c r="H109" s="314" t="s">
        <v>4394</v>
      </c>
      <c r="I109" s="314" t="s">
        <v>4364</v>
      </c>
      <c r="J109" s="314"/>
      <c r="K109" s="328"/>
    </row>
    <row r="110" spans="2:11" s="1" customFormat="1" ht="15" customHeight="1">
      <c r="B110" s="339"/>
      <c r="C110" s="314" t="s">
        <v>4373</v>
      </c>
      <c r="D110" s="314"/>
      <c r="E110" s="314"/>
      <c r="F110" s="337" t="s">
        <v>4360</v>
      </c>
      <c r="G110" s="314"/>
      <c r="H110" s="314" t="s">
        <v>4394</v>
      </c>
      <c r="I110" s="314" t="s">
        <v>4356</v>
      </c>
      <c r="J110" s="314">
        <v>50</v>
      </c>
      <c r="K110" s="328"/>
    </row>
    <row r="111" spans="2:11" s="1" customFormat="1" ht="15" customHeight="1">
      <c r="B111" s="339"/>
      <c r="C111" s="314" t="s">
        <v>4381</v>
      </c>
      <c r="D111" s="314"/>
      <c r="E111" s="314"/>
      <c r="F111" s="337" t="s">
        <v>4360</v>
      </c>
      <c r="G111" s="314"/>
      <c r="H111" s="314" t="s">
        <v>4394</v>
      </c>
      <c r="I111" s="314" t="s">
        <v>4356</v>
      </c>
      <c r="J111" s="314">
        <v>50</v>
      </c>
      <c r="K111" s="328"/>
    </row>
    <row r="112" spans="2:11" s="1" customFormat="1" ht="15" customHeight="1">
      <c r="B112" s="339"/>
      <c r="C112" s="314" t="s">
        <v>4379</v>
      </c>
      <c r="D112" s="314"/>
      <c r="E112" s="314"/>
      <c r="F112" s="337" t="s">
        <v>4360</v>
      </c>
      <c r="G112" s="314"/>
      <c r="H112" s="314" t="s">
        <v>4394</v>
      </c>
      <c r="I112" s="314" t="s">
        <v>4356</v>
      </c>
      <c r="J112" s="314">
        <v>50</v>
      </c>
      <c r="K112" s="328"/>
    </row>
    <row r="113" spans="2:11" s="1" customFormat="1" ht="15" customHeight="1">
      <c r="B113" s="339"/>
      <c r="C113" s="314" t="s">
        <v>51</v>
      </c>
      <c r="D113" s="314"/>
      <c r="E113" s="314"/>
      <c r="F113" s="337" t="s">
        <v>4354</v>
      </c>
      <c r="G113" s="314"/>
      <c r="H113" s="314" t="s">
        <v>4395</v>
      </c>
      <c r="I113" s="314" t="s">
        <v>4356</v>
      </c>
      <c r="J113" s="314">
        <v>20</v>
      </c>
      <c r="K113" s="328"/>
    </row>
    <row r="114" spans="2:11" s="1" customFormat="1" ht="15" customHeight="1">
      <c r="B114" s="339"/>
      <c r="C114" s="314" t="s">
        <v>4396</v>
      </c>
      <c r="D114" s="314"/>
      <c r="E114" s="314"/>
      <c r="F114" s="337" t="s">
        <v>4354</v>
      </c>
      <c r="G114" s="314"/>
      <c r="H114" s="314" t="s">
        <v>4397</v>
      </c>
      <c r="I114" s="314" t="s">
        <v>4356</v>
      </c>
      <c r="J114" s="314">
        <v>120</v>
      </c>
      <c r="K114" s="328"/>
    </row>
    <row r="115" spans="2:11" s="1" customFormat="1" ht="15" customHeight="1">
      <c r="B115" s="339"/>
      <c r="C115" s="314" t="s">
        <v>36</v>
      </c>
      <c r="D115" s="314"/>
      <c r="E115" s="314"/>
      <c r="F115" s="337" t="s">
        <v>4354</v>
      </c>
      <c r="G115" s="314"/>
      <c r="H115" s="314" t="s">
        <v>4398</v>
      </c>
      <c r="I115" s="314" t="s">
        <v>4389</v>
      </c>
      <c r="J115" s="314"/>
      <c r="K115" s="328"/>
    </row>
    <row r="116" spans="2:11" s="1" customFormat="1" ht="15" customHeight="1">
      <c r="B116" s="339"/>
      <c r="C116" s="314" t="s">
        <v>46</v>
      </c>
      <c r="D116" s="314"/>
      <c r="E116" s="314"/>
      <c r="F116" s="337" t="s">
        <v>4354</v>
      </c>
      <c r="G116" s="314"/>
      <c r="H116" s="314" t="s">
        <v>4399</v>
      </c>
      <c r="I116" s="314" t="s">
        <v>4389</v>
      </c>
      <c r="J116" s="314"/>
      <c r="K116" s="328"/>
    </row>
    <row r="117" spans="2:11" s="1" customFormat="1" ht="15" customHeight="1">
      <c r="B117" s="339"/>
      <c r="C117" s="314" t="s">
        <v>55</v>
      </c>
      <c r="D117" s="314"/>
      <c r="E117" s="314"/>
      <c r="F117" s="337" t="s">
        <v>4354</v>
      </c>
      <c r="G117" s="314"/>
      <c r="H117" s="314" t="s">
        <v>4400</v>
      </c>
      <c r="I117" s="314" t="s">
        <v>4401</v>
      </c>
      <c r="J117" s="314"/>
      <c r="K117" s="328"/>
    </row>
    <row r="118" spans="2:11" s="1" customFormat="1" ht="15" customHeight="1">
      <c r="B118" s="342"/>
      <c r="C118" s="348"/>
      <c r="D118" s="348"/>
      <c r="E118" s="348"/>
      <c r="F118" s="348"/>
      <c r="G118" s="348"/>
      <c r="H118" s="348"/>
      <c r="I118" s="348"/>
      <c r="J118" s="348"/>
      <c r="K118" s="344"/>
    </row>
    <row r="119" spans="2:11" s="1" customFormat="1" ht="18.75" customHeight="1">
      <c r="B119" s="349"/>
      <c r="C119" s="350"/>
      <c r="D119" s="350"/>
      <c r="E119" s="350"/>
      <c r="F119" s="351"/>
      <c r="G119" s="350"/>
      <c r="H119" s="350"/>
      <c r="I119" s="350"/>
      <c r="J119" s="350"/>
      <c r="K119" s="349"/>
    </row>
    <row r="120" spans="2:11" s="1" customFormat="1" ht="18.75" customHeight="1"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</row>
    <row r="121" spans="2:11" s="1" customFormat="1" ht="7.5" customHeight="1">
      <c r="B121" s="352"/>
      <c r="C121" s="353"/>
      <c r="D121" s="353"/>
      <c r="E121" s="353"/>
      <c r="F121" s="353"/>
      <c r="G121" s="353"/>
      <c r="H121" s="353"/>
      <c r="I121" s="353"/>
      <c r="J121" s="353"/>
      <c r="K121" s="354"/>
    </row>
    <row r="122" spans="2:11" s="1" customFormat="1" ht="45" customHeight="1">
      <c r="B122" s="355"/>
      <c r="C122" s="305" t="s">
        <v>4402</v>
      </c>
      <c r="D122" s="305"/>
      <c r="E122" s="305"/>
      <c r="F122" s="305"/>
      <c r="G122" s="305"/>
      <c r="H122" s="305"/>
      <c r="I122" s="305"/>
      <c r="J122" s="305"/>
      <c r="K122" s="356"/>
    </row>
    <row r="123" spans="2:11" s="1" customFormat="1" ht="17.25" customHeight="1">
      <c r="B123" s="357"/>
      <c r="C123" s="329" t="s">
        <v>4348</v>
      </c>
      <c r="D123" s="329"/>
      <c r="E123" s="329"/>
      <c r="F123" s="329" t="s">
        <v>4349</v>
      </c>
      <c r="G123" s="330"/>
      <c r="H123" s="329" t="s">
        <v>52</v>
      </c>
      <c r="I123" s="329" t="s">
        <v>55</v>
      </c>
      <c r="J123" s="329" t="s">
        <v>4350</v>
      </c>
      <c r="K123" s="358"/>
    </row>
    <row r="124" spans="2:11" s="1" customFormat="1" ht="17.25" customHeight="1">
      <c r="B124" s="357"/>
      <c r="C124" s="331" t="s">
        <v>4351</v>
      </c>
      <c r="D124" s="331"/>
      <c r="E124" s="331"/>
      <c r="F124" s="332" t="s">
        <v>4352</v>
      </c>
      <c r="G124" s="333"/>
      <c r="H124" s="331"/>
      <c r="I124" s="331"/>
      <c r="J124" s="331" t="s">
        <v>4353</v>
      </c>
      <c r="K124" s="358"/>
    </row>
    <row r="125" spans="2:11" s="1" customFormat="1" ht="5.25" customHeight="1">
      <c r="B125" s="359"/>
      <c r="C125" s="334"/>
      <c r="D125" s="334"/>
      <c r="E125" s="334"/>
      <c r="F125" s="334"/>
      <c r="G125" s="360"/>
      <c r="H125" s="334"/>
      <c r="I125" s="334"/>
      <c r="J125" s="334"/>
      <c r="K125" s="361"/>
    </row>
    <row r="126" spans="2:11" s="1" customFormat="1" ht="15" customHeight="1">
      <c r="B126" s="359"/>
      <c r="C126" s="314" t="s">
        <v>4357</v>
      </c>
      <c r="D126" s="336"/>
      <c r="E126" s="336"/>
      <c r="F126" s="337" t="s">
        <v>4354</v>
      </c>
      <c r="G126" s="314"/>
      <c r="H126" s="314" t="s">
        <v>4394</v>
      </c>
      <c r="I126" s="314" t="s">
        <v>4356</v>
      </c>
      <c r="J126" s="314">
        <v>120</v>
      </c>
      <c r="K126" s="362"/>
    </row>
    <row r="127" spans="2:11" s="1" customFormat="1" ht="15" customHeight="1">
      <c r="B127" s="359"/>
      <c r="C127" s="314" t="s">
        <v>4403</v>
      </c>
      <c r="D127" s="314"/>
      <c r="E127" s="314"/>
      <c r="F127" s="337" t="s">
        <v>4354</v>
      </c>
      <c r="G127" s="314"/>
      <c r="H127" s="314" t="s">
        <v>4404</v>
      </c>
      <c r="I127" s="314" t="s">
        <v>4356</v>
      </c>
      <c r="J127" s="314" t="s">
        <v>4405</v>
      </c>
      <c r="K127" s="362"/>
    </row>
    <row r="128" spans="2:11" s="1" customFormat="1" ht="15" customHeight="1">
      <c r="B128" s="359"/>
      <c r="C128" s="314" t="s">
        <v>95</v>
      </c>
      <c r="D128" s="314"/>
      <c r="E128" s="314"/>
      <c r="F128" s="337" t="s">
        <v>4354</v>
      </c>
      <c r="G128" s="314"/>
      <c r="H128" s="314" t="s">
        <v>4406</v>
      </c>
      <c r="I128" s="314" t="s">
        <v>4356</v>
      </c>
      <c r="J128" s="314" t="s">
        <v>4405</v>
      </c>
      <c r="K128" s="362"/>
    </row>
    <row r="129" spans="2:11" s="1" customFormat="1" ht="15" customHeight="1">
      <c r="B129" s="359"/>
      <c r="C129" s="314" t="s">
        <v>4365</v>
      </c>
      <c r="D129" s="314"/>
      <c r="E129" s="314"/>
      <c r="F129" s="337" t="s">
        <v>4360</v>
      </c>
      <c r="G129" s="314"/>
      <c r="H129" s="314" t="s">
        <v>4366</v>
      </c>
      <c r="I129" s="314" t="s">
        <v>4356</v>
      </c>
      <c r="J129" s="314">
        <v>15</v>
      </c>
      <c r="K129" s="362"/>
    </row>
    <row r="130" spans="2:11" s="1" customFormat="1" ht="15" customHeight="1">
      <c r="B130" s="359"/>
      <c r="C130" s="340" t="s">
        <v>4367</v>
      </c>
      <c r="D130" s="340"/>
      <c r="E130" s="340"/>
      <c r="F130" s="341" t="s">
        <v>4360</v>
      </c>
      <c r="G130" s="340"/>
      <c r="H130" s="340" t="s">
        <v>4368</v>
      </c>
      <c r="I130" s="340" t="s">
        <v>4356</v>
      </c>
      <c r="J130" s="340">
        <v>15</v>
      </c>
      <c r="K130" s="362"/>
    </row>
    <row r="131" spans="2:11" s="1" customFormat="1" ht="15" customHeight="1">
      <c r="B131" s="359"/>
      <c r="C131" s="340" t="s">
        <v>4369</v>
      </c>
      <c r="D131" s="340"/>
      <c r="E131" s="340"/>
      <c r="F131" s="341" t="s">
        <v>4360</v>
      </c>
      <c r="G131" s="340"/>
      <c r="H131" s="340" t="s">
        <v>4370</v>
      </c>
      <c r="I131" s="340" t="s">
        <v>4356</v>
      </c>
      <c r="J131" s="340">
        <v>20</v>
      </c>
      <c r="K131" s="362"/>
    </row>
    <row r="132" spans="2:11" s="1" customFormat="1" ht="15" customHeight="1">
      <c r="B132" s="359"/>
      <c r="C132" s="340" t="s">
        <v>4371</v>
      </c>
      <c r="D132" s="340"/>
      <c r="E132" s="340"/>
      <c r="F132" s="341" t="s">
        <v>4360</v>
      </c>
      <c r="G132" s="340"/>
      <c r="H132" s="340" t="s">
        <v>4372</v>
      </c>
      <c r="I132" s="340" t="s">
        <v>4356</v>
      </c>
      <c r="J132" s="340">
        <v>20</v>
      </c>
      <c r="K132" s="362"/>
    </row>
    <row r="133" spans="2:11" s="1" customFormat="1" ht="15" customHeight="1">
      <c r="B133" s="359"/>
      <c r="C133" s="314" t="s">
        <v>4359</v>
      </c>
      <c r="D133" s="314"/>
      <c r="E133" s="314"/>
      <c r="F133" s="337" t="s">
        <v>4360</v>
      </c>
      <c r="G133" s="314"/>
      <c r="H133" s="314" t="s">
        <v>4394</v>
      </c>
      <c r="I133" s="314" t="s">
        <v>4356</v>
      </c>
      <c r="J133" s="314">
        <v>50</v>
      </c>
      <c r="K133" s="362"/>
    </row>
    <row r="134" spans="2:11" s="1" customFormat="1" ht="15" customHeight="1">
      <c r="B134" s="359"/>
      <c r="C134" s="314" t="s">
        <v>4373</v>
      </c>
      <c r="D134" s="314"/>
      <c r="E134" s="314"/>
      <c r="F134" s="337" t="s">
        <v>4360</v>
      </c>
      <c r="G134" s="314"/>
      <c r="H134" s="314" t="s">
        <v>4394</v>
      </c>
      <c r="I134" s="314" t="s">
        <v>4356</v>
      </c>
      <c r="J134" s="314">
        <v>50</v>
      </c>
      <c r="K134" s="362"/>
    </row>
    <row r="135" spans="2:11" s="1" customFormat="1" ht="15" customHeight="1">
      <c r="B135" s="359"/>
      <c r="C135" s="314" t="s">
        <v>4379</v>
      </c>
      <c r="D135" s="314"/>
      <c r="E135" s="314"/>
      <c r="F135" s="337" t="s">
        <v>4360</v>
      </c>
      <c r="G135" s="314"/>
      <c r="H135" s="314" t="s">
        <v>4394</v>
      </c>
      <c r="I135" s="314" t="s">
        <v>4356</v>
      </c>
      <c r="J135" s="314">
        <v>50</v>
      </c>
      <c r="K135" s="362"/>
    </row>
    <row r="136" spans="2:11" s="1" customFormat="1" ht="15" customHeight="1">
      <c r="B136" s="359"/>
      <c r="C136" s="314" t="s">
        <v>4381</v>
      </c>
      <c r="D136" s="314"/>
      <c r="E136" s="314"/>
      <c r="F136" s="337" t="s">
        <v>4360</v>
      </c>
      <c r="G136" s="314"/>
      <c r="H136" s="314" t="s">
        <v>4394</v>
      </c>
      <c r="I136" s="314" t="s">
        <v>4356</v>
      </c>
      <c r="J136" s="314">
        <v>50</v>
      </c>
      <c r="K136" s="362"/>
    </row>
    <row r="137" spans="2:11" s="1" customFormat="1" ht="15" customHeight="1">
      <c r="B137" s="359"/>
      <c r="C137" s="314" t="s">
        <v>4382</v>
      </c>
      <c r="D137" s="314"/>
      <c r="E137" s="314"/>
      <c r="F137" s="337" t="s">
        <v>4360</v>
      </c>
      <c r="G137" s="314"/>
      <c r="H137" s="314" t="s">
        <v>4407</v>
      </c>
      <c r="I137" s="314" t="s">
        <v>4356</v>
      </c>
      <c r="J137" s="314">
        <v>255</v>
      </c>
      <c r="K137" s="362"/>
    </row>
    <row r="138" spans="2:11" s="1" customFormat="1" ht="15" customHeight="1">
      <c r="B138" s="359"/>
      <c r="C138" s="314" t="s">
        <v>4384</v>
      </c>
      <c r="D138" s="314"/>
      <c r="E138" s="314"/>
      <c r="F138" s="337" t="s">
        <v>4354</v>
      </c>
      <c r="G138" s="314"/>
      <c r="H138" s="314" t="s">
        <v>4408</v>
      </c>
      <c r="I138" s="314" t="s">
        <v>4386</v>
      </c>
      <c r="J138" s="314"/>
      <c r="K138" s="362"/>
    </row>
    <row r="139" spans="2:11" s="1" customFormat="1" ht="15" customHeight="1">
      <c r="B139" s="359"/>
      <c r="C139" s="314" t="s">
        <v>4387</v>
      </c>
      <c r="D139" s="314"/>
      <c r="E139" s="314"/>
      <c r="F139" s="337" t="s">
        <v>4354</v>
      </c>
      <c r="G139" s="314"/>
      <c r="H139" s="314" t="s">
        <v>4409</v>
      </c>
      <c r="I139" s="314" t="s">
        <v>4389</v>
      </c>
      <c r="J139" s="314"/>
      <c r="K139" s="362"/>
    </row>
    <row r="140" spans="2:11" s="1" customFormat="1" ht="15" customHeight="1">
      <c r="B140" s="359"/>
      <c r="C140" s="314" t="s">
        <v>4390</v>
      </c>
      <c r="D140" s="314"/>
      <c r="E140" s="314"/>
      <c r="F140" s="337" t="s">
        <v>4354</v>
      </c>
      <c r="G140" s="314"/>
      <c r="H140" s="314" t="s">
        <v>4390</v>
      </c>
      <c r="I140" s="314" t="s">
        <v>4389</v>
      </c>
      <c r="J140" s="314"/>
      <c r="K140" s="362"/>
    </row>
    <row r="141" spans="2:11" s="1" customFormat="1" ht="15" customHeight="1">
      <c r="B141" s="359"/>
      <c r="C141" s="314" t="s">
        <v>36</v>
      </c>
      <c r="D141" s="314"/>
      <c r="E141" s="314"/>
      <c r="F141" s="337" t="s">
        <v>4354</v>
      </c>
      <c r="G141" s="314"/>
      <c r="H141" s="314" t="s">
        <v>4410</v>
      </c>
      <c r="I141" s="314" t="s">
        <v>4389</v>
      </c>
      <c r="J141" s="314"/>
      <c r="K141" s="362"/>
    </row>
    <row r="142" spans="2:11" s="1" customFormat="1" ht="15" customHeight="1">
      <c r="B142" s="359"/>
      <c r="C142" s="314" t="s">
        <v>4411</v>
      </c>
      <c r="D142" s="314"/>
      <c r="E142" s="314"/>
      <c r="F142" s="337" t="s">
        <v>4354</v>
      </c>
      <c r="G142" s="314"/>
      <c r="H142" s="314" t="s">
        <v>4412</v>
      </c>
      <c r="I142" s="314" t="s">
        <v>4389</v>
      </c>
      <c r="J142" s="314"/>
      <c r="K142" s="362"/>
    </row>
    <row r="143" spans="2:11" s="1" customFormat="1" ht="15" customHeight="1">
      <c r="B143" s="363"/>
      <c r="C143" s="364"/>
      <c r="D143" s="364"/>
      <c r="E143" s="364"/>
      <c r="F143" s="364"/>
      <c r="G143" s="364"/>
      <c r="H143" s="364"/>
      <c r="I143" s="364"/>
      <c r="J143" s="364"/>
      <c r="K143" s="365"/>
    </row>
    <row r="144" spans="2:11" s="1" customFormat="1" ht="18.75" customHeight="1">
      <c r="B144" s="350"/>
      <c r="C144" s="350"/>
      <c r="D144" s="350"/>
      <c r="E144" s="350"/>
      <c r="F144" s="351"/>
      <c r="G144" s="350"/>
      <c r="H144" s="350"/>
      <c r="I144" s="350"/>
      <c r="J144" s="350"/>
      <c r="K144" s="350"/>
    </row>
    <row r="145" spans="2:11" s="1" customFormat="1" ht="18.75" customHeight="1"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</row>
    <row r="146" spans="2:11" s="1" customFormat="1" ht="7.5" customHeight="1">
      <c r="B146" s="323"/>
      <c r="C146" s="324"/>
      <c r="D146" s="324"/>
      <c r="E146" s="324"/>
      <c r="F146" s="324"/>
      <c r="G146" s="324"/>
      <c r="H146" s="324"/>
      <c r="I146" s="324"/>
      <c r="J146" s="324"/>
      <c r="K146" s="325"/>
    </row>
    <row r="147" spans="2:11" s="1" customFormat="1" ht="45" customHeight="1">
      <c r="B147" s="326"/>
      <c r="C147" s="327" t="s">
        <v>4413</v>
      </c>
      <c r="D147" s="327"/>
      <c r="E147" s="327"/>
      <c r="F147" s="327"/>
      <c r="G147" s="327"/>
      <c r="H147" s="327"/>
      <c r="I147" s="327"/>
      <c r="J147" s="327"/>
      <c r="K147" s="328"/>
    </row>
    <row r="148" spans="2:11" s="1" customFormat="1" ht="17.25" customHeight="1">
      <c r="B148" s="326"/>
      <c r="C148" s="329" t="s">
        <v>4348</v>
      </c>
      <c r="D148" s="329"/>
      <c r="E148" s="329"/>
      <c r="F148" s="329" t="s">
        <v>4349</v>
      </c>
      <c r="G148" s="330"/>
      <c r="H148" s="329" t="s">
        <v>52</v>
      </c>
      <c r="I148" s="329" t="s">
        <v>55</v>
      </c>
      <c r="J148" s="329" t="s">
        <v>4350</v>
      </c>
      <c r="K148" s="328"/>
    </row>
    <row r="149" spans="2:11" s="1" customFormat="1" ht="17.25" customHeight="1">
      <c r="B149" s="326"/>
      <c r="C149" s="331" t="s">
        <v>4351</v>
      </c>
      <c r="D149" s="331"/>
      <c r="E149" s="331"/>
      <c r="F149" s="332" t="s">
        <v>4352</v>
      </c>
      <c r="G149" s="333"/>
      <c r="H149" s="331"/>
      <c r="I149" s="331"/>
      <c r="J149" s="331" t="s">
        <v>4353</v>
      </c>
      <c r="K149" s="328"/>
    </row>
    <row r="150" spans="2:11" s="1" customFormat="1" ht="5.25" customHeight="1">
      <c r="B150" s="339"/>
      <c r="C150" s="334"/>
      <c r="D150" s="334"/>
      <c r="E150" s="334"/>
      <c r="F150" s="334"/>
      <c r="G150" s="335"/>
      <c r="H150" s="334"/>
      <c r="I150" s="334"/>
      <c r="J150" s="334"/>
      <c r="K150" s="362"/>
    </row>
    <row r="151" spans="2:11" s="1" customFormat="1" ht="15" customHeight="1">
      <c r="B151" s="339"/>
      <c r="C151" s="366" t="s">
        <v>4357</v>
      </c>
      <c r="D151" s="314"/>
      <c r="E151" s="314"/>
      <c r="F151" s="367" t="s">
        <v>4354</v>
      </c>
      <c r="G151" s="314"/>
      <c r="H151" s="366" t="s">
        <v>4394</v>
      </c>
      <c r="I151" s="366" t="s">
        <v>4356</v>
      </c>
      <c r="J151" s="366">
        <v>120</v>
      </c>
      <c r="K151" s="362"/>
    </row>
    <row r="152" spans="2:11" s="1" customFormat="1" ht="15" customHeight="1">
      <c r="B152" s="339"/>
      <c r="C152" s="366" t="s">
        <v>4403</v>
      </c>
      <c r="D152" s="314"/>
      <c r="E152" s="314"/>
      <c r="F152" s="367" t="s">
        <v>4354</v>
      </c>
      <c r="G152" s="314"/>
      <c r="H152" s="366" t="s">
        <v>4414</v>
      </c>
      <c r="I152" s="366" t="s">
        <v>4356</v>
      </c>
      <c r="J152" s="366" t="s">
        <v>4405</v>
      </c>
      <c r="K152" s="362"/>
    </row>
    <row r="153" spans="2:11" s="1" customFormat="1" ht="15" customHeight="1">
      <c r="B153" s="339"/>
      <c r="C153" s="366" t="s">
        <v>95</v>
      </c>
      <c r="D153" s="314"/>
      <c r="E153" s="314"/>
      <c r="F153" s="367" t="s">
        <v>4354</v>
      </c>
      <c r="G153" s="314"/>
      <c r="H153" s="366" t="s">
        <v>4415</v>
      </c>
      <c r="I153" s="366" t="s">
        <v>4356</v>
      </c>
      <c r="J153" s="366" t="s">
        <v>4405</v>
      </c>
      <c r="K153" s="362"/>
    </row>
    <row r="154" spans="2:11" s="1" customFormat="1" ht="15" customHeight="1">
      <c r="B154" s="339"/>
      <c r="C154" s="366" t="s">
        <v>4359</v>
      </c>
      <c r="D154" s="314"/>
      <c r="E154" s="314"/>
      <c r="F154" s="367" t="s">
        <v>4360</v>
      </c>
      <c r="G154" s="314"/>
      <c r="H154" s="366" t="s">
        <v>4394</v>
      </c>
      <c r="I154" s="366" t="s">
        <v>4356</v>
      </c>
      <c r="J154" s="366">
        <v>50</v>
      </c>
      <c r="K154" s="362"/>
    </row>
    <row r="155" spans="2:11" s="1" customFormat="1" ht="15" customHeight="1">
      <c r="B155" s="339"/>
      <c r="C155" s="366" t="s">
        <v>4362</v>
      </c>
      <c r="D155" s="314"/>
      <c r="E155" s="314"/>
      <c r="F155" s="367" t="s">
        <v>4354</v>
      </c>
      <c r="G155" s="314"/>
      <c r="H155" s="366" t="s">
        <v>4394</v>
      </c>
      <c r="I155" s="366" t="s">
        <v>4364</v>
      </c>
      <c r="J155" s="366"/>
      <c r="K155" s="362"/>
    </row>
    <row r="156" spans="2:11" s="1" customFormat="1" ht="15" customHeight="1">
      <c r="B156" s="339"/>
      <c r="C156" s="366" t="s">
        <v>4373</v>
      </c>
      <c r="D156" s="314"/>
      <c r="E156" s="314"/>
      <c r="F156" s="367" t="s">
        <v>4360</v>
      </c>
      <c r="G156" s="314"/>
      <c r="H156" s="366" t="s">
        <v>4394</v>
      </c>
      <c r="I156" s="366" t="s">
        <v>4356</v>
      </c>
      <c r="J156" s="366">
        <v>50</v>
      </c>
      <c r="K156" s="362"/>
    </row>
    <row r="157" spans="2:11" s="1" customFormat="1" ht="15" customHeight="1">
      <c r="B157" s="339"/>
      <c r="C157" s="366" t="s">
        <v>4381</v>
      </c>
      <c r="D157" s="314"/>
      <c r="E157" s="314"/>
      <c r="F157" s="367" t="s">
        <v>4360</v>
      </c>
      <c r="G157" s="314"/>
      <c r="H157" s="366" t="s">
        <v>4394</v>
      </c>
      <c r="I157" s="366" t="s">
        <v>4356</v>
      </c>
      <c r="J157" s="366">
        <v>50</v>
      </c>
      <c r="K157" s="362"/>
    </row>
    <row r="158" spans="2:11" s="1" customFormat="1" ht="15" customHeight="1">
      <c r="B158" s="339"/>
      <c r="C158" s="366" t="s">
        <v>4379</v>
      </c>
      <c r="D158" s="314"/>
      <c r="E158" s="314"/>
      <c r="F158" s="367" t="s">
        <v>4360</v>
      </c>
      <c r="G158" s="314"/>
      <c r="H158" s="366" t="s">
        <v>4394</v>
      </c>
      <c r="I158" s="366" t="s">
        <v>4356</v>
      </c>
      <c r="J158" s="366">
        <v>50</v>
      </c>
      <c r="K158" s="362"/>
    </row>
    <row r="159" spans="2:11" s="1" customFormat="1" ht="15" customHeight="1">
      <c r="B159" s="339"/>
      <c r="C159" s="366" t="s">
        <v>217</v>
      </c>
      <c r="D159" s="314"/>
      <c r="E159" s="314"/>
      <c r="F159" s="367" t="s">
        <v>4354</v>
      </c>
      <c r="G159" s="314"/>
      <c r="H159" s="366" t="s">
        <v>4416</v>
      </c>
      <c r="I159" s="366" t="s">
        <v>4356</v>
      </c>
      <c r="J159" s="366" t="s">
        <v>4417</v>
      </c>
      <c r="K159" s="362"/>
    </row>
    <row r="160" spans="2:11" s="1" customFormat="1" ht="15" customHeight="1">
      <c r="B160" s="339"/>
      <c r="C160" s="366" t="s">
        <v>4418</v>
      </c>
      <c r="D160" s="314"/>
      <c r="E160" s="314"/>
      <c r="F160" s="367" t="s">
        <v>4354</v>
      </c>
      <c r="G160" s="314"/>
      <c r="H160" s="366" t="s">
        <v>4419</v>
      </c>
      <c r="I160" s="366" t="s">
        <v>4389</v>
      </c>
      <c r="J160" s="366"/>
      <c r="K160" s="362"/>
    </row>
    <row r="161" spans="2:11" s="1" customFormat="1" ht="15" customHeight="1">
      <c r="B161" s="368"/>
      <c r="C161" s="348"/>
      <c r="D161" s="348"/>
      <c r="E161" s="348"/>
      <c r="F161" s="348"/>
      <c r="G161" s="348"/>
      <c r="H161" s="348"/>
      <c r="I161" s="348"/>
      <c r="J161" s="348"/>
      <c r="K161" s="369"/>
    </row>
    <row r="162" spans="2:11" s="1" customFormat="1" ht="18.75" customHeight="1">
      <c r="B162" s="350"/>
      <c r="C162" s="360"/>
      <c r="D162" s="360"/>
      <c r="E162" s="360"/>
      <c r="F162" s="370"/>
      <c r="G162" s="360"/>
      <c r="H162" s="360"/>
      <c r="I162" s="360"/>
      <c r="J162" s="360"/>
      <c r="K162" s="350"/>
    </row>
    <row r="163" spans="2:11" s="1" customFormat="1" ht="18.75" customHeight="1"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</row>
    <row r="164" spans="2:11" s="1" customFormat="1" ht="7.5" customHeight="1">
      <c r="B164" s="301"/>
      <c r="C164" s="302"/>
      <c r="D164" s="302"/>
      <c r="E164" s="302"/>
      <c r="F164" s="302"/>
      <c r="G164" s="302"/>
      <c r="H164" s="302"/>
      <c r="I164" s="302"/>
      <c r="J164" s="302"/>
      <c r="K164" s="303"/>
    </row>
    <row r="165" spans="2:11" s="1" customFormat="1" ht="45" customHeight="1">
      <c r="B165" s="304"/>
      <c r="C165" s="305" t="s">
        <v>4420</v>
      </c>
      <c r="D165" s="305"/>
      <c r="E165" s="305"/>
      <c r="F165" s="305"/>
      <c r="G165" s="305"/>
      <c r="H165" s="305"/>
      <c r="I165" s="305"/>
      <c r="J165" s="305"/>
      <c r="K165" s="306"/>
    </row>
    <row r="166" spans="2:11" s="1" customFormat="1" ht="17.25" customHeight="1">
      <c r="B166" s="304"/>
      <c r="C166" s="329" t="s">
        <v>4348</v>
      </c>
      <c r="D166" s="329"/>
      <c r="E166" s="329"/>
      <c r="F166" s="329" t="s">
        <v>4349</v>
      </c>
      <c r="G166" s="371"/>
      <c r="H166" s="372" t="s">
        <v>52</v>
      </c>
      <c r="I166" s="372" t="s">
        <v>55</v>
      </c>
      <c r="J166" s="329" t="s">
        <v>4350</v>
      </c>
      <c r="K166" s="306"/>
    </row>
    <row r="167" spans="2:11" s="1" customFormat="1" ht="17.25" customHeight="1">
      <c r="B167" s="307"/>
      <c r="C167" s="331" t="s">
        <v>4351</v>
      </c>
      <c r="D167" s="331"/>
      <c r="E167" s="331"/>
      <c r="F167" s="332" t="s">
        <v>4352</v>
      </c>
      <c r="G167" s="373"/>
      <c r="H167" s="374"/>
      <c r="I167" s="374"/>
      <c r="J167" s="331" t="s">
        <v>4353</v>
      </c>
      <c r="K167" s="309"/>
    </row>
    <row r="168" spans="2:11" s="1" customFormat="1" ht="5.25" customHeight="1">
      <c r="B168" s="339"/>
      <c r="C168" s="334"/>
      <c r="D168" s="334"/>
      <c r="E168" s="334"/>
      <c r="F168" s="334"/>
      <c r="G168" s="335"/>
      <c r="H168" s="334"/>
      <c r="I168" s="334"/>
      <c r="J168" s="334"/>
      <c r="K168" s="362"/>
    </row>
    <row r="169" spans="2:11" s="1" customFormat="1" ht="15" customHeight="1">
      <c r="B169" s="339"/>
      <c r="C169" s="314" t="s">
        <v>4357</v>
      </c>
      <c r="D169" s="314"/>
      <c r="E169" s="314"/>
      <c r="F169" s="337" t="s">
        <v>4354</v>
      </c>
      <c r="G169" s="314"/>
      <c r="H169" s="314" t="s">
        <v>4394</v>
      </c>
      <c r="I169" s="314" t="s">
        <v>4356</v>
      </c>
      <c r="J169" s="314">
        <v>120</v>
      </c>
      <c r="K169" s="362"/>
    </row>
    <row r="170" spans="2:11" s="1" customFormat="1" ht="15" customHeight="1">
      <c r="B170" s="339"/>
      <c r="C170" s="314" t="s">
        <v>4403</v>
      </c>
      <c r="D170" s="314"/>
      <c r="E170" s="314"/>
      <c r="F170" s="337" t="s">
        <v>4354</v>
      </c>
      <c r="G170" s="314"/>
      <c r="H170" s="314" t="s">
        <v>4404</v>
      </c>
      <c r="I170" s="314" t="s">
        <v>4356</v>
      </c>
      <c r="J170" s="314" t="s">
        <v>4405</v>
      </c>
      <c r="K170" s="362"/>
    </row>
    <row r="171" spans="2:11" s="1" customFormat="1" ht="15" customHeight="1">
      <c r="B171" s="339"/>
      <c r="C171" s="314" t="s">
        <v>95</v>
      </c>
      <c r="D171" s="314"/>
      <c r="E171" s="314"/>
      <c r="F171" s="337" t="s">
        <v>4354</v>
      </c>
      <c r="G171" s="314"/>
      <c r="H171" s="314" t="s">
        <v>4421</v>
      </c>
      <c r="I171" s="314" t="s">
        <v>4356</v>
      </c>
      <c r="J171" s="314" t="s">
        <v>4405</v>
      </c>
      <c r="K171" s="362"/>
    </row>
    <row r="172" spans="2:11" s="1" customFormat="1" ht="15" customHeight="1">
      <c r="B172" s="339"/>
      <c r="C172" s="314" t="s">
        <v>4359</v>
      </c>
      <c r="D172" s="314"/>
      <c r="E172" s="314"/>
      <c r="F172" s="337" t="s">
        <v>4360</v>
      </c>
      <c r="G172" s="314"/>
      <c r="H172" s="314" t="s">
        <v>4421</v>
      </c>
      <c r="I172" s="314" t="s">
        <v>4356</v>
      </c>
      <c r="J172" s="314">
        <v>50</v>
      </c>
      <c r="K172" s="362"/>
    </row>
    <row r="173" spans="2:11" s="1" customFormat="1" ht="15" customHeight="1">
      <c r="B173" s="339"/>
      <c r="C173" s="314" t="s">
        <v>4362</v>
      </c>
      <c r="D173" s="314"/>
      <c r="E173" s="314"/>
      <c r="F173" s="337" t="s">
        <v>4354</v>
      </c>
      <c r="G173" s="314"/>
      <c r="H173" s="314" t="s">
        <v>4421</v>
      </c>
      <c r="I173" s="314" t="s">
        <v>4364</v>
      </c>
      <c r="J173" s="314"/>
      <c r="K173" s="362"/>
    </row>
    <row r="174" spans="2:11" s="1" customFormat="1" ht="15" customHeight="1">
      <c r="B174" s="339"/>
      <c r="C174" s="314" t="s">
        <v>4373</v>
      </c>
      <c r="D174" s="314"/>
      <c r="E174" s="314"/>
      <c r="F174" s="337" t="s">
        <v>4360</v>
      </c>
      <c r="G174" s="314"/>
      <c r="H174" s="314" t="s">
        <v>4421</v>
      </c>
      <c r="I174" s="314" t="s">
        <v>4356</v>
      </c>
      <c r="J174" s="314">
        <v>50</v>
      </c>
      <c r="K174" s="362"/>
    </row>
    <row r="175" spans="2:11" s="1" customFormat="1" ht="15" customHeight="1">
      <c r="B175" s="339"/>
      <c r="C175" s="314" t="s">
        <v>4381</v>
      </c>
      <c r="D175" s="314"/>
      <c r="E175" s="314"/>
      <c r="F175" s="337" t="s">
        <v>4360</v>
      </c>
      <c r="G175" s="314"/>
      <c r="H175" s="314" t="s">
        <v>4421</v>
      </c>
      <c r="I175" s="314" t="s">
        <v>4356</v>
      </c>
      <c r="J175" s="314">
        <v>50</v>
      </c>
      <c r="K175" s="362"/>
    </row>
    <row r="176" spans="2:11" s="1" customFormat="1" ht="15" customHeight="1">
      <c r="B176" s="339"/>
      <c r="C176" s="314" t="s">
        <v>4379</v>
      </c>
      <c r="D176" s="314"/>
      <c r="E176" s="314"/>
      <c r="F176" s="337" t="s">
        <v>4360</v>
      </c>
      <c r="G176" s="314"/>
      <c r="H176" s="314" t="s">
        <v>4421</v>
      </c>
      <c r="I176" s="314" t="s">
        <v>4356</v>
      </c>
      <c r="J176" s="314">
        <v>50</v>
      </c>
      <c r="K176" s="362"/>
    </row>
    <row r="177" spans="2:11" s="1" customFormat="1" ht="15" customHeight="1">
      <c r="B177" s="339"/>
      <c r="C177" s="314" t="s">
        <v>228</v>
      </c>
      <c r="D177" s="314"/>
      <c r="E177" s="314"/>
      <c r="F177" s="337" t="s">
        <v>4354</v>
      </c>
      <c r="G177" s="314"/>
      <c r="H177" s="314" t="s">
        <v>4422</v>
      </c>
      <c r="I177" s="314" t="s">
        <v>4423</v>
      </c>
      <c r="J177" s="314"/>
      <c r="K177" s="362"/>
    </row>
    <row r="178" spans="2:11" s="1" customFormat="1" ht="15" customHeight="1">
      <c r="B178" s="339"/>
      <c r="C178" s="314" t="s">
        <v>55</v>
      </c>
      <c r="D178" s="314"/>
      <c r="E178" s="314"/>
      <c r="F178" s="337" t="s">
        <v>4354</v>
      </c>
      <c r="G178" s="314"/>
      <c r="H178" s="314" t="s">
        <v>4424</v>
      </c>
      <c r="I178" s="314" t="s">
        <v>4425</v>
      </c>
      <c r="J178" s="314">
        <v>1</v>
      </c>
      <c r="K178" s="362"/>
    </row>
    <row r="179" spans="2:11" s="1" customFormat="1" ht="15" customHeight="1">
      <c r="B179" s="339"/>
      <c r="C179" s="314" t="s">
        <v>51</v>
      </c>
      <c r="D179" s="314"/>
      <c r="E179" s="314"/>
      <c r="F179" s="337" t="s">
        <v>4354</v>
      </c>
      <c r="G179" s="314"/>
      <c r="H179" s="314" t="s">
        <v>4426</v>
      </c>
      <c r="I179" s="314" t="s">
        <v>4356</v>
      </c>
      <c r="J179" s="314">
        <v>20</v>
      </c>
      <c r="K179" s="362"/>
    </row>
    <row r="180" spans="2:11" s="1" customFormat="1" ht="15" customHeight="1">
      <c r="B180" s="339"/>
      <c r="C180" s="314" t="s">
        <v>52</v>
      </c>
      <c r="D180" s="314"/>
      <c r="E180" s="314"/>
      <c r="F180" s="337" t="s">
        <v>4354</v>
      </c>
      <c r="G180" s="314"/>
      <c r="H180" s="314" t="s">
        <v>4427</v>
      </c>
      <c r="I180" s="314" t="s">
        <v>4356</v>
      </c>
      <c r="J180" s="314">
        <v>255</v>
      </c>
      <c r="K180" s="362"/>
    </row>
    <row r="181" spans="2:11" s="1" customFormat="1" ht="15" customHeight="1">
      <c r="B181" s="339"/>
      <c r="C181" s="314" t="s">
        <v>229</v>
      </c>
      <c r="D181" s="314"/>
      <c r="E181" s="314"/>
      <c r="F181" s="337" t="s">
        <v>4354</v>
      </c>
      <c r="G181" s="314"/>
      <c r="H181" s="314" t="s">
        <v>4318</v>
      </c>
      <c r="I181" s="314" t="s">
        <v>4356</v>
      </c>
      <c r="J181" s="314">
        <v>10</v>
      </c>
      <c r="K181" s="362"/>
    </row>
    <row r="182" spans="2:11" s="1" customFormat="1" ht="15" customHeight="1">
      <c r="B182" s="339"/>
      <c r="C182" s="314" t="s">
        <v>230</v>
      </c>
      <c r="D182" s="314"/>
      <c r="E182" s="314"/>
      <c r="F182" s="337" t="s">
        <v>4354</v>
      </c>
      <c r="G182" s="314"/>
      <c r="H182" s="314" t="s">
        <v>4428</v>
      </c>
      <c r="I182" s="314" t="s">
        <v>4389</v>
      </c>
      <c r="J182" s="314"/>
      <c r="K182" s="362"/>
    </row>
    <row r="183" spans="2:11" s="1" customFormat="1" ht="15" customHeight="1">
      <c r="B183" s="339"/>
      <c r="C183" s="314" t="s">
        <v>4429</v>
      </c>
      <c r="D183" s="314"/>
      <c r="E183" s="314"/>
      <c r="F183" s="337" t="s">
        <v>4354</v>
      </c>
      <c r="G183" s="314"/>
      <c r="H183" s="314" t="s">
        <v>4430</v>
      </c>
      <c r="I183" s="314" t="s">
        <v>4389</v>
      </c>
      <c r="J183" s="314"/>
      <c r="K183" s="362"/>
    </row>
    <row r="184" spans="2:11" s="1" customFormat="1" ht="15" customHeight="1">
      <c r="B184" s="339"/>
      <c r="C184" s="314" t="s">
        <v>4418</v>
      </c>
      <c r="D184" s="314"/>
      <c r="E184" s="314"/>
      <c r="F184" s="337" t="s">
        <v>4354</v>
      </c>
      <c r="G184" s="314"/>
      <c r="H184" s="314" t="s">
        <v>4431</v>
      </c>
      <c r="I184" s="314" t="s">
        <v>4389</v>
      </c>
      <c r="J184" s="314"/>
      <c r="K184" s="362"/>
    </row>
    <row r="185" spans="2:11" s="1" customFormat="1" ht="15" customHeight="1">
      <c r="B185" s="339"/>
      <c r="C185" s="314" t="s">
        <v>232</v>
      </c>
      <c r="D185" s="314"/>
      <c r="E185" s="314"/>
      <c r="F185" s="337" t="s">
        <v>4360</v>
      </c>
      <c r="G185" s="314"/>
      <c r="H185" s="314" t="s">
        <v>4432</v>
      </c>
      <c r="I185" s="314" t="s">
        <v>4356</v>
      </c>
      <c r="J185" s="314">
        <v>50</v>
      </c>
      <c r="K185" s="362"/>
    </row>
    <row r="186" spans="2:11" s="1" customFormat="1" ht="15" customHeight="1">
      <c r="B186" s="339"/>
      <c r="C186" s="314" t="s">
        <v>4433</v>
      </c>
      <c r="D186" s="314"/>
      <c r="E186" s="314"/>
      <c r="F186" s="337" t="s">
        <v>4360</v>
      </c>
      <c r="G186" s="314"/>
      <c r="H186" s="314" t="s">
        <v>4434</v>
      </c>
      <c r="I186" s="314" t="s">
        <v>4435</v>
      </c>
      <c r="J186" s="314"/>
      <c r="K186" s="362"/>
    </row>
    <row r="187" spans="2:11" s="1" customFormat="1" ht="15" customHeight="1">
      <c r="B187" s="339"/>
      <c r="C187" s="314" t="s">
        <v>4436</v>
      </c>
      <c r="D187" s="314"/>
      <c r="E187" s="314"/>
      <c r="F187" s="337" t="s">
        <v>4360</v>
      </c>
      <c r="G187" s="314"/>
      <c r="H187" s="314" t="s">
        <v>4437</v>
      </c>
      <c r="I187" s="314" t="s">
        <v>4435</v>
      </c>
      <c r="J187" s="314"/>
      <c r="K187" s="362"/>
    </row>
    <row r="188" spans="2:11" s="1" customFormat="1" ht="15" customHeight="1">
      <c r="B188" s="339"/>
      <c r="C188" s="314" t="s">
        <v>4438</v>
      </c>
      <c r="D188" s="314"/>
      <c r="E188" s="314"/>
      <c r="F188" s="337" t="s">
        <v>4360</v>
      </c>
      <c r="G188" s="314"/>
      <c r="H188" s="314" t="s">
        <v>4439</v>
      </c>
      <c r="I188" s="314" t="s">
        <v>4435</v>
      </c>
      <c r="J188" s="314"/>
      <c r="K188" s="362"/>
    </row>
    <row r="189" spans="2:11" s="1" customFormat="1" ht="15" customHeight="1">
      <c r="B189" s="339"/>
      <c r="C189" s="375" t="s">
        <v>4440</v>
      </c>
      <c r="D189" s="314"/>
      <c r="E189" s="314"/>
      <c r="F189" s="337" t="s">
        <v>4360</v>
      </c>
      <c r="G189" s="314"/>
      <c r="H189" s="314" t="s">
        <v>4441</v>
      </c>
      <c r="I189" s="314" t="s">
        <v>4442</v>
      </c>
      <c r="J189" s="376" t="s">
        <v>4443</v>
      </c>
      <c r="K189" s="362"/>
    </row>
    <row r="190" spans="2:11" s="1" customFormat="1" ht="15" customHeight="1">
      <c r="B190" s="339"/>
      <c r="C190" s="375" t="s">
        <v>40</v>
      </c>
      <c r="D190" s="314"/>
      <c r="E190" s="314"/>
      <c r="F190" s="337" t="s">
        <v>4354</v>
      </c>
      <c r="G190" s="314"/>
      <c r="H190" s="311" t="s">
        <v>4444</v>
      </c>
      <c r="I190" s="314" t="s">
        <v>4445</v>
      </c>
      <c r="J190" s="314"/>
      <c r="K190" s="362"/>
    </row>
    <row r="191" spans="2:11" s="1" customFormat="1" ht="15" customHeight="1">
      <c r="B191" s="339"/>
      <c r="C191" s="375" t="s">
        <v>4446</v>
      </c>
      <c r="D191" s="314"/>
      <c r="E191" s="314"/>
      <c r="F191" s="337" t="s">
        <v>4354</v>
      </c>
      <c r="G191" s="314"/>
      <c r="H191" s="314" t="s">
        <v>4447</v>
      </c>
      <c r="I191" s="314" t="s">
        <v>4389</v>
      </c>
      <c r="J191" s="314"/>
      <c r="K191" s="362"/>
    </row>
    <row r="192" spans="2:11" s="1" customFormat="1" ht="15" customHeight="1">
      <c r="B192" s="339"/>
      <c r="C192" s="375" t="s">
        <v>4448</v>
      </c>
      <c r="D192" s="314"/>
      <c r="E192" s="314"/>
      <c r="F192" s="337" t="s">
        <v>4354</v>
      </c>
      <c r="G192" s="314"/>
      <c r="H192" s="314" t="s">
        <v>4449</v>
      </c>
      <c r="I192" s="314" t="s">
        <v>4389</v>
      </c>
      <c r="J192" s="314"/>
      <c r="K192" s="362"/>
    </row>
    <row r="193" spans="2:11" s="1" customFormat="1" ht="15" customHeight="1">
      <c r="B193" s="339"/>
      <c r="C193" s="375" t="s">
        <v>4450</v>
      </c>
      <c r="D193" s="314"/>
      <c r="E193" s="314"/>
      <c r="F193" s="337" t="s">
        <v>4360</v>
      </c>
      <c r="G193" s="314"/>
      <c r="H193" s="314" t="s">
        <v>4451</v>
      </c>
      <c r="I193" s="314" t="s">
        <v>4389</v>
      </c>
      <c r="J193" s="314"/>
      <c r="K193" s="362"/>
    </row>
    <row r="194" spans="2:11" s="1" customFormat="1" ht="15" customHeight="1">
      <c r="B194" s="368"/>
      <c r="C194" s="377"/>
      <c r="D194" s="348"/>
      <c r="E194" s="348"/>
      <c r="F194" s="348"/>
      <c r="G194" s="348"/>
      <c r="H194" s="348"/>
      <c r="I194" s="348"/>
      <c r="J194" s="348"/>
      <c r="K194" s="369"/>
    </row>
    <row r="195" spans="2:11" s="1" customFormat="1" ht="18.75" customHeight="1">
      <c r="B195" s="350"/>
      <c r="C195" s="360"/>
      <c r="D195" s="360"/>
      <c r="E195" s="360"/>
      <c r="F195" s="370"/>
      <c r="G195" s="360"/>
      <c r="H195" s="360"/>
      <c r="I195" s="360"/>
      <c r="J195" s="360"/>
      <c r="K195" s="350"/>
    </row>
    <row r="196" spans="2:11" s="1" customFormat="1" ht="18.75" customHeight="1">
      <c r="B196" s="350"/>
      <c r="C196" s="360"/>
      <c r="D196" s="360"/>
      <c r="E196" s="360"/>
      <c r="F196" s="370"/>
      <c r="G196" s="360"/>
      <c r="H196" s="360"/>
      <c r="I196" s="360"/>
      <c r="J196" s="360"/>
      <c r="K196" s="350"/>
    </row>
    <row r="197" spans="2:11" s="1" customFormat="1" ht="18.75" customHeight="1">
      <c r="B197" s="322"/>
      <c r="C197" s="322"/>
      <c r="D197" s="322"/>
      <c r="E197" s="322"/>
      <c r="F197" s="322"/>
      <c r="G197" s="322"/>
      <c r="H197" s="322"/>
      <c r="I197" s="322"/>
      <c r="J197" s="322"/>
      <c r="K197" s="322"/>
    </row>
    <row r="198" spans="2:11" s="1" customFormat="1" ht="13.5">
      <c r="B198" s="301"/>
      <c r="C198" s="302"/>
      <c r="D198" s="302"/>
      <c r="E198" s="302"/>
      <c r="F198" s="302"/>
      <c r="G198" s="302"/>
      <c r="H198" s="302"/>
      <c r="I198" s="302"/>
      <c r="J198" s="302"/>
      <c r="K198" s="303"/>
    </row>
    <row r="199" spans="2:11" s="1" customFormat="1" ht="21">
      <c r="B199" s="304"/>
      <c r="C199" s="305" t="s">
        <v>4452</v>
      </c>
      <c r="D199" s="305"/>
      <c r="E199" s="305"/>
      <c r="F199" s="305"/>
      <c r="G199" s="305"/>
      <c r="H199" s="305"/>
      <c r="I199" s="305"/>
      <c r="J199" s="305"/>
      <c r="K199" s="306"/>
    </row>
    <row r="200" spans="2:11" s="1" customFormat="1" ht="25.5" customHeight="1">
      <c r="B200" s="304"/>
      <c r="C200" s="378" t="s">
        <v>4453</v>
      </c>
      <c r="D200" s="378"/>
      <c r="E200" s="378"/>
      <c r="F200" s="378" t="s">
        <v>4454</v>
      </c>
      <c r="G200" s="379"/>
      <c r="H200" s="378" t="s">
        <v>4455</v>
      </c>
      <c r="I200" s="378"/>
      <c r="J200" s="378"/>
      <c r="K200" s="306"/>
    </row>
    <row r="201" spans="2:11" s="1" customFormat="1" ht="5.25" customHeight="1">
      <c r="B201" s="339"/>
      <c r="C201" s="334"/>
      <c r="D201" s="334"/>
      <c r="E201" s="334"/>
      <c r="F201" s="334"/>
      <c r="G201" s="360"/>
      <c r="H201" s="334"/>
      <c r="I201" s="334"/>
      <c r="J201" s="334"/>
      <c r="K201" s="362"/>
    </row>
    <row r="202" spans="2:11" s="1" customFormat="1" ht="15" customHeight="1">
      <c r="B202" s="339"/>
      <c r="C202" s="314" t="s">
        <v>4445</v>
      </c>
      <c r="D202" s="314"/>
      <c r="E202" s="314"/>
      <c r="F202" s="337" t="s">
        <v>41</v>
      </c>
      <c r="G202" s="314"/>
      <c r="H202" s="314" t="s">
        <v>4456</v>
      </c>
      <c r="I202" s="314"/>
      <c r="J202" s="314"/>
      <c r="K202" s="362"/>
    </row>
    <row r="203" spans="2:11" s="1" customFormat="1" ht="15" customHeight="1">
      <c r="B203" s="339"/>
      <c r="C203" s="314"/>
      <c r="D203" s="314"/>
      <c r="E203" s="314"/>
      <c r="F203" s="337" t="s">
        <v>42</v>
      </c>
      <c r="G203" s="314"/>
      <c r="H203" s="314" t="s">
        <v>4457</v>
      </c>
      <c r="I203" s="314"/>
      <c r="J203" s="314"/>
      <c r="K203" s="362"/>
    </row>
    <row r="204" spans="2:11" s="1" customFormat="1" ht="15" customHeight="1">
      <c r="B204" s="339"/>
      <c r="C204" s="314"/>
      <c r="D204" s="314"/>
      <c r="E204" s="314"/>
      <c r="F204" s="337" t="s">
        <v>45</v>
      </c>
      <c r="G204" s="314"/>
      <c r="H204" s="314" t="s">
        <v>4458</v>
      </c>
      <c r="I204" s="314"/>
      <c r="J204" s="314"/>
      <c r="K204" s="362"/>
    </row>
    <row r="205" spans="2:11" s="1" customFormat="1" ht="15" customHeight="1">
      <c r="B205" s="339"/>
      <c r="C205" s="314"/>
      <c r="D205" s="314"/>
      <c r="E205" s="314"/>
      <c r="F205" s="337" t="s">
        <v>43</v>
      </c>
      <c r="G205" s="314"/>
      <c r="H205" s="314" t="s">
        <v>4459</v>
      </c>
      <c r="I205" s="314"/>
      <c r="J205" s="314"/>
      <c r="K205" s="362"/>
    </row>
    <row r="206" spans="2:11" s="1" customFormat="1" ht="15" customHeight="1">
      <c r="B206" s="339"/>
      <c r="C206" s="314"/>
      <c r="D206" s="314"/>
      <c r="E206" s="314"/>
      <c r="F206" s="337" t="s">
        <v>44</v>
      </c>
      <c r="G206" s="314"/>
      <c r="H206" s="314" t="s">
        <v>4460</v>
      </c>
      <c r="I206" s="314"/>
      <c r="J206" s="314"/>
      <c r="K206" s="362"/>
    </row>
    <row r="207" spans="2:11" s="1" customFormat="1" ht="15" customHeight="1">
      <c r="B207" s="339"/>
      <c r="C207" s="314"/>
      <c r="D207" s="314"/>
      <c r="E207" s="314"/>
      <c r="F207" s="337"/>
      <c r="G207" s="314"/>
      <c r="H207" s="314"/>
      <c r="I207" s="314"/>
      <c r="J207" s="314"/>
      <c r="K207" s="362"/>
    </row>
    <row r="208" spans="2:11" s="1" customFormat="1" ht="15" customHeight="1">
      <c r="B208" s="339"/>
      <c r="C208" s="314" t="s">
        <v>4401</v>
      </c>
      <c r="D208" s="314"/>
      <c r="E208" s="314"/>
      <c r="F208" s="337" t="s">
        <v>77</v>
      </c>
      <c r="G208" s="314"/>
      <c r="H208" s="314" t="s">
        <v>4461</v>
      </c>
      <c r="I208" s="314"/>
      <c r="J208" s="314"/>
      <c r="K208" s="362"/>
    </row>
    <row r="209" spans="2:11" s="1" customFormat="1" ht="15" customHeight="1">
      <c r="B209" s="339"/>
      <c r="C209" s="314"/>
      <c r="D209" s="314"/>
      <c r="E209" s="314"/>
      <c r="F209" s="337" t="s">
        <v>4298</v>
      </c>
      <c r="G209" s="314"/>
      <c r="H209" s="314" t="s">
        <v>4299</v>
      </c>
      <c r="I209" s="314"/>
      <c r="J209" s="314"/>
      <c r="K209" s="362"/>
    </row>
    <row r="210" spans="2:11" s="1" customFormat="1" ht="15" customHeight="1">
      <c r="B210" s="339"/>
      <c r="C210" s="314"/>
      <c r="D210" s="314"/>
      <c r="E210" s="314"/>
      <c r="F210" s="337" t="s">
        <v>4296</v>
      </c>
      <c r="G210" s="314"/>
      <c r="H210" s="314" t="s">
        <v>4462</v>
      </c>
      <c r="I210" s="314"/>
      <c r="J210" s="314"/>
      <c r="K210" s="362"/>
    </row>
    <row r="211" spans="2:11" s="1" customFormat="1" ht="15" customHeight="1">
      <c r="B211" s="380"/>
      <c r="C211" s="314"/>
      <c r="D211" s="314"/>
      <c r="E211" s="314"/>
      <c r="F211" s="337" t="s">
        <v>4300</v>
      </c>
      <c r="G211" s="375"/>
      <c r="H211" s="366" t="s">
        <v>4301</v>
      </c>
      <c r="I211" s="366"/>
      <c r="J211" s="366"/>
      <c r="K211" s="381"/>
    </row>
    <row r="212" spans="2:11" s="1" customFormat="1" ht="15" customHeight="1">
      <c r="B212" s="380"/>
      <c r="C212" s="314"/>
      <c r="D212" s="314"/>
      <c r="E212" s="314"/>
      <c r="F212" s="337" t="s">
        <v>4302</v>
      </c>
      <c r="G212" s="375"/>
      <c r="H212" s="366" t="s">
        <v>4463</v>
      </c>
      <c r="I212" s="366"/>
      <c r="J212" s="366"/>
      <c r="K212" s="381"/>
    </row>
    <row r="213" spans="2:11" s="1" customFormat="1" ht="15" customHeight="1">
      <c r="B213" s="380"/>
      <c r="C213" s="314"/>
      <c r="D213" s="314"/>
      <c r="E213" s="314"/>
      <c r="F213" s="337"/>
      <c r="G213" s="375"/>
      <c r="H213" s="366"/>
      <c r="I213" s="366"/>
      <c r="J213" s="366"/>
      <c r="K213" s="381"/>
    </row>
    <row r="214" spans="2:11" s="1" customFormat="1" ht="15" customHeight="1">
      <c r="B214" s="380"/>
      <c r="C214" s="314" t="s">
        <v>4425</v>
      </c>
      <c r="D214" s="314"/>
      <c r="E214" s="314"/>
      <c r="F214" s="337">
        <v>1</v>
      </c>
      <c r="G214" s="375"/>
      <c r="H214" s="366" t="s">
        <v>4464</v>
      </c>
      <c r="I214" s="366"/>
      <c r="J214" s="366"/>
      <c r="K214" s="381"/>
    </row>
    <row r="215" spans="2:11" s="1" customFormat="1" ht="15" customHeight="1">
      <c r="B215" s="380"/>
      <c r="C215" s="314"/>
      <c r="D215" s="314"/>
      <c r="E215" s="314"/>
      <c r="F215" s="337">
        <v>2</v>
      </c>
      <c r="G215" s="375"/>
      <c r="H215" s="366" t="s">
        <v>4465</v>
      </c>
      <c r="I215" s="366"/>
      <c r="J215" s="366"/>
      <c r="K215" s="381"/>
    </row>
    <row r="216" spans="2:11" s="1" customFormat="1" ht="15" customHeight="1">
      <c r="B216" s="380"/>
      <c r="C216" s="314"/>
      <c r="D216" s="314"/>
      <c r="E216" s="314"/>
      <c r="F216" s="337">
        <v>3</v>
      </c>
      <c r="G216" s="375"/>
      <c r="H216" s="366" t="s">
        <v>4466</v>
      </c>
      <c r="I216" s="366"/>
      <c r="J216" s="366"/>
      <c r="K216" s="381"/>
    </row>
    <row r="217" spans="2:11" s="1" customFormat="1" ht="15" customHeight="1">
      <c r="B217" s="380"/>
      <c r="C217" s="314"/>
      <c r="D217" s="314"/>
      <c r="E217" s="314"/>
      <c r="F217" s="337">
        <v>4</v>
      </c>
      <c r="G217" s="375"/>
      <c r="H217" s="366" t="s">
        <v>4467</v>
      </c>
      <c r="I217" s="366"/>
      <c r="J217" s="366"/>
      <c r="K217" s="381"/>
    </row>
    <row r="218" spans="2:11" s="1" customFormat="1" ht="12.75" customHeight="1">
      <c r="B218" s="382"/>
      <c r="C218" s="383"/>
      <c r="D218" s="383"/>
      <c r="E218" s="383"/>
      <c r="F218" s="383"/>
      <c r="G218" s="383"/>
      <c r="H218" s="383"/>
      <c r="I218" s="383"/>
      <c r="J218" s="383"/>
      <c r="K218" s="38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  <c r="AZ2" s="133" t="s">
        <v>778</v>
      </c>
      <c r="BA2" s="133" t="s">
        <v>779</v>
      </c>
      <c r="BB2" s="133" t="s">
        <v>184</v>
      </c>
      <c r="BC2" s="133" t="s">
        <v>452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780</v>
      </c>
      <c r="BA3" s="133" t="s">
        <v>781</v>
      </c>
      <c r="BB3" s="133" t="s">
        <v>184</v>
      </c>
      <c r="BC3" s="133" t="s">
        <v>550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782</v>
      </c>
      <c r="BA4" s="133" t="s">
        <v>783</v>
      </c>
      <c r="BB4" s="133" t="s">
        <v>144</v>
      </c>
      <c r="BC4" s="133" t="s">
        <v>784</v>
      </c>
      <c r="BD4" s="133" t="s">
        <v>80</v>
      </c>
    </row>
    <row r="5" spans="2:56" s="1" customFormat="1" ht="6.95" customHeight="1">
      <c r="B5" s="22"/>
      <c r="L5" s="22"/>
      <c r="AZ5" s="133" t="s">
        <v>785</v>
      </c>
      <c r="BA5" s="133" t="s">
        <v>786</v>
      </c>
      <c r="BB5" s="133" t="s">
        <v>140</v>
      </c>
      <c r="BC5" s="133" t="s">
        <v>787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788</v>
      </c>
      <c r="BA6" s="133" t="s">
        <v>789</v>
      </c>
      <c r="BB6" s="133" t="s">
        <v>140</v>
      </c>
      <c r="BC6" s="133" t="s">
        <v>790</v>
      </c>
      <c r="BD6" s="133" t="s">
        <v>80</v>
      </c>
    </row>
    <row r="7" spans="2:56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  <c r="AZ7" s="133" t="s">
        <v>791</v>
      </c>
      <c r="BA7" s="133" t="s">
        <v>792</v>
      </c>
      <c r="BB7" s="133" t="s">
        <v>140</v>
      </c>
      <c r="BC7" s="133" t="s">
        <v>793</v>
      </c>
      <c r="BD7" s="133" t="s">
        <v>80</v>
      </c>
    </row>
    <row r="8" spans="1:56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33" t="s">
        <v>794</v>
      </c>
      <c r="BA8" s="133" t="s">
        <v>795</v>
      </c>
      <c r="BB8" s="133" t="s">
        <v>144</v>
      </c>
      <c r="BC8" s="133" t="s">
        <v>796</v>
      </c>
      <c r="BD8" s="133" t="s">
        <v>80</v>
      </c>
    </row>
    <row r="9" spans="1:56" s="2" customFormat="1" ht="16.5" customHeight="1">
      <c r="A9" s="34"/>
      <c r="B9" s="40"/>
      <c r="C9" s="34"/>
      <c r="D9" s="34"/>
      <c r="E9" s="141" t="s">
        <v>797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33" t="s">
        <v>798</v>
      </c>
      <c r="BA9" s="133" t="s">
        <v>17</v>
      </c>
      <c r="BB9" s="133" t="s">
        <v>17</v>
      </c>
      <c r="BC9" s="133" t="s">
        <v>590</v>
      </c>
      <c r="BD9" s="133" t="s">
        <v>80</v>
      </c>
    </row>
    <row r="10" spans="1:56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33" t="s">
        <v>799</v>
      </c>
      <c r="BA10" s="133" t="s">
        <v>800</v>
      </c>
      <c r="BB10" s="133" t="s">
        <v>144</v>
      </c>
      <c r="BC10" s="133" t="s">
        <v>801</v>
      </c>
      <c r="BD10" s="133" t="s">
        <v>80</v>
      </c>
    </row>
    <row r="11" spans="1:56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33" t="s">
        <v>802</v>
      </c>
      <c r="BA11" s="133" t="s">
        <v>803</v>
      </c>
      <c r="BB11" s="133" t="s">
        <v>184</v>
      </c>
      <c r="BC11" s="133" t="s">
        <v>804</v>
      </c>
      <c r="BD11" s="133" t="s">
        <v>80</v>
      </c>
    </row>
    <row r="12" spans="1:56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33" t="s">
        <v>805</v>
      </c>
      <c r="BA12" s="133" t="s">
        <v>806</v>
      </c>
      <c r="BB12" s="133" t="s">
        <v>140</v>
      </c>
      <c r="BC12" s="133" t="s">
        <v>807</v>
      </c>
      <c r="BD12" s="133" t="s">
        <v>80</v>
      </c>
    </row>
    <row r="13" spans="1:56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133" t="s">
        <v>808</v>
      </c>
      <c r="BA13" s="133" t="s">
        <v>809</v>
      </c>
      <c r="BB13" s="133" t="s">
        <v>140</v>
      </c>
      <c r="BC13" s="133" t="s">
        <v>810</v>
      </c>
      <c r="BD13" s="133" t="s">
        <v>80</v>
      </c>
    </row>
    <row r="14" spans="1:56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133" t="s">
        <v>811</v>
      </c>
      <c r="BA14" s="133" t="s">
        <v>812</v>
      </c>
      <c r="BB14" s="133" t="s">
        <v>144</v>
      </c>
      <c r="BC14" s="133" t="s">
        <v>813</v>
      </c>
      <c r="BD14" s="133" t="s">
        <v>80</v>
      </c>
    </row>
    <row r="15" spans="1:56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Z15" s="133" t="s">
        <v>814</v>
      </c>
      <c r="BA15" s="133" t="s">
        <v>815</v>
      </c>
      <c r="BB15" s="133" t="s">
        <v>144</v>
      </c>
      <c r="BC15" s="133" t="s">
        <v>816</v>
      </c>
      <c r="BD15" s="133" t="s">
        <v>80</v>
      </c>
    </row>
    <row r="16" spans="1:56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Z16" s="133" t="s">
        <v>817</v>
      </c>
      <c r="BA16" s="133" t="s">
        <v>818</v>
      </c>
      <c r="BB16" s="133" t="s">
        <v>184</v>
      </c>
      <c r="BC16" s="133" t="s">
        <v>326</v>
      </c>
      <c r="BD16" s="133" t="s">
        <v>80</v>
      </c>
    </row>
    <row r="17" spans="1:56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Z17" s="133" t="s">
        <v>819</v>
      </c>
      <c r="BA17" s="133" t="s">
        <v>820</v>
      </c>
      <c r="BB17" s="133" t="s">
        <v>144</v>
      </c>
      <c r="BC17" s="133" t="s">
        <v>821</v>
      </c>
      <c r="BD17" s="133" t="s">
        <v>80</v>
      </c>
    </row>
    <row r="18" spans="1:56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Z18" s="133" t="s">
        <v>822</v>
      </c>
      <c r="BA18" s="133" t="s">
        <v>823</v>
      </c>
      <c r="BB18" s="133" t="s">
        <v>144</v>
      </c>
      <c r="BC18" s="133" t="s">
        <v>824</v>
      </c>
      <c r="BD18" s="133" t="s">
        <v>80</v>
      </c>
    </row>
    <row r="19" spans="1:56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Z19" s="133" t="s">
        <v>825</v>
      </c>
      <c r="BA19" s="133" t="s">
        <v>826</v>
      </c>
      <c r="BB19" s="133" t="s">
        <v>144</v>
      </c>
      <c r="BC19" s="133" t="s">
        <v>827</v>
      </c>
      <c r="BD19" s="133" t="s">
        <v>80</v>
      </c>
    </row>
    <row r="20" spans="1:56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Z20" s="133" t="s">
        <v>828</v>
      </c>
      <c r="BA20" s="133" t="s">
        <v>829</v>
      </c>
      <c r="BB20" s="133" t="s">
        <v>144</v>
      </c>
      <c r="BC20" s="133" t="s">
        <v>830</v>
      </c>
      <c r="BD20" s="133" t="s">
        <v>80</v>
      </c>
    </row>
    <row r="21" spans="1:56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Z21" s="133" t="s">
        <v>831</v>
      </c>
      <c r="BA21" s="133" t="s">
        <v>832</v>
      </c>
      <c r="BB21" s="133" t="s">
        <v>140</v>
      </c>
      <c r="BC21" s="133" t="s">
        <v>833</v>
      </c>
      <c r="BD21" s="133" t="s">
        <v>80</v>
      </c>
    </row>
    <row r="22" spans="1:56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Z22" s="133" t="s">
        <v>834</v>
      </c>
      <c r="BA22" s="133" t="s">
        <v>835</v>
      </c>
      <c r="BB22" s="133" t="s">
        <v>140</v>
      </c>
      <c r="BC22" s="133" t="s">
        <v>836</v>
      </c>
      <c r="BD22" s="133" t="s">
        <v>80</v>
      </c>
    </row>
    <row r="23" spans="1:56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Z23" s="133" t="s">
        <v>837</v>
      </c>
      <c r="BA23" s="133" t="s">
        <v>838</v>
      </c>
      <c r="BB23" s="133" t="s">
        <v>140</v>
      </c>
      <c r="BC23" s="133" t="s">
        <v>839</v>
      </c>
      <c r="BD23" s="133" t="s">
        <v>80</v>
      </c>
    </row>
    <row r="24" spans="1:56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Z24" s="133" t="s">
        <v>840</v>
      </c>
      <c r="BA24" s="133" t="s">
        <v>841</v>
      </c>
      <c r="BB24" s="133" t="s">
        <v>140</v>
      </c>
      <c r="BC24" s="133" t="s">
        <v>842</v>
      </c>
      <c r="BD24" s="133" t="s">
        <v>80</v>
      </c>
    </row>
    <row r="25" spans="1:56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Z25" s="133" t="s">
        <v>843</v>
      </c>
      <c r="BA25" s="133" t="s">
        <v>844</v>
      </c>
      <c r="BB25" s="133" t="s">
        <v>184</v>
      </c>
      <c r="BC25" s="133" t="s">
        <v>845</v>
      </c>
      <c r="BD25" s="133" t="s">
        <v>80</v>
      </c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ROUND(J94,2)</f>
        <v>1916272.29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ROUND((SUM(BE94:BE407)),2)</f>
        <v>1916272.29</v>
      </c>
      <c r="G33" s="34"/>
      <c r="H33" s="34"/>
      <c r="I33" s="153">
        <v>0.21</v>
      </c>
      <c r="J33" s="152">
        <f>ROUND(((SUM(BE94:BE407))*I33),2)</f>
        <v>402417.18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ROUND((SUM(BF94:BF407)),2)</f>
        <v>0</v>
      </c>
      <c r="G34" s="34"/>
      <c r="H34" s="34"/>
      <c r="I34" s="153">
        <v>0.15</v>
      </c>
      <c r="J34" s="152">
        <f>ROUND(((SUM(BF94:BF407))*I34),2)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ROUND((SUM(BG94:BG407)),2)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ROUND((SUM(BH94:BH407)),2)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ROUND((SUM(BI94:BI407)),2)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2318689.47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SO-02 - Parkování před MŠ Holohlavy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J94</f>
        <v>1916272.29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J95</f>
        <v>1057678.25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J96</f>
        <v>155765.77000000002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846</v>
      </c>
      <c r="E62" s="178"/>
      <c r="F62" s="178"/>
      <c r="G62" s="178"/>
      <c r="H62" s="178"/>
      <c r="I62" s="178"/>
      <c r="J62" s="179">
        <f>J165</f>
        <v>320410.73000000004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6"/>
      <c r="C63" s="120"/>
      <c r="D63" s="177" t="s">
        <v>847</v>
      </c>
      <c r="E63" s="178"/>
      <c r="F63" s="178"/>
      <c r="G63" s="178"/>
      <c r="H63" s="178"/>
      <c r="I63" s="178"/>
      <c r="J63" s="179">
        <f>J216</f>
        <v>65190.8</v>
      </c>
      <c r="K63" s="120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6"/>
      <c r="C64" s="120"/>
      <c r="D64" s="177" t="s">
        <v>848</v>
      </c>
      <c r="E64" s="178"/>
      <c r="F64" s="178"/>
      <c r="G64" s="178"/>
      <c r="H64" s="178"/>
      <c r="I64" s="178"/>
      <c r="J64" s="179">
        <f>J232</f>
        <v>9758.83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6"/>
      <c r="C65" s="120"/>
      <c r="D65" s="177" t="s">
        <v>222</v>
      </c>
      <c r="E65" s="178"/>
      <c r="F65" s="178"/>
      <c r="G65" s="178"/>
      <c r="H65" s="178"/>
      <c r="I65" s="178"/>
      <c r="J65" s="179">
        <f>J236</f>
        <v>227381.84</v>
      </c>
      <c r="K65" s="120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6"/>
      <c r="C66" s="120"/>
      <c r="D66" s="177" t="s">
        <v>849</v>
      </c>
      <c r="E66" s="178"/>
      <c r="F66" s="178"/>
      <c r="G66" s="178"/>
      <c r="H66" s="178"/>
      <c r="I66" s="178"/>
      <c r="J66" s="179">
        <f>J267</f>
        <v>4864.01</v>
      </c>
      <c r="K66" s="120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6"/>
      <c r="C67" s="120"/>
      <c r="D67" s="177" t="s">
        <v>223</v>
      </c>
      <c r="E67" s="178"/>
      <c r="F67" s="178"/>
      <c r="G67" s="178"/>
      <c r="H67" s="178"/>
      <c r="I67" s="178"/>
      <c r="J67" s="179">
        <f>J271</f>
        <v>22614.66</v>
      </c>
      <c r="K67" s="120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6"/>
      <c r="C68" s="120"/>
      <c r="D68" s="177" t="s">
        <v>224</v>
      </c>
      <c r="E68" s="178"/>
      <c r="F68" s="178"/>
      <c r="G68" s="178"/>
      <c r="H68" s="178"/>
      <c r="I68" s="178"/>
      <c r="J68" s="179">
        <f>J308</f>
        <v>160254.29</v>
      </c>
      <c r="K68" s="120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6"/>
      <c r="C69" s="120"/>
      <c r="D69" s="177" t="s">
        <v>225</v>
      </c>
      <c r="E69" s="178"/>
      <c r="F69" s="178"/>
      <c r="G69" s="178"/>
      <c r="H69" s="178"/>
      <c r="I69" s="178"/>
      <c r="J69" s="179">
        <f>J346</f>
        <v>26189.719999999998</v>
      </c>
      <c r="K69" s="120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6"/>
      <c r="C70" s="120"/>
      <c r="D70" s="177" t="s">
        <v>226</v>
      </c>
      <c r="E70" s="178"/>
      <c r="F70" s="178"/>
      <c r="G70" s="178"/>
      <c r="H70" s="178"/>
      <c r="I70" s="178"/>
      <c r="J70" s="179">
        <f>J376</f>
        <v>65247.6</v>
      </c>
      <c r="K70" s="120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0"/>
      <c r="C71" s="171"/>
      <c r="D71" s="172" t="s">
        <v>850</v>
      </c>
      <c r="E71" s="173"/>
      <c r="F71" s="173"/>
      <c r="G71" s="173"/>
      <c r="H71" s="173"/>
      <c r="I71" s="173"/>
      <c r="J71" s="174">
        <f>J379</f>
        <v>856444.0399999999</v>
      </c>
      <c r="K71" s="171"/>
      <c r="L71" s="175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6"/>
      <c r="C72" s="120"/>
      <c r="D72" s="177" t="s">
        <v>851</v>
      </c>
      <c r="E72" s="178"/>
      <c r="F72" s="178"/>
      <c r="G72" s="178"/>
      <c r="H72" s="178"/>
      <c r="I72" s="178"/>
      <c r="J72" s="179">
        <f>J380</f>
        <v>856444.0399999999</v>
      </c>
      <c r="K72" s="120"/>
      <c r="L72" s="18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0"/>
      <c r="C73" s="171"/>
      <c r="D73" s="172" t="s">
        <v>852</v>
      </c>
      <c r="E73" s="173"/>
      <c r="F73" s="173"/>
      <c r="G73" s="173"/>
      <c r="H73" s="173"/>
      <c r="I73" s="173"/>
      <c r="J73" s="174">
        <f>J402</f>
        <v>2150</v>
      </c>
      <c r="K73" s="171"/>
      <c r="L73" s="175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6"/>
      <c r="C74" s="120"/>
      <c r="D74" s="177" t="s">
        <v>853</v>
      </c>
      <c r="E74" s="178"/>
      <c r="F74" s="178"/>
      <c r="G74" s="178"/>
      <c r="H74" s="178"/>
      <c r="I74" s="178"/>
      <c r="J74" s="179">
        <f>J403</f>
        <v>2150</v>
      </c>
      <c r="K74" s="120"/>
      <c r="L74" s="18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80" spans="1:31" s="2" customFormat="1" ht="6.95" customHeight="1">
      <c r="A80" s="34"/>
      <c r="B80" s="56"/>
      <c r="C80" s="57"/>
      <c r="D80" s="57"/>
      <c r="E80" s="57"/>
      <c r="F80" s="57"/>
      <c r="G80" s="57"/>
      <c r="H80" s="57"/>
      <c r="I80" s="57"/>
      <c r="J80" s="57"/>
      <c r="K80" s="57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24.95" customHeight="1">
      <c r="A81" s="34"/>
      <c r="B81" s="35"/>
      <c r="C81" s="25" t="s">
        <v>227</v>
      </c>
      <c r="D81" s="36"/>
      <c r="E81" s="36"/>
      <c r="F81" s="36"/>
      <c r="G81" s="36"/>
      <c r="H81" s="36"/>
      <c r="I81" s="36"/>
      <c r="J81" s="36"/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31" t="s">
        <v>14</v>
      </c>
      <c r="D83" s="36"/>
      <c r="E83" s="36"/>
      <c r="F83" s="36"/>
      <c r="G83" s="36"/>
      <c r="H83" s="36"/>
      <c r="I83" s="36"/>
      <c r="J83" s="36"/>
      <c r="K83" s="36"/>
      <c r="L83" s="14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6"/>
      <c r="D84" s="36"/>
      <c r="E84" s="165" t="str">
        <f>E7</f>
        <v>Náves Holohlavy</v>
      </c>
      <c r="F84" s="31"/>
      <c r="G84" s="31"/>
      <c r="H84" s="31"/>
      <c r="I84" s="36"/>
      <c r="J84" s="36"/>
      <c r="K84" s="36"/>
      <c r="L84" s="14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31" t="s">
        <v>159</v>
      </c>
      <c r="D85" s="36"/>
      <c r="E85" s="36"/>
      <c r="F85" s="36"/>
      <c r="G85" s="36"/>
      <c r="H85" s="36"/>
      <c r="I85" s="36"/>
      <c r="J85" s="36"/>
      <c r="K85" s="36"/>
      <c r="L85" s="14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6.5" customHeight="1">
      <c r="A86" s="34"/>
      <c r="B86" s="35"/>
      <c r="C86" s="36"/>
      <c r="D86" s="36"/>
      <c r="E86" s="64" t="str">
        <f>E9</f>
        <v>SO-02 - Parkování před MŠ Holohlavy</v>
      </c>
      <c r="F86" s="36"/>
      <c r="G86" s="36"/>
      <c r="H86" s="36"/>
      <c r="I86" s="36"/>
      <c r="J86" s="36"/>
      <c r="K86" s="36"/>
      <c r="L86" s="140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140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31" t="s">
        <v>19</v>
      </c>
      <c r="D88" s="36"/>
      <c r="E88" s="36"/>
      <c r="F88" s="28" t="str">
        <f>F12</f>
        <v>Holohlavy</v>
      </c>
      <c r="G88" s="36"/>
      <c r="H88" s="36"/>
      <c r="I88" s="31" t="s">
        <v>21</v>
      </c>
      <c r="J88" s="67" t="str">
        <f>IF(J12="","",J12)</f>
        <v>18. 1. 2022</v>
      </c>
      <c r="K88" s="36"/>
      <c r="L88" s="140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6.95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40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>
      <c r="A90" s="34"/>
      <c r="B90" s="35"/>
      <c r="C90" s="31" t="s">
        <v>23</v>
      </c>
      <c r="D90" s="36"/>
      <c r="E90" s="36"/>
      <c r="F90" s="28" t="str">
        <f>E15</f>
        <v>Obec Holohlavy</v>
      </c>
      <c r="G90" s="36"/>
      <c r="H90" s="36"/>
      <c r="I90" s="31" t="s">
        <v>30</v>
      </c>
      <c r="J90" s="32" t="str">
        <f>E21</f>
        <v>Zalubem s.r.o.</v>
      </c>
      <c r="K90" s="36"/>
      <c r="L90" s="140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31" t="s">
        <v>27</v>
      </c>
      <c r="D91" s="36"/>
      <c r="E91" s="36"/>
      <c r="F91" s="28" t="str">
        <f>IF(E18="","",E18)</f>
        <v>BAGRUNC s.r.o.</v>
      </c>
      <c r="G91" s="36"/>
      <c r="H91" s="36"/>
      <c r="I91" s="31" t="s">
        <v>33</v>
      </c>
      <c r="J91" s="32" t="str">
        <f>E24</f>
        <v>Zalubem s.r.o.</v>
      </c>
      <c r="K91" s="36"/>
      <c r="L91" s="140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0.3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140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11" customFormat="1" ht="29.25" customHeight="1">
      <c r="A93" s="181"/>
      <c r="B93" s="182"/>
      <c r="C93" s="183" t="s">
        <v>228</v>
      </c>
      <c r="D93" s="184" t="s">
        <v>55</v>
      </c>
      <c r="E93" s="184" t="s">
        <v>51</v>
      </c>
      <c r="F93" s="184" t="s">
        <v>52</v>
      </c>
      <c r="G93" s="184" t="s">
        <v>229</v>
      </c>
      <c r="H93" s="184" t="s">
        <v>230</v>
      </c>
      <c r="I93" s="184" t="s">
        <v>231</v>
      </c>
      <c r="J93" s="184" t="s">
        <v>218</v>
      </c>
      <c r="K93" s="185" t="s">
        <v>232</v>
      </c>
      <c r="L93" s="186"/>
      <c r="M93" s="87" t="s">
        <v>17</v>
      </c>
      <c r="N93" s="88" t="s">
        <v>40</v>
      </c>
      <c r="O93" s="88" t="s">
        <v>233</v>
      </c>
      <c r="P93" s="88" t="s">
        <v>234</v>
      </c>
      <c r="Q93" s="88" t="s">
        <v>235</v>
      </c>
      <c r="R93" s="88" t="s">
        <v>236</v>
      </c>
      <c r="S93" s="88" t="s">
        <v>237</v>
      </c>
      <c r="T93" s="89" t="s">
        <v>238</v>
      </c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</row>
    <row r="94" spans="1:63" s="2" customFormat="1" ht="22.8" customHeight="1">
      <c r="A94" s="34"/>
      <c r="B94" s="35"/>
      <c r="C94" s="94" t="s">
        <v>239</v>
      </c>
      <c r="D94" s="36"/>
      <c r="E94" s="36"/>
      <c r="F94" s="36"/>
      <c r="G94" s="36"/>
      <c r="H94" s="36"/>
      <c r="I94" s="36"/>
      <c r="J94" s="187">
        <f>BK94</f>
        <v>1916272.29</v>
      </c>
      <c r="K94" s="36"/>
      <c r="L94" s="40"/>
      <c r="M94" s="90"/>
      <c r="N94" s="188"/>
      <c r="O94" s="91"/>
      <c r="P94" s="189">
        <f>P95+P379+P402</f>
        <v>992.241902</v>
      </c>
      <c r="Q94" s="91"/>
      <c r="R94" s="189">
        <f>R95+R379+R402</f>
        <v>516.9713128935074</v>
      </c>
      <c r="S94" s="91"/>
      <c r="T94" s="190">
        <f>T95+T379+T402</f>
        <v>102.43560000000001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69</v>
      </c>
      <c r="AU94" s="19" t="s">
        <v>219</v>
      </c>
      <c r="BK94" s="191">
        <f>BK95+BK379+BK402</f>
        <v>1916272.29</v>
      </c>
    </row>
    <row r="95" spans="1:63" s="12" customFormat="1" ht="25.9" customHeight="1">
      <c r="A95" s="12"/>
      <c r="B95" s="192"/>
      <c r="C95" s="193"/>
      <c r="D95" s="194" t="s">
        <v>69</v>
      </c>
      <c r="E95" s="195" t="s">
        <v>240</v>
      </c>
      <c r="F95" s="195" t="s">
        <v>241</v>
      </c>
      <c r="G95" s="193"/>
      <c r="H95" s="193"/>
      <c r="I95" s="193"/>
      <c r="J95" s="196">
        <f>BK95</f>
        <v>1057678.25</v>
      </c>
      <c r="K95" s="193"/>
      <c r="L95" s="197"/>
      <c r="M95" s="198"/>
      <c r="N95" s="199"/>
      <c r="O95" s="199"/>
      <c r="P95" s="200">
        <f>P96+P165+P216+P232+P236+P267+P271+P308+P346+P376</f>
        <v>871.618193</v>
      </c>
      <c r="Q95" s="199"/>
      <c r="R95" s="200">
        <f>R96+R165+R216+R232+R236+R267+R271+R308+R346+R376</f>
        <v>515.3042048935074</v>
      </c>
      <c r="S95" s="199"/>
      <c r="T95" s="201">
        <f>T96+T165+T216+T232+T236+T267+T271+T308+T346+T376</f>
        <v>101.778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78</v>
      </c>
      <c r="AT95" s="203" t="s">
        <v>69</v>
      </c>
      <c r="AU95" s="203" t="s">
        <v>70</v>
      </c>
      <c r="AY95" s="202" t="s">
        <v>242</v>
      </c>
      <c r="BK95" s="204">
        <f>BK96+BK165+BK216+BK232+BK236+BK267+BK271+BK308+BK346+BK376</f>
        <v>1057678.25</v>
      </c>
    </row>
    <row r="96" spans="1:63" s="12" customFormat="1" ht="22.8" customHeight="1">
      <c r="A96" s="12"/>
      <c r="B96" s="192"/>
      <c r="C96" s="193"/>
      <c r="D96" s="194" t="s">
        <v>69</v>
      </c>
      <c r="E96" s="205" t="s">
        <v>78</v>
      </c>
      <c r="F96" s="205" t="s">
        <v>243</v>
      </c>
      <c r="G96" s="193"/>
      <c r="H96" s="193"/>
      <c r="I96" s="193"/>
      <c r="J96" s="206">
        <f>BK96</f>
        <v>155765.77000000002</v>
      </c>
      <c r="K96" s="193"/>
      <c r="L96" s="197"/>
      <c r="M96" s="198"/>
      <c r="N96" s="199"/>
      <c r="O96" s="199"/>
      <c r="P96" s="200">
        <f>SUM(P97:P164)</f>
        <v>192.35437100000001</v>
      </c>
      <c r="Q96" s="199"/>
      <c r="R96" s="200">
        <f>SUM(R97:R164)</f>
        <v>82.423</v>
      </c>
      <c r="S96" s="199"/>
      <c r="T96" s="201">
        <f>SUM(T97:T164)</f>
        <v>45.403000000000006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78</v>
      </c>
      <c r="AT96" s="203" t="s">
        <v>69</v>
      </c>
      <c r="AU96" s="203" t="s">
        <v>78</v>
      </c>
      <c r="AY96" s="202" t="s">
        <v>242</v>
      </c>
      <c r="BK96" s="204">
        <f>SUM(BK97:BK164)</f>
        <v>155765.77000000002</v>
      </c>
    </row>
    <row r="97" spans="1:65" s="2" customFormat="1" ht="44.25" customHeight="1">
      <c r="A97" s="34"/>
      <c r="B97" s="35"/>
      <c r="C97" s="207" t="s">
        <v>78</v>
      </c>
      <c r="D97" s="207" t="s">
        <v>244</v>
      </c>
      <c r="E97" s="208" t="s">
        <v>854</v>
      </c>
      <c r="F97" s="209" t="s">
        <v>855</v>
      </c>
      <c r="G97" s="210" t="s">
        <v>140</v>
      </c>
      <c r="H97" s="211">
        <v>48.8</v>
      </c>
      <c r="I97" s="212">
        <v>23.33</v>
      </c>
      <c r="J97" s="212">
        <f>ROUND(I97*H97,2)</f>
        <v>1138.5</v>
      </c>
      <c r="K97" s="209" t="s">
        <v>247</v>
      </c>
      <c r="L97" s="40"/>
      <c r="M97" s="213" t="s">
        <v>17</v>
      </c>
      <c r="N97" s="214" t="s">
        <v>41</v>
      </c>
      <c r="O97" s="215">
        <v>0.024</v>
      </c>
      <c r="P97" s="215">
        <f>O97*H97</f>
        <v>1.1712</v>
      </c>
      <c r="Q97" s="215">
        <v>0</v>
      </c>
      <c r="R97" s="215">
        <f>Q97*H97</f>
        <v>0</v>
      </c>
      <c r="S97" s="215">
        <v>0.255</v>
      </c>
      <c r="T97" s="216">
        <f>S97*H97</f>
        <v>12.443999999999999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217" t="s">
        <v>248</v>
      </c>
      <c r="AT97" s="217" t="s">
        <v>244</v>
      </c>
      <c r="AU97" s="217" t="s">
        <v>80</v>
      </c>
      <c r="AY97" s="19" t="s">
        <v>242</v>
      </c>
      <c r="BE97" s="218">
        <f>IF(N97="základní",J97,0)</f>
        <v>1138.5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78</v>
      </c>
      <c r="BK97" s="218">
        <f>ROUND(I97*H97,2)</f>
        <v>1138.5</v>
      </c>
      <c r="BL97" s="19" t="s">
        <v>248</v>
      </c>
      <c r="BM97" s="217" t="s">
        <v>856</v>
      </c>
    </row>
    <row r="98" spans="1:47" s="2" customFormat="1" ht="12">
      <c r="A98" s="34"/>
      <c r="B98" s="35"/>
      <c r="C98" s="36"/>
      <c r="D98" s="219" t="s">
        <v>250</v>
      </c>
      <c r="E98" s="36"/>
      <c r="F98" s="220" t="s">
        <v>857</v>
      </c>
      <c r="G98" s="36"/>
      <c r="H98" s="36"/>
      <c r="I98" s="36"/>
      <c r="J98" s="36"/>
      <c r="K98" s="36"/>
      <c r="L98" s="40"/>
      <c r="M98" s="221"/>
      <c r="N98" s="222"/>
      <c r="O98" s="79"/>
      <c r="P98" s="79"/>
      <c r="Q98" s="79"/>
      <c r="R98" s="79"/>
      <c r="S98" s="79"/>
      <c r="T98" s="80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250</v>
      </c>
      <c r="AU98" s="19" t="s">
        <v>80</v>
      </c>
    </row>
    <row r="99" spans="1:47" s="2" customFormat="1" ht="12">
      <c r="A99" s="34"/>
      <c r="B99" s="35"/>
      <c r="C99" s="36"/>
      <c r="D99" s="223" t="s">
        <v>252</v>
      </c>
      <c r="E99" s="36"/>
      <c r="F99" s="224" t="s">
        <v>858</v>
      </c>
      <c r="G99" s="36"/>
      <c r="H99" s="36"/>
      <c r="I99" s="36"/>
      <c r="J99" s="36"/>
      <c r="K99" s="36"/>
      <c r="L99" s="40"/>
      <c r="M99" s="221"/>
      <c r="N99" s="222"/>
      <c r="O99" s="79"/>
      <c r="P99" s="79"/>
      <c r="Q99" s="79"/>
      <c r="R99" s="79"/>
      <c r="S99" s="79"/>
      <c r="T99" s="80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252</v>
      </c>
      <c r="AU99" s="19" t="s">
        <v>80</v>
      </c>
    </row>
    <row r="100" spans="1:51" s="13" customFormat="1" ht="12">
      <c r="A100" s="13"/>
      <c r="B100" s="225"/>
      <c r="C100" s="226"/>
      <c r="D100" s="223" t="s">
        <v>254</v>
      </c>
      <c r="E100" s="227" t="s">
        <v>17</v>
      </c>
      <c r="F100" s="228" t="s">
        <v>859</v>
      </c>
      <c r="G100" s="226"/>
      <c r="H100" s="229">
        <v>48.8</v>
      </c>
      <c r="I100" s="226"/>
      <c r="J100" s="226"/>
      <c r="K100" s="226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254</v>
      </c>
      <c r="AU100" s="234" t="s">
        <v>80</v>
      </c>
      <c r="AV100" s="13" t="s">
        <v>80</v>
      </c>
      <c r="AW100" s="13" t="s">
        <v>32</v>
      </c>
      <c r="AX100" s="13" t="s">
        <v>78</v>
      </c>
      <c r="AY100" s="234" t="s">
        <v>242</v>
      </c>
    </row>
    <row r="101" spans="1:65" s="2" customFormat="1" ht="37.8" customHeight="1">
      <c r="A101" s="34"/>
      <c r="B101" s="35"/>
      <c r="C101" s="207" t="s">
        <v>80</v>
      </c>
      <c r="D101" s="207" t="s">
        <v>244</v>
      </c>
      <c r="E101" s="208" t="s">
        <v>860</v>
      </c>
      <c r="F101" s="209" t="s">
        <v>861</v>
      </c>
      <c r="G101" s="210" t="s">
        <v>140</v>
      </c>
      <c r="H101" s="211">
        <v>39.054</v>
      </c>
      <c r="I101" s="212">
        <v>67.2</v>
      </c>
      <c r="J101" s="212">
        <f>ROUND(I101*H101,2)</f>
        <v>2624.43</v>
      </c>
      <c r="K101" s="209" t="s">
        <v>247</v>
      </c>
      <c r="L101" s="40"/>
      <c r="M101" s="213" t="s">
        <v>17</v>
      </c>
      <c r="N101" s="214" t="s">
        <v>41</v>
      </c>
      <c r="O101" s="215">
        <v>0.123</v>
      </c>
      <c r="P101" s="215">
        <f>O101*H101</f>
        <v>4.803642</v>
      </c>
      <c r="Q101" s="215">
        <v>0</v>
      </c>
      <c r="R101" s="215">
        <f>Q101*H101</f>
        <v>0</v>
      </c>
      <c r="S101" s="215">
        <v>0.5</v>
      </c>
      <c r="T101" s="216">
        <f>S101*H101</f>
        <v>19.527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217" t="s">
        <v>248</v>
      </c>
      <c r="AT101" s="217" t="s">
        <v>244</v>
      </c>
      <c r="AU101" s="217" t="s">
        <v>80</v>
      </c>
      <c r="AY101" s="19" t="s">
        <v>242</v>
      </c>
      <c r="BE101" s="218">
        <f>IF(N101="základní",J101,0)</f>
        <v>2624.43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2624.43</v>
      </c>
      <c r="BL101" s="19" t="s">
        <v>248</v>
      </c>
      <c r="BM101" s="217" t="s">
        <v>862</v>
      </c>
    </row>
    <row r="102" spans="1:47" s="2" customFormat="1" ht="12">
      <c r="A102" s="34"/>
      <c r="B102" s="35"/>
      <c r="C102" s="36"/>
      <c r="D102" s="219" t="s">
        <v>250</v>
      </c>
      <c r="E102" s="36"/>
      <c r="F102" s="220" t="s">
        <v>863</v>
      </c>
      <c r="G102" s="36"/>
      <c r="H102" s="36"/>
      <c r="I102" s="36"/>
      <c r="J102" s="36"/>
      <c r="K102" s="36"/>
      <c r="L102" s="40"/>
      <c r="M102" s="221"/>
      <c r="N102" s="222"/>
      <c r="O102" s="79"/>
      <c r="P102" s="79"/>
      <c r="Q102" s="79"/>
      <c r="R102" s="79"/>
      <c r="S102" s="79"/>
      <c r="T102" s="80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250</v>
      </c>
      <c r="AU102" s="19" t="s">
        <v>80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17</v>
      </c>
      <c r="F103" s="228" t="s">
        <v>864</v>
      </c>
      <c r="G103" s="226"/>
      <c r="H103" s="229">
        <v>39.054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78</v>
      </c>
      <c r="AY103" s="234" t="s">
        <v>242</v>
      </c>
    </row>
    <row r="104" spans="1:65" s="2" customFormat="1" ht="33" customHeight="1">
      <c r="A104" s="34"/>
      <c r="B104" s="35"/>
      <c r="C104" s="207" t="s">
        <v>262</v>
      </c>
      <c r="D104" s="207" t="s">
        <v>244</v>
      </c>
      <c r="E104" s="208" t="s">
        <v>865</v>
      </c>
      <c r="F104" s="209" t="s">
        <v>866</v>
      </c>
      <c r="G104" s="210" t="s">
        <v>140</v>
      </c>
      <c r="H104" s="211">
        <v>13.3</v>
      </c>
      <c r="I104" s="212">
        <v>224.82</v>
      </c>
      <c r="J104" s="212">
        <f>ROUND(I104*H104,2)</f>
        <v>2990.11</v>
      </c>
      <c r="K104" s="209" t="s">
        <v>247</v>
      </c>
      <c r="L104" s="40"/>
      <c r="M104" s="213" t="s">
        <v>17</v>
      </c>
      <c r="N104" s="214" t="s">
        <v>41</v>
      </c>
      <c r="O104" s="215">
        <v>0.305</v>
      </c>
      <c r="P104" s="215">
        <f>O104*H104</f>
        <v>4.0565</v>
      </c>
      <c r="Q104" s="215">
        <v>0</v>
      </c>
      <c r="R104" s="215">
        <f>Q104*H104</f>
        <v>0</v>
      </c>
      <c r="S104" s="215">
        <v>0.325</v>
      </c>
      <c r="T104" s="216">
        <f>S104*H104</f>
        <v>4.322500000000001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248</v>
      </c>
      <c r="AT104" s="217" t="s">
        <v>244</v>
      </c>
      <c r="AU104" s="217" t="s">
        <v>80</v>
      </c>
      <c r="AY104" s="19" t="s">
        <v>242</v>
      </c>
      <c r="BE104" s="218">
        <f>IF(N104="základní",J104,0)</f>
        <v>2990.11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2990.11</v>
      </c>
      <c r="BL104" s="19" t="s">
        <v>248</v>
      </c>
      <c r="BM104" s="217" t="s">
        <v>867</v>
      </c>
    </row>
    <row r="105" spans="1:47" s="2" customFormat="1" ht="12">
      <c r="A105" s="34"/>
      <c r="B105" s="35"/>
      <c r="C105" s="36"/>
      <c r="D105" s="219" t="s">
        <v>250</v>
      </c>
      <c r="E105" s="36"/>
      <c r="F105" s="220" t="s">
        <v>868</v>
      </c>
      <c r="G105" s="36"/>
      <c r="H105" s="36"/>
      <c r="I105" s="36"/>
      <c r="J105" s="36"/>
      <c r="K105" s="36"/>
      <c r="L105" s="40"/>
      <c r="M105" s="221"/>
      <c r="N105" s="222"/>
      <c r="O105" s="79"/>
      <c r="P105" s="79"/>
      <c r="Q105" s="79"/>
      <c r="R105" s="79"/>
      <c r="S105" s="79"/>
      <c r="T105" s="8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250</v>
      </c>
      <c r="AU105" s="19" t="s">
        <v>80</v>
      </c>
    </row>
    <row r="106" spans="1:51" s="13" customFormat="1" ht="12">
      <c r="A106" s="13"/>
      <c r="B106" s="225"/>
      <c r="C106" s="226"/>
      <c r="D106" s="223" t="s">
        <v>254</v>
      </c>
      <c r="E106" s="227" t="s">
        <v>17</v>
      </c>
      <c r="F106" s="228" t="s">
        <v>869</v>
      </c>
      <c r="G106" s="226"/>
      <c r="H106" s="229">
        <v>13.3</v>
      </c>
      <c r="I106" s="226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254</v>
      </c>
      <c r="AU106" s="234" t="s">
        <v>80</v>
      </c>
      <c r="AV106" s="13" t="s">
        <v>80</v>
      </c>
      <c r="AW106" s="13" t="s">
        <v>32</v>
      </c>
      <c r="AX106" s="13" t="s">
        <v>78</v>
      </c>
      <c r="AY106" s="234" t="s">
        <v>242</v>
      </c>
    </row>
    <row r="107" spans="1:65" s="2" customFormat="1" ht="24.15" customHeight="1">
      <c r="A107" s="34"/>
      <c r="B107" s="35"/>
      <c r="C107" s="207" t="s">
        <v>248</v>
      </c>
      <c r="D107" s="207" t="s">
        <v>244</v>
      </c>
      <c r="E107" s="208" t="s">
        <v>333</v>
      </c>
      <c r="F107" s="209" t="s">
        <v>334</v>
      </c>
      <c r="G107" s="210" t="s">
        <v>184</v>
      </c>
      <c r="H107" s="211">
        <v>29</v>
      </c>
      <c r="I107" s="212">
        <v>111.27</v>
      </c>
      <c r="J107" s="212">
        <f>ROUND(I107*H107,2)</f>
        <v>3226.83</v>
      </c>
      <c r="K107" s="209" t="s">
        <v>247</v>
      </c>
      <c r="L107" s="40"/>
      <c r="M107" s="213" t="s">
        <v>17</v>
      </c>
      <c r="N107" s="214" t="s">
        <v>41</v>
      </c>
      <c r="O107" s="215">
        <v>0.227</v>
      </c>
      <c r="P107" s="215">
        <f>O107*H107</f>
        <v>6.583</v>
      </c>
      <c r="Q107" s="215">
        <v>0</v>
      </c>
      <c r="R107" s="215">
        <f>Q107*H107</f>
        <v>0</v>
      </c>
      <c r="S107" s="215">
        <v>0.23</v>
      </c>
      <c r="T107" s="216">
        <f>S107*H107</f>
        <v>6.67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217" t="s">
        <v>248</v>
      </c>
      <c r="AT107" s="217" t="s">
        <v>244</v>
      </c>
      <c r="AU107" s="217" t="s">
        <v>80</v>
      </c>
      <c r="AY107" s="19" t="s">
        <v>242</v>
      </c>
      <c r="BE107" s="218">
        <f>IF(N107="základní",J107,0)</f>
        <v>3226.83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3226.83</v>
      </c>
      <c r="BL107" s="19" t="s">
        <v>248</v>
      </c>
      <c r="BM107" s="217" t="s">
        <v>870</v>
      </c>
    </row>
    <row r="108" spans="1:47" s="2" customFormat="1" ht="12">
      <c r="A108" s="34"/>
      <c r="B108" s="35"/>
      <c r="C108" s="36"/>
      <c r="D108" s="219" t="s">
        <v>250</v>
      </c>
      <c r="E108" s="36"/>
      <c r="F108" s="220" t="s">
        <v>336</v>
      </c>
      <c r="G108" s="36"/>
      <c r="H108" s="36"/>
      <c r="I108" s="36"/>
      <c r="J108" s="36"/>
      <c r="K108" s="36"/>
      <c r="L108" s="40"/>
      <c r="M108" s="221"/>
      <c r="N108" s="222"/>
      <c r="O108" s="79"/>
      <c r="P108" s="79"/>
      <c r="Q108" s="79"/>
      <c r="R108" s="79"/>
      <c r="S108" s="79"/>
      <c r="T108" s="8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250</v>
      </c>
      <c r="AU108" s="19" t="s">
        <v>80</v>
      </c>
    </row>
    <row r="109" spans="1:65" s="2" customFormat="1" ht="24.15" customHeight="1">
      <c r="A109" s="34"/>
      <c r="B109" s="35"/>
      <c r="C109" s="207" t="s">
        <v>273</v>
      </c>
      <c r="D109" s="207" t="s">
        <v>244</v>
      </c>
      <c r="E109" s="208" t="s">
        <v>345</v>
      </c>
      <c r="F109" s="209" t="s">
        <v>346</v>
      </c>
      <c r="G109" s="210" t="s">
        <v>184</v>
      </c>
      <c r="H109" s="211">
        <v>11.9</v>
      </c>
      <c r="I109" s="212">
        <v>65.27</v>
      </c>
      <c r="J109" s="212">
        <f>ROUND(I109*H109,2)</f>
        <v>776.71</v>
      </c>
      <c r="K109" s="209" t="s">
        <v>247</v>
      </c>
      <c r="L109" s="40"/>
      <c r="M109" s="213" t="s">
        <v>17</v>
      </c>
      <c r="N109" s="214" t="s">
        <v>41</v>
      </c>
      <c r="O109" s="215">
        <v>0.133</v>
      </c>
      <c r="P109" s="215">
        <f>O109*H109</f>
        <v>1.5827000000000002</v>
      </c>
      <c r="Q109" s="215">
        <v>0</v>
      </c>
      <c r="R109" s="215">
        <f>Q109*H109</f>
        <v>0</v>
      </c>
      <c r="S109" s="215">
        <v>0.205</v>
      </c>
      <c r="T109" s="216">
        <f>S109*H109</f>
        <v>2.4395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217" t="s">
        <v>248</v>
      </c>
      <c r="AT109" s="217" t="s">
        <v>244</v>
      </c>
      <c r="AU109" s="217" t="s">
        <v>80</v>
      </c>
      <c r="AY109" s="19" t="s">
        <v>242</v>
      </c>
      <c r="BE109" s="218">
        <f>IF(N109="základní",J109,0)</f>
        <v>776.71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78</v>
      </c>
      <c r="BK109" s="218">
        <f>ROUND(I109*H109,2)</f>
        <v>776.71</v>
      </c>
      <c r="BL109" s="19" t="s">
        <v>248</v>
      </c>
      <c r="BM109" s="217" t="s">
        <v>871</v>
      </c>
    </row>
    <row r="110" spans="1:47" s="2" customFormat="1" ht="12">
      <c r="A110" s="34"/>
      <c r="B110" s="35"/>
      <c r="C110" s="36"/>
      <c r="D110" s="219" t="s">
        <v>250</v>
      </c>
      <c r="E110" s="36"/>
      <c r="F110" s="220" t="s">
        <v>348</v>
      </c>
      <c r="G110" s="36"/>
      <c r="H110" s="36"/>
      <c r="I110" s="36"/>
      <c r="J110" s="36"/>
      <c r="K110" s="36"/>
      <c r="L110" s="40"/>
      <c r="M110" s="221"/>
      <c r="N110" s="222"/>
      <c r="O110" s="79"/>
      <c r="P110" s="79"/>
      <c r="Q110" s="79"/>
      <c r="R110" s="79"/>
      <c r="S110" s="79"/>
      <c r="T110" s="80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9" t="s">
        <v>250</v>
      </c>
      <c r="AU110" s="19" t="s">
        <v>80</v>
      </c>
    </row>
    <row r="111" spans="1:65" s="2" customFormat="1" ht="16.5" customHeight="1">
      <c r="A111" s="34"/>
      <c r="B111" s="35"/>
      <c r="C111" s="207" t="s">
        <v>284</v>
      </c>
      <c r="D111" s="207" t="s">
        <v>244</v>
      </c>
      <c r="E111" s="208" t="s">
        <v>364</v>
      </c>
      <c r="F111" s="209" t="s">
        <v>365</v>
      </c>
      <c r="G111" s="210" t="s">
        <v>140</v>
      </c>
      <c r="H111" s="211">
        <v>280</v>
      </c>
      <c r="I111" s="212">
        <v>15.8</v>
      </c>
      <c r="J111" s="212">
        <f>ROUND(I111*H111,2)</f>
        <v>4424</v>
      </c>
      <c r="K111" s="209" t="s">
        <v>247</v>
      </c>
      <c r="L111" s="40"/>
      <c r="M111" s="213" t="s">
        <v>17</v>
      </c>
      <c r="N111" s="214" t="s">
        <v>41</v>
      </c>
      <c r="O111" s="215">
        <v>0.017</v>
      </c>
      <c r="P111" s="215">
        <f>O111*H111</f>
        <v>4.760000000000001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217" t="s">
        <v>248</v>
      </c>
      <c r="AT111" s="217" t="s">
        <v>244</v>
      </c>
      <c r="AU111" s="217" t="s">
        <v>80</v>
      </c>
      <c r="AY111" s="19" t="s">
        <v>242</v>
      </c>
      <c r="BE111" s="218">
        <f>IF(N111="základní",J111,0)</f>
        <v>4424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78</v>
      </c>
      <c r="BK111" s="218">
        <f>ROUND(I111*H111,2)</f>
        <v>4424</v>
      </c>
      <c r="BL111" s="19" t="s">
        <v>248</v>
      </c>
      <c r="BM111" s="217" t="s">
        <v>872</v>
      </c>
    </row>
    <row r="112" spans="1:47" s="2" customFormat="1" ht="12">
      <c r="A112" s="34"/>
      <c r="B112" s="35"/>
      <c r="C112" s="36"/>
      <c r="D112" s="219" t="s">
        <v>250</v>
      </c>
      <c r="E112" s="36"/>
      <c r="F112" s="220" t="s">
        <v>367</v>
      </c>
      <c r="G112" s="36"/>
      <c r="H112" s="36"/>
      <c r="I112" s="36"/>
      <c r="J112" s="36"/>
      <c r="K112" s="36"/>
      <c r="L112" s="40"/>
      <c r="M112" s="221"/>
      <c r="N112" s="222"/>
      <c r="O112" s="79"/>
      <c r="P112" s="79"/>
      <c r="Q112" s="79"/>
      <c r="R112" s="79"/>
      <c r="S112" s="79"/>
      <c r="T112" s="80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250</v>
      </c>
      <c r="AU112" s="19" t="s">
        <v>80</v>
      </c>
    </row>
    <row r="113" spans="1:51" s="13" customFormat="1" ht="12">
      <c r="A113" s="13"/>
      <c r="B113" s="225"/>
      <c r="C113" s="226"/>
      <c r="D113" s="223" t="s">
        <v>254</v>
      </c>
      <c r="E113" s="227" t="s">
        <v>805</v>
      </c>
      <c r="F113" s="228" t="s">
        <v>807</v>
      </c>
      <c r="G113" s="226"/>
      <c r="H113" s="229">
        <v>280</v>
      </c>
      <c r="I113" s="226"/>
      <c r="J113" s="226"/>
      <c r="K113" s="226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254</v>
      </c>
      <c r="AU113" s="234" t="s">
        <v>80</v>
      </c>
      <c r="AV113" s="13" t="s">
        <v>80</v>
      </c>
      <c r="AW113" s="13" t="s">
        <v>32</v>
      </c>
      <c r="AX113" s="13" t="s">
        <v>78</v>
      </c>
      <c r="AY113" s="234" t="s">
        <v>242</v>
      </c>
    </row>
    <row r="114" spans="1:65" s="2" customFormat="1" ht="21.75" customHeight="1">
      <c r="A114" s="34"/>
      <c r="B114" s="35"/>
      <c r="C114" s="207" t="s">
        <v>293</v>
      </c>
      <c r="D114" s="207" t="s">
        <v>244</v>
      </c>
      <c r="E114" s="208" t="s">
        <v>371</v>
      </c>
      <c r="F114" s="209" t="s">
        <v>372</v>
      </c>
      <c r="G114" s="210" t="s">
        <v>144</v>
      </c>
      <c r="H114" s="211">
        <v>255.654</v>
      </c>
      <c r="I114" s="212">
        <v>78.7</v>
      </c>
      <c r="J114" s="212">
        <f>ROUND(I114*H114,2)</f>
        <v>20119.97</v>
      </c>
      <c r="K114" s="209" t="s">
        <v>247</v>
      </c>
      <c r="L114" s="40"/>
      <c r="M114" s="213" t="s">
        <v>17</v>
      </c>
      <c r="N114" s="214" t="s">
        <v>41</v>
      </c>
      <c r="O114" s="215">
        <v>0.101</v>
      </c>
      <c r="P114" s="215">
        <f>O114*H114</f>
        <v>25.821054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217" t="s">
        <v>248</v>
      </c>
      <c r="AT114" s="217" t="s">
        <v>244</v>
      </c>
      <c r="AU114" s="217" t="s">
        <v>80</v>
      </c>
      <c r="AY114" s="19" t="s">
        <v>242</v>
      </c>
      <c r="BE114" s="218">
        <f>IF(N114="základní",J114,0)</f>
        <v>20119.97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78</v>
      </c>
      <c r="BK114" s="218">
        <f>ROUND(I114*H114,2)</f>
        <v>20119.97</v>
      </c>
      <c r="BL114" s="19" t="s">
        <v>248</v>
      </c>
      <c r="BM114" s="217" t="s">
        <v>873</v>
      </c>
    </row>
    <row r="115" spans="1:47" s="2" customFormat="1" ht="12">
      <c r="A115" s="34"/>
      <c r="B115" s="35"/>
      <c r="C115" s="36"/>
      <c r="D115" s="219" t="s">
        <v>250</v>
      </c>
      <c r="E115" s="36"/>
      <c r="F115" s="220" t="s">
        <v>374</v>
      </c>
      <c r="G115" s="36"/>
      <c r="H115" s="36"/>
      <c r="I115" s="36"/>
      <c r="J115" s="36"/>
      <c r="K115" s="36"/>
      <c r="L115" s="40"/>
      <c r="M115" s="221"/>
      <c r="N115" s="222"/>
      <c r="O115" s="79"/>
      <c r="P115" s="79"/>
      <c r="Q115" s="79"/>
      <c r="R115" s="79"/>
      <c r="S115" s="79"/>
      <c r="T115" s="80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250</v>
      </c>
      <c r="AU115" s="19" t="s">
        <v>80</v>
      </c>
    </row>
    <row r="116" spans="1:51" s="13" customFormat="1" ht="12">
      <c r="A116" s="13"/>
      <c r="B116" s="225"/>
      <c r="C116" s="226"/>
      <c r="D116" s="223" t="s">
        <v>254</v>
      </c>
      <c r="E116" s="227" t="s">
        <v>17</v>
      </c>
      <c r="F116" s="228" t="s">
        <v>874</v>
      </c>
      <c r="G116" s="226"/>
      <c r="H116" s="229">
        <v>124</v>
      </c>
      <c r="I116" s="226"/>
      <c r="J116" s="226"/>
      <c r="K116" s="226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254</v>
      </c>
      <c r="AU116" s="234" t="s">
        <v>80</v>
      </c>
      <c r="AV116" s="13" t="s">
        <v>80</v>
      </c>
      <c r="AW116" s="13" t="s">
        <v>32</v>
      </c>
      <c r="AX116" s="13" t="s">
        <v>70</v>
      </c>
      <c r="AY116" s="234" t="s">
        <v>242</v>
      </c>
    </row>
    <row r="117" spans="1:51" s="13" customFormat="1" ht="12">
      <c r="A117" s="13"/>
      <c r="B117" s="225"/>
      <c r="C117" s="226"/>
      <c r="D117" s="223" t="s">
        <v>254</v>
      </c>
      <c r="E117" s="227" t="s">
        <v>17</v>
      </c>
      <c r="F117" s="228" t="s">
        <v>875</v>
      </c>
      <c r="G117" s="226"/>
      <c r="H117" s="229">
        <v>161.7</v>
      </c>
      <c r="I117" s="226"/>
      <c r="J117" s="226"/>
      <c r="K117" s="226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254</v>
      </c>
      <c r="AU117" s="234" t="s">
        <v>80</v>
      </c>
      <c r="AV117" s="13" t="s">
        <v>80</v>
      </c>
      <c r="AW117" s="13" t="s">
        <v>32</v>
      </c>
      <c r="AX117" s="13" t="s">
        <v>70</v>
      </c>
      <c r="AY117" s="234" t="s">
        <v>242</v>
      </c>
    </row>
    <row r="118" spans="1:51" s="13" customFormat="1" ht="12">
      <c r="A118" s="13"/>
      <c r="B118" s="225"/>
      <c r="C118" s="226"/>
      <c r="D118" s="223" t="s">
        <v>254</v>
      </c>
      <c r="E118" s="227" t="s">
        <v>17</v>
      </c>
      <c r="F118" s="228" t="s">
        <v>876</v>
      </c>
      <c r="G118" s="226"/>
      <c r="H118" s="229">
        <v>79.52</v>
      </c>
      <c r="I118" s="226"/>
      <c r="J118" s="226"/>
      <c r="K118" s="226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254</v>
      </c>
      <c r="AU118" s="234" t="s">
        <v>80</v>
      </c>
      <c r="AV118" s="13" t="s">
        <v>80</v>
      </c>
      <c r="AW118" s="13" t="s">
        <v>32</v>
      </c>
      <c r="AX118" s="13" t="s">
        <v>70</v>
      </c>
      <c r="AY118" s="234" t="s">
        <v>242</v>
      </c>
    </row>
    <row r="119" spans="1:51" s="14" customFormat="1" ht="12">
      <c r="A119" s="14"/>
      <c r="B119" s="235"/>
      <c r="C119" s="236"/>
      <c r="D119" s="223" t="s">
        <v>254</v>
      </c>
      <c r="E119" s="237" t="s">
        <v>814</v>
      </c>
      <c r="F119" s="238" t="s">
        <v>261</v>
      </c>
      <c r="G119" s="236"/>
      <c r="H119" s="239">
        <v>365.21999999999997</v>
      </c>
      <c r="I119" s="236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254</v>
      </c>
      <c r="AU119" s="244" t="s">
        <v>80</v>
      </c>
      <c r="AV119" s="14" t="s">
        <v>248</v>
      </c>
      <c r="AW119" s="14" t="s">
        <v>32</v>
      </c>
      <c r="AX119" s="14" t="s">
        <v>70</v>
      </c>
      <c r="AY119" s="244" t="s">
        <v>242</v>
      </c>
    </row>
    <row r="120" spans="1:51" s="13" customFormat="1" ht="12">
      <c r="A120" s="13"/>
      <c r="B120" s="225"/>
      <c r="C120" s="226"/>
      <c r="D120" s="223" t="s">
        <v>254</v>
      </c>
      <c r="E120" s="227" t="s">
        <v>17</v>
      </c>
      <c r="F120" s="228" t="s">
        <v>877</v>
      </c>
      <c r="G120" s="226"/>
      <c r="H120" s="229">
        <v>255.654</v>
      </c>
      <c r="I120" s="226"/>
      <c r="J120" s="226"/>
      <c r="K120" s="226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254</v>
      </c>
      <c r="AU120" s="234" t="s">
        <v>80</v>
      </c>
      <c r="AV120" s="13" t="s">
        <v>80</v>
      </c>
      <c r="AW120" s="13" t="s">
        <v>32</v>
      </c>
      <c r="AX120" s="13" t="s">
        <v>70</v>
      </c>
      <c r="AY120" s="234" t="s">
        <v>242</v>
      </c>
    </row>
    <row r="121" spans="1:51" s="14" customFormat="1" ht="12">
      <c r="A121" s="14"/>
      <c r="B121" s="235"/>
      <c r="C121" s="236"/>
      <c r="D121" s="223" t="s">
        <v>254</v>
      </c>
      <c r="E121" s="237" t="s">
        <v>17</v>
      </c>
      <c r="F121" s="238" t="s">
        <v>261</v>
      </c>
      <c r="G121" s="236"/>
      <c r="H121" s="239">
        <v>255.654</v>
      </c>
      <c r="I121" s="236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254</v>
      </c>
      <c r="AU121" s="244" t="s">
        <v>80</v>
      </c>
      <c r="AV121" s="14" t="s">
        <v>248</v>
      </c>
      <c r="AW121" s="14" t="s">
        <v>32</v>
      </c>
      <c r="AX121" s="14" t="s">
        <v>78</v>
      </c>
      <c r="AY121" s="244" t="s">
        <v>242</v>
      </c>
    </row>
    <row r="122" spans="1:65" s="2" customFormat="1" ht="24.15" customHeight="1">
      <c r="A122" s="34"/>
      <c r="B122" s="35"/>
      <c r="C122" s="207" t="s">
        <v>300</v>
      </c>
      <c r="D122" s="207" t="s">
        <v>244</v>
      </c>
      <c r="E122" s="208" t="s">
        <v>378</v>
      </c>
      <c r="F122" s="209" t="s">
        <v>379</v>
      </c>
      <c r="G122" s="210" t="s">
        <v>144</v>
      </c>
      <c r="H122" s="211">
        <v>95.76</v>
      </c>
      <c r="I122" s="212">
        <v>96.45</v>
      </c>
      <c r="J122" s="212">
        <f>ROUND(I122*H122,2)</f>
        <v>9236.05</v>
      </c>
      <c r="K122" s="209" t="s">
        <v>247</v>
      </c>
      <c r="L122" s="40"/>
      <c r="M122" s="213" t="s">
        <v>17</v>
      </c>
      <c r="N122" s="214" t="s">
        <v>41</v>
      </c>
      <c r="O122" s="215">
        <v>0.124</v>
      </c>
      <c r="P122" s="215">
        <f>O122*H122</f>
        <v>11.87424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7" t="s">
        <v>248</v>
      </c>
      <c r="AT122" s="217" t="s">
        <v>244</v>
      </c>
      <c r="AU122" s="217" t="s">
        <v>80</v>
      </c>
      <c r="AY122" s="19" t="s">
        <v>242</v>
      </c>
      <c r="BE122" s="218">
        <f>IF(N122="základní",J122,0)</f>
        <v>9236.05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78</v>
      </c>
      <c r="BK122" s="218">
        <f>ROUND(I122*H122,2)</f>
        <v>9236.05</v>
      </c>
      <c r="BL122" s="19" t="s">
        <v>248</v>
      </c>
      <c r="BM122" s="217" t="s">
        <v>878</v>
      </c>
    </row>
    <row r="123" spans="1:47" s="2" customFormat="1" ht="12">
      <c r="A123" s="34"/>
      <c r="B123" s="35"/>
      <c r="C123" s="36"/>
      <c r="D123" s="219" t="s">
        <v>250</v>
      </c>
      <c r="E123" s="36"/>
      <c r="F123" s="220" t="s">
        <v>381</v>
      </c>
      <c r="G123" s="36"/>
      <c r="H123" s="36"/>
      <c r="I123" s="36"/>
      <c r="J123" s="36"/>
      <c r="K123" s="36"/>
      <c r="L123" s="40"/>
      <c r="M123" s="221"/>
      <c r="N123" s="222"/>
      <c r="O123" s="79"/>
      <c r="P123" s="79"/>
      <c r="Q123" s="79"/>
      <c r="R123" s="79"/>
      <c r="S123" s="79"/>
      <c r="T123" s="80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250</v>
      </c>
      <c r="AU123" s="19" t="s">
        <v>80</v>
      </c>
    </row>
    <row r="124" spans="1:51" s="13" customFormat="1" ht="12">
      <c r="A124" s="13"/>
      <c r="B124" s="225"/>
      <c r="C124" s="226"/>
      <c r="D124" s="223" t="s">
        <v>254</v>
      </c>
      <c r="E124" s="227" t="s">
        <v>17</v>
      </c>
      <c r="F124" s="228" t="s">
        <v>879</v>
      </c>
      <c r="G124" s="226"/>
      <c r="H124" s="229">
        <v>95.76</v>
      </c>
      <c r="I124" s="226"/>
      <c r="J124" s="226"/>
      <c r="K124" s="226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254</v>
      </c>
      <c r="AU124" s="234" t="s">
        <v>80</v>
      </c>
      <c r="AV124" s="13" t="s">
        <v>80</v>
      </c>
      <c r="AW124" s="13" t="s">
        <v>32</v>
      </c>
      <c r="AX124" s="13" t="s">
        <v>78</v>
      </c>
      <c r="AY124" s="234" t="s">
        <v>242</v>
      </c>
    </row>
    <row r="125" spans="1:65" s="2" customFormat="1" ht="24.15" customHeight="1">
      <c r="A125" s="34"/>
      <c r="B125" s="35"/>
      <c r="C125" s="207" t="s">
        <v>308</v>
      </c>
      <c r="D125" s="207" t="s">
        <v>244</v>
      </c>
      <c r="E125" s="208" t="s">
        <v>385</v>
      </c>
      <c r="F125" s="209" t="s">
        <v>386</v>
      </c>
      <c r="G125" s="210" t="s">
        <v>144</v>
      </c>
      <c r="H125" s="211">
        <v>7.531</v>
      </c>
      <c r="I125" s="212">
        <v>225.66</v>
      </c>
      <c r="J125" s="212">
        <f>ROUND(I125*H125,2)</f>
        <v>1699.45</v>
      </c>
      <c r="K125" s="209" t="s">
        <v>247</v>
      </c>
      <c r="L125" s="40"/>
      <c r="M125" s="213" t="s">
        <v>17</v>
      </c>
      <c r="N125" s="214" t="s">
        <v>41</v>
      </c>
      <c r="O125" s="215">
        <v>0.337</v>
      </c>
      <c r="P125" s="215">
        <f>O125*H125</f>
        <v>2.537947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7" t="s">
        <v>248</v>
      </c>
      <c r="AT125" s="217" t="s">
        <v>244</v>
      </c>
      <c r="AU125" s="217" t="s">
        <v>80</v>
      </c>
      <c r="AY125" s="19" t="s">
        <v>242</v>
      </c>
      <c r="BE125" s="218">
        <f>IF(N125="základní",J125,0)</f>
        <v>1699.45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78</v>
      </c>
      <c r="BK125" s="218">
        <f>ROUND(I125*H125,2)</f>
        <v>1699.45</v>
      </c>
      <c r="BL125" s="19" t="s">
        <v>248</v>
      </c>
      <c r="BM125" s="217" t="s">
        <v>880</v>
      </c>
    </row>
    <row r="126" spans="1:47" s="2" customFormat="1" ht="12">
      <c r="A126" s="34"/>
      <c r="B126" s="35"/>
      <c r="C126" s="36"/>
      <c r="D126" s="219" t="s">
        <v>250</v>
      </c>
      <c r="E126" s="36"/>
      <c r="F126" s="220" t="s">
        <v>388</v>
      </c>
      <c r="G126" s="36"/>
      <c r="H126" s="36"/>
      <c r="I126" s="36"/>
      <c r="J126" s="36"/>
      <c r="K126" s="36"/>
      <c r="L126" s="40"/>
      <c r="M126" s="221"/>
      <c r="N126" s="222"/>
      <c r="O126" s="79"/>
      <c r="P126" s="79"/>
      <c r="Q126" s="79"/>
      <c r="R126" s="79"/>
      <c r="S126" s="79"/>
      <c r="T126" s="80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250</v>
      </c>
      <c r="AU126" s="19" t="s">
        <v>80</v>
      </c>
    </row>
    <row r="127" spans="1:51" s="13" customFormat="1" ht="12">
      <c r="A127" s="13"/>
      <c r="B127" s="225"/>
      <c r="C127" s="226"/>
      <c r="D127" s="223" t="s">
        <v>254</v>
      </c>
      <c r="E127" s="227" t="s">
        <v>17</v>
      </c>
      <c r="F127" s="228" t="s">
        <v>881</v>
      </c>
      <c r="G127" s="226"/>
      <c r="H127" s="229">
        <v>7.531</v>
      </c>
      <c r="I127" s="226"/>
      <c r="J127" s="226"/>
      <c r="K127" s="226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254</v>
      </c>
      <c r="AU127" s="234" t="s">
        <v>80</v>
      </c>
      <c r="AV127" s="13" t="s">
        <v>80</v>
      </c>
      <c r="AW127" s="13" t="s">
        <v>32</v>
      </c>
      <c r="AX127" s="13" t="s">
        <v>70</v>
      </c>
      <c r="AY127" s="234" t="s">
        <v>242</v>
      </c>
    </row>
    <row r="128" spans="1:51" s="14" customFormat="1" ht="12">
      <c r="A128" s="14"/>
      <c r="B128" s="235"/>
      <c r="C128" s="236"/>
      <c r="D128" s="223" t="s">
        <v>254</v>
      </c>
      <c r="E128" s="237" t="s">
        <v>811</v>
      </c>
      <c r="F128" s="238" t="s">
        <v>261</v>
      </c>
      <c r="G128" s="236"/>
      <c r="H128" s="239">
        <v>7.531</v>
      </c>
      <c r="I128" s="236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254</v>
      </c>
      <c r="AU128" s="244" t="s">
        <v>80</v>
      </c>
      <c r="AV128" s="14" t="s">
        <v>248</v>
      </c>
      <c r="AW128" s="14" t="s">
        <v>32</v>
      </c>
      <c r="AX128" s="14" t="s">
        <v>78</v>
      </c>
      <c r="AY128" s="244" t="s">
        <v>242</v>
      </c>
    </row>
    <row r="129" spans="1:65" s="2" customFormat="1" ht="33" customHeight="1">
      <c r="A129" s="34"/>
      <c r="B129" s="35"/>
      <c r="C129" s="207" t="s">
        <v>314</v>
      </c>
      <c r="D129" s="207" t="s">
        <v>244</v>
      </c>
      <c r="E129" s="208" t="s">
        <v>882</v>
      </c>
      <c r="F129" s="209" t="s">
        <v>883</v>
      </c>
      <c r="G129" s="210" t="s">
        <v>144</v>
      </c>
      <c r="H129" s="211">
        <v>13.806</v>
      </c>
      <c r="I129" s="212">
        <v>187.2</v>
      </c>
      <c r="J129" s="212">
        <f>ROUND(I129*H129,2)</f>
        <v>2584.48</v>
      </c>
      <c r="K129" s="209" t="s">
        <v>247</v>
      </c>
      <c r="L129" s="40"/>
      <c r="M129" s="213" t="s">
        <v>17</v>
      </c>
      <c r="N129" s="214" t="s">
        <v>41</v>
      </c>
      <c r="O129" s="215">
        <v>0.241</v>
      </c>
      <c r="P129" s="215">
        <f>O129*H129</f>
        <v>3.3272459999999997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7" t="s">
        <v>248</v>
      </c>
      <c r="AT129" s="217" t="s">
        <v>244</v>
      </c>
      <c r="AU129" s="217" t="s">
        <v>80</v>
      </c>
      <c r="AY129" s="19" t="s">
        <v>242</v>
      </c>
      <c r="BE129" s="218">
        <f>IF(N129="základní",J129,0)</f>
        <v>2584.48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78</v>
      </c>
      <c r="BK129" s="218">
        <f>ROUND(I129*H129,2)</f>
        <v>2584.48</v>
      </c>
      <c r="BL129" s="19" t="s">
        <v>248</v>
      </c>
      <c r="BM129" s="217" t="s">
        <v>884</v>
      </c>
    </row>
    <row r="130" spans="1:47" s="2" customFormat="1" ht="12">
      <c r="A130" s="34"/>
      <c r="B130" s="35"/>
      <c r="C130" s="36"/>
      <c r="D130" s="219" t="s">
        <v>250</v>
      </c>
      <c r="E130" s="36"/>
      <c r="F130" s="220" t="s">
        <v>885</v>
      </c>
      <c r="G130" s="36"/>
      <c r="H130" s="36"/>
      <c r="I130" s="36"/>
      <c r="J130" s="36"/>
      <c r="K130" s="36"/>
      <c r="L130" s="40"/>
      <c r="M130" s="221"/>
      <c r="N130" s="222"/>
      <c r="O130" s="79"/>
      <c r="P130" s="79"/>
      <c r="Q130" s="79"/>
      <c r="R130" s="79"/>
      <c r="S130" s="79"/>
      <c r="T130" s="80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250</v>
      </c>
      <c r="AU130" s="19" t="s">
        <v>80</v>
      </c>
    </row>
    <row r="131" spans="1:51" s="13" customFormat="1" ht="12">
      <c r="A131" s="13"/>
      <c r="B131" s="225"/>
      <c r="C131" s="226"/>
      <c r="D131" s="223" t="s">
        <v>254</v>
      </c>
      <c r="E131" s="227" t="s">
        <v>828</v>
      </c>
      <c r="F131" s="228" t="s">
        <v>886</v>
      </c>
      <c r="G131" s="226"/>
      <c r="H131" s="229">
        <v>13.806</v>
      </c>
      <c r="I131" s="226"/>
      <c r="J131" s="226"/>
      <c r="K131" s="226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254</v>
      </c>
      <c r="AU131" s="234" t="s">
        <v>80</v>
      </c>
      <c r="AV131" s="13" t="s">
        <v>80</v>
      </c>
      <c r="AW131" s="13" t="s">
        <v>32</v>
      </c>
      <c r="AX131" s="13" t="s">
        <v>78</v>
      </c>
      <c r="AY131" s="234" t="s">
        <v>242</v>
      </c>
    </row>
    <row r="132" spans="1:65" s="2" customFormat="1" ht="24.15" customHeight="1">
      <c r="A132" s="34"/>
      <c r="B132" s="35"/>
      <c r="C132" s="207" t="s">
        <v>320</v>
      </c>
      <c r="D132" s="207" t="s">
        <v>244</v>
      </c>
      <c r="E132" s="208" t="s">
        <v>887</v>
      </c>
      <c r="F132" s="209" t="s">
        <v>888</v>
      </c>
      <c r="G132" s="210" t="s">
        <v>144</v>
      </c>
      <c r="H132" s="211">
        <v>36.48</v>
      </c>
      <c r="I132" s="212">
        <v>552.84</v>
      </c>
      <c r="J132" s="212">
        <f>ROUND(I132*H132,2)</f>
        <v>20167.6</v>
      </c>
      <c r="K132" s="209" t="s">
        <v>247</v>
      </c>
      <c r="L132" s="40"/>
      <c r="M132" s="213" t="s">
        <v>17</v>
      </c>
      <c r="N132" s="214" t="s">
        <v>41</v>
      </c>
      <c r="O132" s="215">
        <v>1.763</v>
      </c>
      <c r="P132" s="215">
        <f>O132*H132</f>
        <v>64.31423999999998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7" t="s">
        <v>248</v>
      </c>
      <c r="AT132" s="217" t="s">
        <v>244</v>
      </c>
      <c r="AU132" s="217" t="s">
        <v>80</v>
      </c>
      <c r="AY132" s="19" t="s">
        <v>242</v>
      </c>
      <c r="BE132" s="218">
        <f>IF(N132="základní",J132,0)</f>
        <v>20167.6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78</v>
      </c>
      <c r="BK132" s="218">
        <f>ROUND(I132*H132,2)</f>
        <v>20167.6</v>
      </c>
      <c r="BL132" s="19" t="s">
        <v>248</v>
      </c>
      <c r="BM132" s="217" t="s">
        <v>889</v>
      </c>
    </row>
    <row r="133" spans="1:47" s="2" customFormat="1" ht="12">
      <c r="A133" s="34"/>
      <c r="B133" s="35"/>
      <c r="C133" s="36"/>
      <c r="D133" s="219" t="s">
        <v>250</v>
      </c>
      <c r="E133" s="36"/>
      <c r="F133" s="220" t="s">
        <v>890</v>
      </c>
      <c r="G133" s="36"/>
      <c r="H133" s="36"/>
      <c r="I133" s="36"/>
      <c r="J133" s="36"/>
      <c r="K133" s="36"/>
      <c r="L133" s="40"/>
      <c r="M133" s="221"/>
      <c r="N133" s="222"/>
      <c r="O133" s="79"/>
      <c r="P133" s="79"/>
      <c r="Q133" s="79"/>
      <c r="R133" s="79"/>
      <c r="S133" s="79"/>
      <c r="T133" s="80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250</v>
      </c>
      <c r="AU133" s="19" t="s">
        <v>80</v>
      </c>
    </row>
    <row r="134" spans="1:51" s="13" customFormat="1" ht="12">
      <c r="A134" s="13"/>
      <c r="B134" s="225"/>
      <c r="C134" s="226"/>
      <c r="D134" s="223" t="s">
        <v>254</v>
      </c>
      <c r="E134" s="227" t="s">
        <v>17</v>
      </c>
      <c r="F134" s="228" t="s">
        <v>891</v>
      </c>
      <c r="G134" s="226"/>
      <c r="H134" s="229">
        <v>26.4</v>
      </c>
      <c r="I134" s="226"/>
      <c r="J134" s="226"/>
      <c r="K134" s="226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254</v>
      </c>
      <c r="AU134" s="234" t="s">
        <v>80</v>
      </c>
      <c r="AV134" s="13" t="s">
        <v>80</v>
      </c>
      <c r="AW134" s="13" t="s">
        <v>32</v>
      </c>
      <c r="AX134" s="13" t="s">
        <v>70</v>
      </c>
      <c r="AY134" s="234" t="s">
        <v>242</v>
      </c>
    </row>
    <row r="135" spans="1:51" s="13" customFormat="1" ht="12">
      <c r="A135" s="13"/>
      <c r="B135" s="225"/>
      <c r="C135" s="226"/>
      <c r="D135" s="223" t="s">
        <v>254</v>
      </c>
      <c r="E135" s="227" t="s">
        <v>17</v>
      </c>
      <c r="F135" s="228" t="s">
        <v>892</v>
      </c>
      <c r="G135" s="226"/>
      <c r="H135" s="229">
        <v>10.08</v>
      </c>
      <c r="I135" s="226"/>
      <c r="J135" s="226"/>
      <c r="K135" s="226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254</v>
      </c>
      <c r="AU135" s="234" t="s">
        <v>80</v>
      </c>
      <c r="AV135" s="13" t="s">
        <v>80</v>
      </c>
      <c r="AW135" s="13" t="s">
        <v>32</v>
      </c>
      <c r="AX135" s="13" t="s">
        <v>70</v>
      </c>
      <c r="AY135" s="234" t="s">
        <v>242</v>
      </c>
    </row>
    <row r="136" spans="1:51" s="14" customFormat="1" ht="12">
      <c r="A136" s="14"/>
      <c r="B136" s="235"/>
      <c r="C136" s="236"/>
      <c r="D136" s="223" t="s">
        <v>254</v>
      </c>
      <c r="E136" s="237" t="s">
        <v>17</v>
      </c>
      <c r="F136" s="238" t="s">
        <v>261</v>
      </c>
      <c r="G136" s="236"/>
      <c r="H136" s="239">
        <v>36.48</v>
      </c>
      <c r="I136" s="236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254</v>
      </c>
      <c r="AU136" s="244" t="s">
        <v>80</v>
      </c>
      <c r="AV136" s="14" t="s">
        <v>248</v>
      </c>
      <c r="AW136" s="14" t="s">
        <v>32</v>
      </c>
      <c r="AX136" s="14" t="s">
        <v>78</v>
      </c>
      <c r="AY136" s="244" t="s">
        <v>242</v>
      </c>
    </row>
    <row r="137" spans="1:65" s="2" customFormat="1" ht="37.8" customHeight="1">
      <c r="A137" s="34"/>
      <c r="B137" s="35"/>
      <c r="C137" s="207" t="s">
        <v>326</v>
      </c>
      <c r="D137" s="207" t="s">
        <v>244</v>
      </c>
      <c r="E137" s="208" t="s">
        <v>893</v>
      </c>
      <c r="F137" s="209" t="s">
        <v>894</v>
      </c>
      <c r="G137" s="210" t="s">
        <v>144</v>
      </c>
      <c r="H137" s="211">
        <v>91.8</v>
      </c>
      <c r="I137" s="212">
        <v>76.78</v>
      </c>
      <c r="J137" s="212">
        <f>ROUND(I137*H137,2)</f>
        <v>7048.4</v>
      </c>
      <c r="K137" s="209" t="s">
        <v>247</v>
      </c>
      <c r="L137" s="40"/>
      <c r="M137" s="213" t="s">
        <v>17</v>
      </c>
      <c r="N137" s="214" t="s">
        <v>41</v>
      </c>
      <c r="O137" s="215">
        <v>0.044</v>
      </c>
      <c r="P137" s="215">
        <f>O137*H137</f>
        <v>4.039199999999999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7" t="s">
        <v>248</v>
      </c>
      <c r="AT137" s="217" t="s">
        <v>244</v>
      </c>
      <c r="AU137" s="217" t="s">
        <v>80</v>
      </c>
      <c r="AY137" s="19" t="s">
        <v>242</v>
      </c>
      <c r="BE137" s="218">
        <f>IF(N137="základní",J137,0)</f>
        <v>7048.4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78</v>
      </c>
      <c r="BK137" s="218">
        <f>ROUND(I137*H137,2)</f>
        <v>7048.4</v>
      </c>
      <c r="BL137" s="19" t="s">
        <v>248</v>
      </c>
      <c r="BM137" s="217" t="s">
        <v>895</v>
      </c>
    </row>
    <row r="138" spans="1:47" s="2" customFormat="1" ht="12">
      <c r="A138" s="34"/>
      <c r="B138" s="35"/>
      <c r="C138" s="36"/>
      <c r="D138" s="219" t="s">
        <v>250</v>
      </c>
      <c r="E138" s="36"/>
      <c r="F138" s="220" t="s">
        <v>896</v>
      </c>
      <c r="G138" s="36"/>
      <c r="H138" s="36"/>
      <c r="I138" s="36"/>
      <c r="J138" s="36"/>
      <c r="K138" s="36"/>
      <c r="L138" s="40"/>
      <c r="M138" s="221"/>
      <c r="N138" s="222"/>
      <c r="O138" s="79"/>
      <c r="P138" s="79"/>
      <c r="Q138" s="79"/>
      <c r="R138" s="79"/>
      <c r="S138" s="79"/>
      <c r="T138" s="80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9" t="s">
        <v>250</v>
      </c>
      <c r="AU138" s="19" t="s">
        <v>80</v>
      </c>
    </row>
    <row r="139" spans="1:51" s="13" customFormat="1" ht="12">
      <c r="A139" s="13"/>
      <c r="B139" s="225"/>
      <c r="C139" s="226"/>
      <c r="D139" s="223" t="s">
        <v>254</v>
      </c>
      <c r="E139" s="227" t="s">
        <v>17</v>
      </c>
      <c r="F139" s="228" t="s">
        <v>897</v>
      </c>
      <c r="G139" s="226"/>
      <c r="H139" s="229">
        <v>91.8</v>
      </c>
      <c r="I139" s="226"/>
      <c r="J139" s="226"/>
      <c r="K139" s="226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254</v>
      </c>
      <c r="AU139" s="234" t="s">
        <v>80</v>
      </c>
      <c r="AV139" s="13" t="s">
        <v>80</v>
      </c>
      <c r="AW139" s="13" t="s">
        <v>32</v>
      </c>
      <c r="AX139" s="13" t="s">
        <v>78</v>
      </c>
      <c r="AY139" s="234" t="s">
        <v>242</v>
      </c>
    </row>
    <row r="140" spans="1:65" s="2" customFormat="1" ht="37.8" customHeight="1">
      <c r="A140" s="34"/>
      <c r="B140" s="35"/>
      <c r="C140" s="207" t="s">
        <v>332</v>
      </c>
      <c r="D140" s="207" t="s">
        <v>244</v>
      </c>
      <c r="E140" s="208" t="s">
        <v>397</v>
      </c>
      <c r="F140" s="209" t="s">
        <v>398</v>
      </c>
      <c r="G140" s="210" t="s">
        <v>144</v>
      </c>
      <c r="H140" s="211">
        <v>360.571</v>
      </c>
      <c r="I140" s="212">
        <v>87.1</v>
      </c>
      <c r="J140" s="212">
        <f>ROUND(I140*H140,2)</f>
        <v>31405.73</v>
      </c>
      <c r="K140" s="209" t="s">
        <v>247</v>
      </c>
      <c r="L140" s="40"/>
      <c r="M140" s="213" t="s">
        <v>17</v>
      </c>
      <c r="N140" s="214" t="s">
        <v>41</v>
      </c>
      <c r="O140" s="215">
        <v>0.046</v>
      </c>
      <c r="P140" s="215">
        <f>O140*H140</f>
        <v>16.586266000000002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7" t="s">
        <v>248</v>
      </c>
      <c r="AT140" s="217" t="s">
        <v>244</v>
      </c>
      <c r="AU140" s="217" t="s">
        <v>80</v>
      </c>
      <c r="AY140" s="19" t="s">
        <v>242</v>
      </c>
      <c r="BE140" s="218">
        <f>IF(N140="základní",J140,0)</f>
        <v>31405.73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78</v>
      </c>
      <c r="BK140" s="218">
        <f>ROUND(I140*H140,2)</f>
        <v>31405.73</v>
      </c>
      <c r="BL140" s="19" t="s">
        <v>248</v>
      </c>
      <c r="BM140" s="217" t="s">
        <v>898</v>
      </c>
    </row>
    <row r="141" spans="1:47" s="2" customFormat="1" ht="12">
      <c r="A141" s="34"/>
      <c r="B141" s="35"/>
      <c r="C141" s="36"/>
      <c r="D141" s="219" t="s">
        <v>250</v>
      </c>
      <c r="E141" s="36"/>
      <c r="F141" s="220" t="s">
        <v>400</v>
      </c>
      <c r="G141" s="36"/>
      <c r="H141" s="36"/>
      <c r="I141" s="36"/>
      <c r="J141" s="36"/>
      <c r="K141" s="36"/>
      <c r="L141" s="40"/>
      <c r="M141" s="221"/>
      <c r="N141" s="222"/>
      <c r="O141" s="79"/>
      <c r="P141" s="79"/>
      <c r="Q141" s="79"/>
      <c r="R141" s="79"/>
      <c r="S141" s="79"/>
      <c r="T141" s="80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9" t="s">
        <v>250</v>
      </c>
      <c r="AU141" s="19" t="s">
        <v>80</v>
      </c>
    </row>
    <row r="142" spans="1:51" s="13" customFormat="1" ht="12">
      <c r="A142" s="13"/>
      <c r="B142" s="225"/>
      <c r="C142" s="226"/>
      <c r="D142" s="223" t="s">
        <v>254</v>
      </c>
      <c r="E142" s="227" t="s">
        <v>17</v>
      </c>
      <c r="F142" s="228" t="s">
        <v>899</v>
      </c>
      <c r="G142" s="226"/>
      <c r="H142" s="229">
        <v>360.571</v>
      </c>
      <c r="I142" s="226"/>
      <c r="J142" s="226"/>
      <c r="K142" s="226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254</v>
      </c>
      <c r="AU142" s="234" t="s">
        <v>80</v>
      </c>
      <c r="AV142" s="13" t="s">
        <v>80</v>
      </c>
      <c r="AW142" s="13" t="s">
        <v>32</v>
      </c>
      <c r="AX142" s="13" t="s">
        <v>78</v>
      </c>
      <c r="AY142" s="234" t="s">
        <v>242</v>
      </c>
    </row>
    <row r="143" spans="1:65" s="2" customFormat="1" ht="24.15" customHeight="1">
      <c r="A143" s="34"/>
      <c r="B143" s="35"/>
      <c r="C143" s="207" t="s">
        <v>344</v>
      </c>
      <c r="D143" s="207" t="s">
        <v>244</v>
      </c>
      <c r="E143" s="208" t="s">
        <v>900</v>
      </c>
      <c r="F143" s="209" t="s">
        <v>901</v>
      </c>
      <c r="G143" s="210" t="s">
        <v>144</v>
      </c>
      <c r="H143" s="211">
        <v>35.8</v>
      </c>
      <c r="I143" s="212">
        <v>150.77</v>
      </c>
      <c r="J143" s="212">
        <f>ROUND(I143*H143,2)</f>
        <v>5397.57</v>
      </c>
      <c r="K143" s="209" t="s">
        <v>247</v>
      </c>
      <c r="L143" s="40"/>
      <c r="M143" s="213" t="s">
        <v>17</v>
      </c>
      <c r="N143" s="214" t="s">
        <v>41</v>
      </c>
      <c r="O143" s="215">
        <v>0.197</v>
      </c>
      <c r="P143" s="215">
        <f>O143*H143</f>
        <v>7.0526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7" t="s">
        <v>248</v>
      </c>
      <c r="AT143" s="217" t="s">
        <v>244</v>
      </c>
      <c r="AU143" s="217" t="s">
        <v>80</v>
      </c>
      <c r="AY143" s="19" t="s">
        <v>242</v>
      </c>
      <c r="BE143" s="218">
        <f>IF(N143="základní",J143,0)</f>
        <v>5397.57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78</v>
      </c>
      <c r="BK143" s="218">
        <f>ROUND(I143*H143,2)</f>
        <v>5397.57</v>
      </c>
      <c r="BL143" s="19" t="s">
        <v>248</v>
      </c>
      <c r="BM143" s="217" t="s">
        <v>902</v>
      </c>
    </row>
    <row r="144" spans="1:47" s="2" customFormat="1" ht="12">
      <c r="A144" s="34"/>
      <c r="B144" s="35"/>
      <c r="C144" s="36"/>
      <c r="D144" s="219" t="s">
        <v>250</v>
      </c>
      <c r="E144" s="36"/>
      <c r="F144" s="220" t="s">
        <v>903</v>
      </c>
      <c r="G144" s="36"/>
      <c r="H144" s="36"/>
      <c r="I144" s="36"/>
      <c r="J144" s="36"/>
      <c r="K144" s="36"/>
      <c r="L144" s="40"/>
      <c r="M144" s="221"/>
      <c r="N144" s="222"/>
      <c r="O144" s="79"/>
      <c r="P144" s="79"/>
      <c r="Q144" s="79"/>
      <c r="R144" s="79"/>
      <c r="S144" s="79"/>
      <c r="T144" s="80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9" t="s">
        <v>250</v>
      </c>
      <c r="AU144" s="19" t="s">
        <v>80</v>
      </c>
    </row>
    <row r="145" spans="1:51" s="13" customFormat="1" ht="12">
      <c r="A145" s="13"/>
      <c r="B145" s="225"/>
      <c r="C145" s="226"/>
      <c r="D145" s="223" t="s">
        <v>254</v>
      </c>
      <c r="E145" s="227" t="s">
        <v>17</v>
      </c>
      <c r="F145" s="228" t="s">
        <v>904</v>
      </c>
      <c r="G145" s="226"/>
      <c r="H145" s="229">
        <v>35.8</v>
      </c>
      <c r="I145" s="226"/>
      <c r="J145" s="226"/>
      <c r="K145" s="226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254</v>
      </c>
      <c r="AU145" s="234" t="s">
        <v>80</v>
      </c>
      <c r="AV145" s="13" t="s">
        <v>80</v>
      </c>
      <c r="AW145" s="13" t="s">
        <v>32</v>
      </c>
      <c r="AX145" s="13" t="s">
        <v>78</v>
      </c>
      <c r="AY145" s="234" t="s">
        <v>242</v>
      </c>
    </row>
    <row r="146" spans="1:65" s="2" customFormat="1" ht="24.15" customHeight="1">
      <c r="A146" s="34"/>
      <c r="B146" s="35"/>
      <c r="C146" s="207" t="s">
        <v>8</v>
      </c>
      <c r="D146" s="207" t="s">
        <v>244</v>
      </c>
      <c r="E146" s="208" t="s">
        <v>905</v>
      </c>
      <c r="F146" s="209" t="s">
        <v>906</v>
      </c>
      <c r="G146" s="210" t="s">
        <v>144</v>
      </c>
      <c r="H146" s="211">
        <v>48.637</v>
      </c>
      <c r="I146" s="212">
        <v>143.58</v>
      </c>
      <c r="J146" s="212">
        <f>ROUND(I146*H146,2)</f>
        <v>6983.3</v>
      </c>
      <c r="K146" s="209" t="s">
        <v>247</v>
      </c>
      <c r="L146" s="40"/>
      <c r="M146" s="213" t="s">
        <v>17</v>
      </c>
      <c r="N146" s="214" t="s">
        <v>41</v>
      </c>
      <c r="O146" s="215">
        <v>0.328</v>
      </c>
      <c r="P146" s="215">
        <f>O146*H146</f>
        <v>15.952936000000001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7" t="s">
        <v>248</v>
      </c>
      <c r="AT146" s="217" t="s">
        <v>244</v>
      </c>
      <c r="AU146" s="217" t="s">
        <v>80</v>
      </c>
      <c r="AY146" s="19" t="s">
        <v>242</v>
      </c>
      <c r="BE146" s="218">
        <f>IF(N146="základní",J146,0)</f>
        <v>6983.3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78</v>
      </c>
      <c r="BK146" s="218">
        <f>ROUND(I146*H146,2)</f>
        <v>6983.3</v>
      </c>
      <c r="BL146" s="19" t="s">
        <v>248</v>
      </c>
      <c r="BM146" s="217" t="s">
        <v>907</v>
      </c>
    </row>
    <row r="147" spans="1:47" s="2" customFormat="1" ht="12">
      <c r="A147" s="34"/>
      <c r="B147" s="35"/>
      <c r="C147" s="36"/>
      <c r="D147" s="219" t="s">
        <v>250</v>
      </c>
      <c r="E147" s="36"/>
      <c r="F147" s="220" t="s">
        <v>908</v>
      </c>
      <c r="G147" s="36"/>
      <c r="H147" s="36"/>
      <c r="I147" s="36"/>
      <c r="J147" s="36"/>
      <c r="K147" s="36"/>
      <c r="L147" s="40"/>
      <c r="M147" s="221"/>
      <c r="N147" s="222"/>
      <c r="O147" s="79"/>
      <c r="P147" s="79"/>
      <c r="Q147" s="79"/>
      <c r="R147" s="79"/>
      <c r="S147" s="79"/>
      <c r="T147" s="80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250</v>
      </c>
      <c r="AU147" s="19" t="s">
        <v>80</v>
      </c>
    </row>
    <row r="148" spans="1:51" s="13" customFormat="1" ht="12">
      <c r="A148" s="13"/>
      <c r="B148" s="225"/>
      <c r="C148" s="226"/>
      <c r="D148" s="223" t="s">
        <v>254</v>
      </c>
      <c r="E148" s="227" t="s">
        <v>17</v>
      </c>
      <c r="F148" s="228" t="s">
        <v>909</v>
      </c>
      <c r="G148" s="226"/>
      <c r="H148" s="229">
        <v>12.18</v>
      </c>
      <c r="I148" s="226"/>
      <c r="J148" s="226"/>
      <c r="K148" s="226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254</v>
      </c>
      <c r="AU148" s="234" t="s">
        <v>80</v>
      </c>
      <c r="AV148" s="13" t="s">
        <v>80</v>
      </c>
      <c r="AW148" s="13" t="s">
        <v>32</v>
      </c>
      <c r="AX148" s="13" t="s">
        <v>70</v>
      </c>
      <c r="AY148" s="234" t="s">
        <v>242</v>
      </c>
    </row>
    <row r="149" spans="1:51" s="15" customFormat="1" ht="12">
      <c r="A149" s="15"/>
      <c r="B149" s="245"/>
      <c r="C149" s="246"/>
      <c r="D149" s="223" t="s">
        <v>254</v>
      </c>
      <c r="E149" s="247" t="s">
        <v>825</v>
      </c>
      <c r="F149" s="248" t="s">
        <v>291</v>
      </c>
      <c r="G149" s="246"/>
      <c r="H149" s="249">
        <v>12.18</v>
      </c>
      <c r="I149" s="246"/>
      <c r="J149" s="246"/>
      <c r="K149" s="246"/>
      <c r="L149" s="250"/>
      <c r="M149" s="251"/>
      <c r="N149" s="252"/>
      <c r="O149" s="252"/>
      <c r="P149" s="252"/>
      <c r="Q149" s="252"/>
      <c r="R149" s="252"/>
      <c r="S149" s="252"/>
      <c r="T149" s="25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4" t="s">
        <v>254</v>
      </c>
      <c r="AU149" s="254" t="s">
        <v>80</v>
      </c>
      <c r="AV149" s="15" t="s">
        <v>262</v>
      </c>
      <c r="AW149" s="15" t="s">
        <v>32</v>
      </c>
      <c r="AX149" s="15" t="s">
        <v>70</v>
      </c>
      <c r="AY149" s="254" t="s">
        <v>242</v>
      </c>
    </row>
    <row r="150" spans="1:51" s="13" customFormat="1" ht="12">
      <c r="A150" s="13"/>
      <c r="B150" s="225"/>
      <c r="C150" s="226"/>
      <c r="D150" s="223" t="s">
        <v>254</v>
      </c>
      <c r="E150" s="227" t="s">
        <v>17</v>
      </c>
      <c r="F150" s="228" t="s">
        <v>910</v>
      </c>
      <c r="G150" s="226"/>
      <c r="H150" s="229">
        <v>7.682</v>
      </c>
      <c r="I150" s="226"/>
      <c r="J150" s="226"/>
      <c r="K150" s="226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254</v>
      </c>
      <c r="AU150" s="234" t="s">
        <v>80</v>
      </c>
      <c r="AV150" s="13" t="s">
        <v>80</v>
      </c>
      <c r="AW150" s="13" t="s">
        <v>32</v>
      </c>
      <c r="AX150" s="13" t="s">
        <v>70</v>
      </c>
      <c r="AY150" s="234" t="s">
        <v>242</v>
      </c>
    </row>
    <row r="151" spans="1:51" s="13" customFormat="1" ht="12">
      <c r="A151" s="13"/>
      <c r="B151" s="225"/>
      <c r="C151" s="226"/>
      <c r="D151" s="223" t="s">
        <v>254</v>
      </c>
      <c r="E151" s="227" t="s">
        <v>17</v>
      </c>
      <c r="F151" s="228" t="s">
        <v>911</v>
      </c>
      <c r="G151" s="226"/>
      <c r="H151" s="229">
        <v>26.651</v>
      </c>
      <c r="I151" s="226"/>
      <c r="J151" s="226"/>
      <c r="K151" s="226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254</v>
      </c>
      <c r="AU151" s="234" t="s">
        <v>80</v>
      </c>
      <c r="AV151" s="13" t="s">
        <v>80</v>
      </c>
      <c r="AW151" s="13" t="s">
        <v>32</v>
      </c>
      <c r="AX151" s="13" t="s">
        <v>70</v>
      </c>
      <c r="AY151" s="234" t="s">
        <v>242</v>
      </c>
    </row>
    <row r="152" spans="1:51" s="13" customFormat="1" ht="12">
      <c r="A152" s="13"/>
      <c r="B152" s="225"/>
      <c r="C152" s="226"/>
      <c r="D152" s="223" t="s">
        <v>254</v>
      </c>
      <c r="E152" s="227" t="s">
        <v>17</v>
      </c>
      <c r="F152" s="228" t="s">
        <v>912</v>
      </c>
      <c r="G152" s="226"/>
      <c r="H152" s="229">
        <v>2.124</v>
      </c>
      <c r="I152" s="226"/>
      <c r="J152" s="226"/>
      <c r="K152" s="226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254</v>
      </c>
      <c r="AU152" s="234" t="s">
        <v>80</v>
      </c>
      <c r="AV152" s="13" t="s">
        <v>80</v>
      </c>
      <c r="AW152" s="13" t="s">
        <v>32</v>
      </c>
      <c r="AX152" s="13" t="s">
        <v>70</v>
      </c>
      <c r="AY152" s="234" t="s">
        <v>242</v>
      </c>
    </row>
    <row r="153" spans="1:51" s="15" customFormat="1" ht="12">
      <c r="A153" s="15"/>
      <c r="B153" s="245"/>
      <c r="C153" s="246"/>
      <c r="D153" s="223" t="s">
        <v>254</v>
      </c>
      <c r="E153" s="247" t="s">
        <v>822</v>
      </c>
      <c r="F153" s="248" t="s">
        <v>291</v>
      </c>
      <c r="G153" s="246"/>
      <c r="H153" s="249">
        <v>36.457</v>
      </c>
      <c r="I153" s="246"/>
      <c r="J153" s="246"/>
      <c r="K153" s="246"/>
      <c r="L153" s="250"/>
      <c r="M153" s="251"/>
      <c r="N153" s="252"/>
      <c r="O153" s="252"/>
      <c r="P153" s="252"/>
      <c r="Q153" s="252"/>
      <c r="R153" s="252"/>
      <c r="S153" s="252"/>
      <c r="T153" s="25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4" t="s">
        <v>254</v>
      </c>
      <c r="AU153" s="254" t="s">
        <v>80</v>
      </c>
      <c r="AV153" s="15" t="s">
        <v>262</v>
      </c>
      <c r="AW153" s="15" t="s">
        <v>32</v>
      </c>
      <c r="AX153" s="15" t="s">
        <v>70</v>
      </c>
      <c r="AY153" s="254" t="s">
        <v>242</v>
      </c>
    </row>
    <row r="154" spans="1:51" s="14" customFormat="1" ht="12">
      <c r="A154" s="14"/>
      <c r="B154" s="235"/>
      <c r="C154" s="236"/>
      <c r="D154" s="223" t="s">
        <v>254</v>
      </c>
      <c r="E154" s="237" t="s">
        <v>913</v>
      </c>
      <c r="F154" s="238" t="s">
        <v>261</v>
      </c>
      <c r="G154" s="236"/>
      <c r="H154" s="239">
        <v>48.63700000000001</v>
      </c>
      <c r="I154" s="236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254</v>
      </c>
      <c r="AU154" s="244" t="s">
        <v>80</v>
      </c>
      <c r="AV154" s="14" t="s">
        <v>248</v>
      </c>
      <c r="AW154" s="14" t="s">
        <v>32</v>
      </c>
      <c r="AX154" s="14" t="s">
        <v>78</v>
      </c>
      <c r="AY154" s="244" t="s">
        <v>242</v>
      </c>
    </row>
    <row r="155" spans="1:65" s="2" customFormat="1" ht="16.5" customHeight="1">
      <c r="A155" s="34"/>
      <c r="B155" s="35"/>
      <c r="C155" s="264" t="s">
        <v>363</v>
      </c>
      <c r="D155" s="264" t="s">
        <v>420</v>
      </c>
      <c r="E155" s="265" t="s">
        <v>914</v>
      </c>
      <c r="F155" s="266" t="s">
        <v>915</v>
      </c>
      <c r="G155" s="267" t="s">
        <v>736</v>
      </c>
      <c r="H155" s="268">
        <v>65.623</v>
      </c>
      <c r="I155" s="269">
        <v>283</v>
      </c>
      <c r="J155" s="269">
        <f>ROUND(I155*H155,2)</f>
        <v>18571.31</v>
      </c>
      <c r="K155" s="266" t="s">
        <v>423</v>
      </c>
      <c r="L155" s="270"/>
      <c r="M155" s="271" t="s">
        <v>17</v>
      </c>
      <c r="N155" s="272" t="s">
        <v>41</v>
      </c>
      <c r="O155" s="215">
        <v>0</v>
      </c>
      <c r="P155" s="215">
        <f>O155*H155</f>
        <v>0</v>
      </c>
      <c r="Q155" s="215">
        <v>1</v>
      </c>
      <c r="R155" s="215">
        <f>Q155*H155</f>
        <v>65.623</v>
      </c>
      <c r="S155" s="215">
        <v>0</v>
      </c>
      <c r="T155" s="21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7" t="s">
        <v>300</v>
      </c>
      <c r="AT155" s="217" t="s">
        <v>420</v>
      </c>
      <c r="AU155" s="217" t="s">
        <v>80</v>
      </c>
      <c r="AY155" s="19" t="s">
        <v>242</v>
      </c>
      <c r="BE155" s="218">
        <f>IF(N155="základní",J155,0)</f>
        <v>18571.31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78</v>
      </c>
      <c r="BK155" s="218">
        <f>ROUND(I155*H155,2)</f>
        <v>18571.31</v>
      </c>
      <c r="BL155" s="19" t="s">
        <v>248</v>
      </c>
      <c r="BM155" s="217" t="s">
        <v>916</v>
      </c>
    </row>
    <row r="156" spans="1:51" s="13" customFormat="1" ht="12">
      <c r="A156" s="13"/>
      <c r="B156" s="225"/>
      <c r="C156" s="226"/>
      <c r="D156" s="223" t="s">
        <v>254</v>
      </c>
      <c r="E156" s="227" t="s">
        <v>17</v>
      </c>
      <c r="F156" s="228" t="s">
        <v>917</v>
      </c>
      <c r="G156" s="226"/>
      <c r="H156" s="229">
        <v>65.623</v>
      </c>
      <c r="I156" s="226"/>
      <c r="J156" s="226"/>
      <c r="K156" s="226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254</v>
      </c>
      <c r="AU156" s="234" t="s">
        <v>80</v>
      </c>
      <c r="AV156" s="13" t="s">
        <v>80</v>
      </c>
      <c r="AW156" s="13" t="s">
        <v>32</v>
      </c>
      <c r="AX156" s="13" t="s">
        <v>78</v>
      </c>
      <c r="AY156" s="234" t="s">
        <v>242</v>
      </c>
    </row>
    <row r="157" spans="1:65" s="2" customFormat="1" ht="37.8" customHeight="1">
      <c r="A157" s="34"/>
      <c r="B157" s="35"/>
      <c r="C157" s="207" t="s">
        <v>370</v>
      </c>
      <c r="D157" s="207" t="s">
        <v>244</v>
      </c>
      <c r="E157" s="208" t="s">
        <v>918</v>
      </c>
      <c r="F157" s="209" t="s">
        <v>919</v>
      </c>
      <c r="G157" s="210" t="s">
        <v>144</v>
      </c>
      <c r="H157" s="211">
        <v>8.4</v>
      </c>
      <c r="I157" s="212">
        <v>560.99</v>
      </c>
      <c r="J157" s="212">
        <f>ROUND(I157*H157,2)</f>
        <v>4712.32</v>
      </c>
      <c r="K157" s="209" t="s">
        <v>247</v>
      </c>
      <c r="L157" s="40"/>
      <c r="M157" s="213" t="s">
        <v>17</v>
      </c>
      <c r="N157" s="214" t="s">
        <v>41</v>
      </c>
      <c r="O157" s="215">
        <v>1.789</v>
      </c>
      <c r="P157" s="215">
        <f>O157*H157</f>
        <v>15.0276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7" t="s">
        <v>248</v>
      </c>
      <c r="AT157" s="217" t="s">
        <v>244</v>
      </c>
      <c r="AU157" s="217" t="s">
        <v>80</v>
      </c>
      <c r="AY157" s="19" t="s">
        <v>242</v>
      </c>
      <c r="BE157" s="218">
        <f>IF(N157="základní",J157,0)</f>
        <v>4712.32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78</v>
      </c>
      <c r="BK157" s="218">
        <f>ROUND(I157*H157,2)</f>
        <v>4712.32</v>
      </c>
      <c r="BL157" s="19" t="s">
        <v>248</v>
      </c>
      <c r="BM157" s="217" t="s">
        <v>920</v>
      </c>
    </row>
    <row r="158" spans="1:47" s="2" customFormat="1" ht="12">
      <c r="A158" s="34"/>
      <c r="B158" s="35"/>
      <c r="C158" s="36"/>
      <c r="D158" s="219" t="s">
        <v>250</v>
      </c>
      <c r="E158" s="36"/>
      <c r="F158" s="220" t="s">
        <v>921</v>
      </c>
      <c r="G158" s="36"/>
      <c r="H158" s="36"/>
      <c r="I158" s="36"/>
      <c r="J158" s="36"/>
      <c r="K158" s="36"/>
      <c r="L158" s="40"/>
      <c r="M158" s="221"/>
      <c r="N158" s="222"/>
      <c r="O158" s="79"/>
      <c r="P158" s="79"/>
      <c r="Q158" s="79"/>
      <c r="R158" s="79"/>
      <c r="S158" s="79"/>
      <c r="T158" s="80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9" t="s">
        <v>250</v>
      </c>
      <c r="AU158" s="19" t="s">
        <v>80</v>
      </c>
    </row>
    <row r="159" spans="1:51" s="13" customFormat="1" ht="12">
      <c r="A159" s="13"/>
      <c r="B159" s="225"/>
      <c r="C159" s="226"/>
      <c r="D159" s="223" t="s">
        <v>254</v>
      </c>
      <c r="E159" s="227" t="s">
        <v>782</v>
      </c>
      <c r="F159" s="228" t="s">
        <v>922</v>
      </c>
      <c r="G159" s="226"/>
      <c r="H159" s="229">
        <v>8.4</v>
      </c>
      <c r="I159" s="226"/>
      <c r="J159" s="226"/>
      <c r="K159" s="226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254</v>
      </c>
      <c r="AU159" s="234" t="s">
        <v>80</v>
      </c>
      <c r="AV159" s="13" t="s">
        <v>80</v>
      </c>
      <c r="AW159" s="13" t="s">
        <v>32</v>
      </c>
      <c r="AX159" s="13" t="s">
        <v>78</v>
      </c>
      <c r="AY159" s="234" t="s">
        <v>242</v>
      </c>
    </row>
    <row r="160" spans="1:65" s="2" customFormat="1" ht="16.5" customHeight="1">
      <c r="A160" s="34"/>
      <c r="B160" s="35"/>
      <c r="C160" s="264" t="s">
        <v>377</v>
      </c>
      <c r="D160" s="264" t="s">
        <v>420</v>
      </c>
      <c r="E160" s="265" t="s">
        <v>923</v>
      </c>
      <c r="F160" s="266" t="s">
        <v>924</v>
      </c>
      <c r="G160" s="267" t="s">
        <v>736</v>
      </c>
      <c r="H160" s="268">
        <v>16.8</v>
      </c>
      <c r="I160" s="269">
        <v>532</v>
      </c>
      <c r="J160" s="269">
        <f>ROUND(I160*H160,2)</f>
        <v>8937.6</v>
      </c>
      <c r="K160" s="266" t="s">
        <v>423</v>
      </c>
      <c r="L160" s="270"/>
      <c r="M160" s="271" t="s">
        <v>17</v>
      </c>
      <c r="N160" s="272" t="s">
        <v>41</v>
      </c>
      <c r="O160" s="215">
        <v>0</v>
      </c>
      <c r="P160" s="215">
        <f>O160*H160</f>
        <v>0</v>
      </c>
      <c r="Q160" s="215">
        <v>1</v>
      </c>
      <c r="R160" s="215">
        <f>Q160*H160</f>
        <v>16.8</v>
      </c>
      <c r="S160" s="215">
        <v>0</v>
      </c>
      <c r="T160" s="21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7" t="s">
        <v>300</v>
      </c>
      <c r="AT160" s="217" t="s">
        <v>420</v>
      </c>
      <c r="AU160" s="217" t="s">
        <v>80</v>
      </c>
      <c r="AY160" s="19" t="s">
        <v>242</v>
      </c>
      <c r="BE160" s="218">
        <f>IF(N160="základní",J160,0)</f>
        <v>8937.6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78</v>
      </c>
      <c r="BK160" s="218">
        <f>ROUND(I160*H160,2)</f>
        <v>8937.6</v>
      </c>
      <c r="BL160" s="19" t="s">
        <v>248</v>
      </c>
      <c r="BM160" s="217" t="s">
        <v>925</v>
      </c>
    </row>
    <row r="161" spans="1:51" s="13" customFormat="1" ht="12">
      <c r="A161" s="13"/>
      <c r="B161" s="225"/>
      <c r="C161" s="226"/>
      <c r="D161" s="223" t="s">
        <v>254</v>
      </c>
      <c r="E161" s="227" t="s">
        <v>17</v>
      </c>
      <c r="F161" s="228" t="s">
        <v>926</v>
      </c>
      <c r="G161" s="226"/>
      <c r="H161" s="229">
        <v>16.8</v>
      </c>
      <c r="I161" s="226"/>
      <c r="J161" s="226"/>
      <c r="K161" s="226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254</v>
      </c>
      <c r="AU161" s="234" t="s">
        <v>80</v>
      </c>
      <c r="AV161" s="13" t="s">
        <v>80</v>
      </c>
      <c r="AW161" s="13" t="s">
        <v>32</v>
      </c>
      <c r="AX161" s="13" t="s">
        <v>78</v>
      </c>
      <c r="AY161" s="234" t="s">
        <v>242</v>
      </c>
    </row>
    <row r="162" spans="1:65" s="2" customFormat="1" ht="24.15" customHeight="1">
      <c r="A162" s="34"/>
      <c r="B162" s="35"/>
      <c r="C162" s="207" t="s">
        <v>384</v>
      </c>
      <c r="D162" s="207" t="s">
        <v>244</v>
      </c>
      <c r="E162" s="208" t="s">
        <v>409</v>
      </c>
      <c r="F162" s="209" t="s">
        <v>410</v>
      </c>
      <c r="G162" s="210" t="s">
        <v>140</v>
      </c>
      <c r="H162" s="211">
        <v>179</v>
      </c>
      <c r="I162" s="212">
        <v>20.79</v>
      </c>
      <c r="J162" s="212">
        <f>ROUND(I162*H162,2)</f>
        <v>3721.41</v>
      </c>
      <c r="K162" s="209" t="s">
        <v>247</v>
      </c>
      <c r="L162" s="40"/>
      <c r="M162" s="213" t="s">
        <v>17</v>
      </c>
      <c r="N162" s="214" t="s">
        <v>41</v>
      </c>
      <c r="O162" s="215">
        <v>0.016</v>
      </c>
      <c r="P162" s="215">
        <f>O162*H162</f>
        <v>2.864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7" t="s">
        <v>248</v>
      </c>
      <c r="AT162" s="217" t="s">
        <v>244</v>
      </c>
      <c r="AU162" s="217" t="s">
        <v>80</v>
      </c>
      <c r="AY162" s="19" t="s">
        <v>242</v>
      </c>
      <c r="BE162" s="218">
        <f>IF(N162="základní",J162,0)</f>
        <v>3721.41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78</v>
      </c>
      <c r="BK162" s="218">
        <f>ROUND(I162*H162,2)</f>
        <v>3721.41</v>
      </c>
      <c r="BL162" s="19" t="s">
        <v>248</v>
      </c>
      <c r="BM162" s="217" t="s">
        <v>927</v>
      </c>
    </row>
    <row r="163" spans="1:47" s="2" customFormat="1" ht="12">
      <c r="A163" s="34"/>
      <c r="B163" s="35"/>
      <c r="C163" s="36"/>
      <c r="D163" s="219" t="s">
        <v>250</v>
      </c>
      <c r="E163" s="36"/>
      <c r="F163" s="220" t="s">
        <v>412</v>
      </c>
      <c r="G163" s="36"/>
      <c r="H163" s="36"/>
      <c r="I163" s="36"/>
      <c r="J163" s="36"/>
      <c r="K163" s="36"/>
      <c r="L163" s="40"/>
      <c r="M163" s="221"/>
      <c r="N163" s="222"/>
      <c r="O163" s="79"/>
      <c r="P163" s="79"/>
      <c r="Q163" s="79"/>
      <c r="R163" s="79"/>
      <c r="S163" s="79"/>
      <c r="T163" s="80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250</v>
      </c>
      <c r="AU163" s="19" t="s">
        <v>80</v>
      </c>
    </row>
    <row r="164" spans="1:51" s="13" customFormat="1" ht="12">
      <c r="A164" s="13"/>
      <c r="B164" s="225"/>
      <c r="C164" s="226"/>
      <c r="D164" s="223" t="s">
        <v>254</v>
      </c>
      <c r="E164" s="227" t="s">
        <v>808</v>
      </c>
      <c r="F164" s="228" t="s">
        <v>928</v>
      </c>
      <c r="G164" s="226"/>
      <c r="H164" s="229">
        <v>179</v>
      </c>
      <c r="I164" s="226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254</v>
      </c>
      <c r="AU164" s="234" t="s">
        <v>80</v>
      </c>
      <c r="AV164" s="13" t="s">
        <v>80</v>
      </c>
      <c r="AW164" s="13" t="s">
        <v>32</v>
      </c>
      <c r="AX164" s="13" t="s">
        <v>78</v>
      </c>
      <c r="AY164" s="234" t="s">
        <v>242</v>
      </c>
    </row>
    <row r="165" spans="1:63" s="12" customFormat="1" ht="22.8" customHeight="1">
      <c r="A165" s="12"/>
      <c r="B165" s="192"/>
      <c r="C165" s="193"/>
      <c r="D165" s="194" t="s">
        <v>69</v>
      </c>
      <c r="E165" s="205" t="s">
        <v>80</v>
      </c>
      <c r="F165" s="205" t="s">
        <v>929</v>
      </c>
      <c r="G165" s="193"/>
      <c r="H165" s="193"/>
      <c r="I165" s="193"/>
      <c r="J165" s="206">
        <f>BK165</f>
        <v>320410.73000000004</v>
      </c>
      <c r="K165" s="193"/>
      <c r="L165" s="197"/>
      <c r="M165" s="198"/>
      <c r="N165" s="199"/>
      <c r="O165" s="199"/>
      <c r="P165" s="200">
        <f>SUM(P166:P215)</f>
        <v>154.548628</v>
      </c>
      <c r="Q165" s="199"/>
      <c r="R165" s="200">
        <f>SUM(R166:R215)</f>
        <v>102.6480445684075</v>
      </c>
      <c r="S165" s="199"/>
      <c r="T165" s="201">
        <f>SUM(T166:T215)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2" t="s">
        <v>78</v>
      </c>
      <c r="AT165" s="203" t="s">
        <v>69</v>
      </c>
      <c r="AU165" s="203" t="s">
        <v>78</v>
      </c>
      <c r="AY165" s="202" t="s">
        <v>242</v>
      </c>
      <c r="BK165" s="204">
        <f>SUM(BK166:BK215)</f>
        <v>320410.73000000004</v>
      </c>
    </row>
    <row r="166" spans="1:65" s="2" customFormat="1" ht="24.15" customHeight="1">
      <c r="A166" s="34"/>
      <c r="B166" s="35"/>
      <c r="C166" s="207" t="s">
        <v>391</v>
      </c>
      <c r="D166" s="207" t="s">
        <v>244</v>
      </c>
      <c r="E166" s="208" t="s">
        <v>930</v>
      </c>
      <c r="F166" s="209" t="s">
        <v>931</v>
      </c>
      <c r="G166" s="210" t="s">
        <v>140</v>
      </c>
      <c r="H166" s="211">
        <v>79.8</v>
      </c>
      <c r="I166" s="212">
        <v>43.65</v>
      </c>
      <c r="J166" s="212">
        <f>ROUND(I166*H166,2)</f>
        <v>3483.27</v>
      </c>
      <c r="K166" s="209" t="s">
        <v>247</v>
      </c>
      <c r="L166" s="40"/>
      <c r="M166" s="213" t="s">
        <v>17</v>
      </c>
      <c r="N166" s="214" t="s">
        <v>41</v>
      </c>
      <c r="O166" s="215">
        <v>0.089</v>
      </c>
      <c r="P166" s="215">
        <f>O166*H166</f>
        <v>7.1022</v>
      </c>
      <c r="Q166" s="215">
        <v>0.00030945</v>
      </c>
      <c r="R166" s="215">
        <f>Q166*H166</f>
        <v>0.024694110000000002</v>
      </c>
      <c r="S166" s="215">
        <v>0</v>
      </c>
      <c r="T166" s="21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7" t="s">
        <v>248</v>
      </c>
      <c r="AT166" s="217" t="s">
        <v>244</v>
      </c>
      <c r="AU166" s="217" t="s">
        <v>80</v>
      </c>
      <c r="AY166" s="19" t="s">
        <v>242</v>
      </c>
      <c r="BE166" s="218">
        <f>IF(N166="základní",J166,0)</f>
        <v>3483.27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78</v>
      </c>
      <c r="BK166" s="218">
        <f>ROUND(I166*H166,2)</f>
        <v>3483.27</v>
      </c>
      <c r="BL166" s="19" t="s">
        <v>248</v>
      </c>
      <c r="BM166" s="217" t="s">
        <v>932</v>
      </c>
    </row>
    <row r="167" spans="1:47" s="2" customFormat="1" ht="12">
      <c r="A167" s="34"/>
      <c r="B167" s="35"/>
      <c r="C167" s="36"/>
      <c r="D167" s="219" t="s">
        <v>250</v>
      </c>
      <c r="E167" s="36"/>
      <c r="F167" s="220" t="s">
        <v>933</v>
      </c>
      <c r="G167" s="36"/>
      <c r="H167" s="36"/>
      <c r="I167" s="36"/>
      <c r="J167" s="36"/>
      <c r="K167" s="36"/>
      <c r="L167" s="40"/>
      <c r="M167" s="221"/>
      <c r="N167" s="222"/>
      <c r="O167" s="79"/>
      <c r="P167" s="79"/>
      <c r="Q167" s="79"/>
      <c r="R167" s="79"/>
      <c r="S167" s="79"/>
      <c r="T167" s="80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250</v>
      </c>
      <c r="AU167" s="19" t="s">
        <v>80</v>
      </c>
    </row>
    <row r="168" spans="1:51" s="13" customFormat="1" ht="12">
      <c r="A168" s="13"/>
      <c r="B168" s="225"/>
      <c r="C168" s="226"/>
      <c r="D168" s="223" t="s">
        <v>254</v>
      </c>
      <c r="E168" s="227" t="s">
        <v>785</v>
      </c>
      <c r="F168" s="228" t="s">
        <v>934</v>
      </c>
      <c r="G168" s="226"/>
      <c r="H168" s="229">
        <v>79.8</v>
      </c>
      <c r="I168" s="226"/>
      <c r="J168" s="226"/>
      <c r="K168" s="226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254</v>
      </c>
      <c r="AU168" s="234" t="s">
        <v>80</v>
      </c>
      <c r="AV168" s="13" t="s">
        <v>80</v>
      </c>
      <c r="AW168" s="13" t="s">
        <v>32</v>
      </c>
      <c r="AX168" s="13" t="s">
        <v>78</v>
      </c>
      <c r="AY168" s="234" t="s">
        <v>242</v>
      </c>
    </row>
    <row r="169" spans="1:65" s="2" customFormat="1" ht="16.5" customHeight="1">
      <c r="A169" s="34"/>
      <c r="B169" s="35"/>
      <c r="C169" s="264" t="s">
        <v>7</v>
      </c>
      <c r="D169" s="264" t="s">
        <v>420</v>
      </c>
      <c r="E169" s="265" t="s">
        <v>935</v>
      </c>
      <c r="F169" s="266" t="s">
        <v>936</v>
      </c>
      <c r="G169" s="267" t="s">
        <v>140</v>
      </c>
      <c r="H169" s="268">
        <v>95.76</v>
      </c>
      <c r="I169" s="269">
        <v>27.4</v>
      </c>
      <c r="J169" s="269">
        <f>ROUND(I169*H169,2)</f>
        <v>2623.82</v>
      </c>
      <c r="K169" s="266" t="s">
        <v>423</v>
      </c>
      <c r="L169" s="270"/>
      <c r="M169" s="271" t="s">
        <v>17</v>
      </c>
      <c r="N169" s="272" t="s">
        <v>41</v>
      </c>
      <c r="O169" s="215">
        <v>0</v>
      </c>
      <c r="P169" s="215">
        <f>O169*H169</f>
        <v>0</v>
      </c>
      <c r="Q169" s="215">
        <v>0.0003</v>
      </c>
      <c r="R169" s="215">
        <f>Q169*H169</f>
        <v>0.028728</v>
      </c>
      <c r="S169" s="215">
        <v>0</v>
      </c>
      <c r="T169" s="21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7" t="s">
        <v>300</v>
      </c>
      <c r="AT169" s="217" t="s">
        <v>420</v>
      </c>
      <c r="AU169" s="217" t="s">
        <v>80</v>
      </c>
      <c r="AY169" s="19" t="s">
        <v>242</v>
      </c>
      <c r="BE169" s="218">
        <f>IF(N169="základní",J169,0)</f>
        <v>2623.82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78</v>
      </c>
      <c r="BK169" s="218">
        <f>ROUND(I169*H169,2)</f>
        <v>2623.82</v>
      </c>
      <c r="BL169" s="19" t="s">
        <v>248</v>
      </c>
      <c r="BM169" s="217" t="s">
        <v>937</v>
      </c>
    </row>
    <row r="170" spans="1:51" s="13" customFormat="1" ht="12">
      <c r="A170" s="13"/>
      <c r="B170" s="225"/>
      <c r="C170" s="226"/>
      <c r="D170" s="223" t="s">
        <v>254</v>
      </c>
      <c r="E170" s="227" t="s">
        <v>17</v>
      </c>
      <c r="F170" s="228" t="s">
        <v>938</v>
      </c>
      <c r="G170" s="226"/>
      <c r="H170" s="229">
        <v>95.76</v>
      </c>
      <c r="I170" s="226"/>
      <c r="J170" s="226"/>
      <c r="K170" s="226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254</v>
      </c>
      <c r="AU170" s="234" t="s">
        <v>80</v>
      </c>
      <c r="AV170" s="13" t="s">
        <v>80</v>
      </c>
      <c r="AW170" s="13" t="s">
        <v>32</v>
      </c>
      <c r="AX170" s="13" t="s">
        <v>78</v>
      </c>
      <c r="AY170" s="234" t="s">
        <v>242</v>
      </c>
    </row>
    <row r="171" spans="1:65" s="2" customFormat="1" ht="21.75" customHeight="1">
      <c r="A171" s="34"/>
      <c r="B171" s="35"/>
      <c r="C171" s="207" t="s">
        <v>402</v>
      </c>
      <c r="D171" s="207" t="s">
        <v>244</v>
      </c>
      <c r="E171" s="208" t="s">
        <v>939</v>
      </c>
      <c r="F171" s="209" t="s">
        <v>940</v>
      </c>
      <c r="G171" s="210" t="s">
        <v>144</v>
      </c>
      <c r="H171" s="211">
        <v>16.017</v>
      </c>
      <c r="I171" s="212">
        <v>3021.94</v>
      </c>
      <c r="J171" s="212">
        <f>ROUND(I171*H171,2)</f>
        <v>48402.41</v>
      </c>
      <c r="K171" s="209" t="s">
        <v>247</v>
      </c>
      <c r="L171" s="40"/>
      <c r="M171" s="213" t="s">
        <v>17</v>
      </c>
      <c r="N171" s="214" t="s">
        <v>41</v>
      </c>
      <c r="O171" s="215">
        <v>0.629</v>
      </c>
      <c r="P171" s="215">
        <f>O171*H171</f>
        <v>10.074693</v>
      </c>
      <c r="Q171" s="215">
        <v>2.256342204</v>
      </c>
      <c r="R171" s="215">
        <f>Q171*H171</f>
        <v>36.139833081468</v>
      </c>
      <c r="S171" s="215">
        <v>0</v>
      </c>
      <c r="T171" s="21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7" t="s">
        <v>248</v>
      </c>
      <c r="AT171" s="217" t="s">
        <v>244</v>
      </c>
      <c r="AU171" s="217" t="s">
        <v>80</v>
      </c>
      <c r="AY171" s="19" t="s">
        <v>242</v>
      </c>
      <c r="BE171" s="218">
        <f>IF(N171="základní",J171,0)</f>
        <v>48402.41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78</v>
      </c>
      <c r="BK171" s="218">
        <f>ROUND(I171*H171,2)</f>
        <v>48402.41</v>
      </c>
      <c r="BL171" s="19" t="s">
        <v>248</v>
      </c>
      <c r="BM171" s="217" t="s">
        <v>941</v>
      </c>
    </row>
    <row r="172" spans="1:47" s="2" customFormat="1" ht="12">
      <c r="A172" s="34"/>
      <c r="B172" s="35"/>
      <c r="C172" s="36"/>
      <c r="D172" s="219" t="s">
        <v>250</v>
      </c>
      <c r="E172" s="36"/>
      <c r="F172" s="220" t="s">
        <v>942</v>
      </c>
      <c r="G172" s="36"/>
      <c r="H172" s="36"/>
      <c r="I172" s="36"/>
      <c r="J172" s="36"/>
      <c r="K172" s="36"/>
      <c r="L172" s="40"/>
      <c r="M172" s="221"/>
      <c r="N172" s="222"/>
      <c r="O172" s="79"/>
      <c r="P172" s="79"/>
      <c r="Q172" s="79"/>
      <c r="R172" s="79"/>
      <c r="S172" s="79"/>
      <c r="T172" s="80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9" t="s">
        <v>250</v>
      </c>
      <c r="AU172" s="19" t="s">
        <v>80</v>
      </c>
    </row>
    <row r="173" spans="1:51" s="13" customFormat="1" ht="12">
      <c r="A173" s="13"/>
      <c r="B173" s="225"/>
      <c r="C173" s="226"/>
      <c r="D173" s="223" t="s">
        <v>254</v>
      </c>
      <c r="E173" s="227" t="s">
        <v>17</v>
      </c>
      <c r="F173" s="228" t="s">
        <v>943</v>
      </c>
      <c r="G173" s="226"/>
      <c r="H173" s="229">
        <v>12.602</v>
      </c>
      <c r="I173" s="226"/>
      <c r="J173" s="226"/>
      <c r="K173" s="226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254</v>
      </c>
      <c r="AU173" s="234" t="s">
        <v>80</v>
      </c>
      <c r="AV173" s="13" t="s">
        <v>80</v>
      </c>
      <c r="AW173" s="13" t="s">
        <v>32</v>
      </c>
      <c r="AX173" s="13" t="s">
        <v>70</v>
      </c>
      <c r="AY173" s="234" t="s">
        <v>242</v>
      </c>
    </row>
    <row r="174" spans="1:51" s="13" customFormat="1" ht="12">
      <c r="A174" s="13"/>
      <c r="B174" s="225"/>
      <c r="C174" s="226"/>
      <c r="D174" s="223" t="s">
        <v>254</v>
      </c>
      <c r="E174" s="227" t="s">
        <v>17</v>
      </c>
      <c r="F174" s="228" t="s">
        <v>944</v>
      </c>
      <c r="G174" s="226"/>
      <c r="H174" s="229">
        <v>2.593</v>
      </c>
      <c r="I174" s="226"/>
      <c r="J174" s="226"/>
      <c r="K174" s="226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254</v>
      </c>
      <c r="AU174" s="234" t="s">
        <v>80</v>
      </c>
      <c r="AV174" s="13" t="s">
        <v>80</v>
      </c>
      <c r="AW174" s="13" t="s">
        <v>32</v>
      </c>
      <c r="AX174" s="13" t="s">
        <v>70</v>
      </c>
      <c r="AY174" s="234" t="s">
        <v>242</v>
      </c>
    </row>
    <row r="175" spans="1:51" s="13" customFormat="1" ht="12">
      <c r="A175" s="13"/>
      <c r="B175" s="225"/>
      <c r="C175" s="226"/>
      <c r="D175" s="223" t="s">
        <v>254</v>
      </c>
      <c r="E175" s="227" t="s">
        <v>17</v>
      </c>
      <c r="F175" s="228" t="s">
        <v>945</v>
      </c>
      <c r="G175" s="226"/>
      <c r="H175" s="229">
        <v>0.822</v>
      </c>
      <c r="I175" s="226"/>
      <c r="J175" s="226"/>
      <c r="K175" s="226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254</v>
      </c>
      <c r="AU175" s="234" t="s">
        <v>80</v>
      </c>
      <c r="AV175" s="13" t="s">
        <v>80</v>
      </c>
      <c r="AW175" s="13" t="s">
        <v>32</v>
      </c>
      <c r="AX175" s="13" t="s">
        <v>70</v>
      </c>
      <c r="AY175" s="234" t="s">
        <v>242</v>
      </c>
    </row>
    <row r="176" spans="1:51" s="14" customFormat="1" ht="12">
      <c r="A176" s="14"/>
      <c r="B176" s="235"/>
      <c r="C176" s="236"/>
      <c r="D176" s="223" t="s">
        <v>254</v>
      </c>
      <c r="E176" s="237" t="s">
        <v>17</v>
      </c>
      <c r="F176" s="238" t="s">
        <v>261</v>
      </c>
      <c r="G176" s="236"/>
      <c r="H176" s="239">
        <v>16.017</v>
      </c>
      <c r="I176" s="236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254</v>
      </c>
      <c r="AU176" s="244" t="s">
        <v>80</v>
      </c>
      <c r="AV176" s="14" t="s">
        <v>248</v>
      </c>
      <c r="AW176" s="14" t="s">
        <v>32</v>
      </c>
      <c r="AX176" s="14" t="s">
        <v>78</v>
      </c>
      <c r="AY176" s="244" t="s">
        <v>242</v>
      </c>
    </row>
    <row r="177" spans="1:65" s="2" customFormat="1" ht="24.15" customHeight="1">
      <c r="A177" s="34"/>
      <c r="B177" s="35"/>
      <c r="C177" s="207" t="s">
        <v>408</v>
      </c>
      <c r="D177" s="207" t="s">
        <v>244</v>
      </c>
      <c r="E177" s="208" t="s">
        <v>946</v>
      </c>
      <c r="F177" s="209" t="s">
        <v>947</v>
      </c>
      <c r="G177" s="210" t="s">
        <v>140</v>
      </c>
      <c r="H177" s="211">
        <v>22.225</v>
      </c>
      <c r="I177" s="212">
        <v>1504.08</v>
      </c>
      <c r="J177" s="212">
        <f>ROUND(I177*H177,2)</f>
        <v>33428.18</v>
      </c>
      <c r="K177" s="209" t="s">
        <v>247</v>
      </c>
      <c r="L177" s="40"/>
      <c r="M177" s="213" t="s">
        <v>17</v>
      </c>
      <c r="N177" s="214" t="s">
        <v>41</v>
      </c>
      <c r="O177" s="215">
        <v>0.94</v>
      </c>
      <c r="P177" s="215">
        <f>O177*H177</f>
        <v>20.8915</v>
      </c>
      <c r="Q177" s="215">
        <v>0.67488604</v>
      </c>
      <c r="R177" s="215">
        <f>Q177*H177</f>
        <v>14.999342239</v>
      </c>
      <c r="S177" s="215">
        <v>0</v>
      </c>
      <c r="T177" s="21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7" t="s">
        <v>248</v>
      </c>
      <c r="AT177" s="217" t="s">
        <v>244</v>
      </c>
      <c r="AU177" s="217" t="s">
        <v>80</v>
      </c>
      <c r="AY177" s="19" t="s">
        <v>242</v>
      </c>
      <c r="BE177" s="218">
        <f>IF(N177="základní",J177,0)</f>
        <v>33428.18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78</v>
      </c>
      <c r="BK177" s="218">
        <f>ROUND(I177*H177,2)</f>
        <v>33428.18</v>
      </c>
      <c r="BL177" s="19" t="s">
        <v>248</v>
      </c>
      <c r="BM177" s="217" t="s">
        <v>948</v>
      </c>
    </row>
    <row r="178" spans="1:47" s="2" customFormat="1" ht="12">
      <c r="A178" s="34"/>
      <c r="B178" s="35"/>
      <c r="C178" s="36"/>
      <c r="D178" s="219" t="s">
        <v>250</v>
      </c>
      <c r="E178" s="36"/>
      <c r="F178" s="220" t="s">
        <v>949</v>
      </c>
      <c r="G178" s="36"/>
      <c r="H178" s="36"/>
      <c r="I178" s="36"/>
      <c r="J178" s="36"/>
      <c r="K178" s="36"/>
      <c r="L178" s="40"/>
      <c r="M178" s="221"/>
      <c r="N178" s="222"/>
      <c r="O178" s="79"/>
      <c r="P178" s="79"/>
      <c r="Q178" s="79"/>
      <c r="R178" s="79"/>
      <c r="S178" s="79"/>
      <c r="T178" s="80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9" t="s">
        <v>250</v>
      </c>
      <c r="AU178" s="19" t="s">
        <v>80</v>
      </c>
    </row>
    <row r="179" spans="1:51" s="13" customFormat="1" ht="12">
      <c r="A179" s="13"/>
      <c r="B179" s="225"/>
      <c r="C179" s="226"/>
      <c r="D179" s="223" t="s">
        <v>254</v>
      </c>
      <c r="E179" s="227" t="s">
        <v>17</v>
      </c>
      <c r="F179" s="228" t="s">
        <v>950</v>
      </c>
      <c r="G179" s="226"/>
      <c r="H179" s="229">
        <v>20.65</v>
      </c>
      <c r="I179" s="226"/>
      <c r="J179" s="226"/>
      <c r="K179" s="226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254</v>
      </c>
      <c r="AU179" s="234" t="s">
        <v>80</v>
      </c>
      <c r="AV179" s="13" t="s">
        <v>80</v>
      </c>
      <c r="AW179" s="13" t="s">
        <v>32</v>
      </c>
      <c r="AX179" s="13" t="s">
        <v>70</v>
      </c>
      <c r="AY179" s="234" t="s">
        <v>242</v>
      </c>
    </row>
    <row r="180" spans="1:51" s="13" customFormat="1" ht="12">
      <c r="A180" s="13"/>
      <c r="B180" s="225"/>
      <c r="C180" s="226"/>
      <c r="D180" s="223" t="s">
        <v>254</v>
      </c>
      <c r="E180" s="227" t="s">
        <v>17</v>
      </c>
      <c r="F180" s="228" t="s">
        <v>951</v>
      </c>
      <c r="G180" s="226"/>
      <c r="H180" s="229">
        <v>1.575</v>
      </c>
      <c r="I180" s="226"/>
      <c r="J180" s="226"/>
      <c r="K180" s="226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254</v>
      </c>
      <c r="AU180" s="234" t="s">
        <v>80</v>
      </c>
      <c r="AV180" s="13" t="s">
        <v>80</v>
      </c>
      <c r="AW180" s="13" t="s">
        <v>32</v>
      </c>
      <c r="AX180" s="13" t="s">
        <v>70</v>
      </c>
      <c r="AY180" s="234" t="s">
        <v>242</v>
      </c>
    </row>
    <row r="181" spans="1:51" s="14" customFormat="1" ht="12">
      <c r="A181" s="14"/>
      <c r="B181" s="235"/>
      <c r="C181" s="236"/>
      <c r="D181" s="223" t="s">
        <v>254</v>
      </c>
      <c r="E181" s="237" t="s">
        <v>17</v>
      </c>
      <c r="F181" s="238" t="s">
        <v>261</v>
      </c>
      <c r="G181" s="236"/>
      <c r="H181" s="239">
        <v>22.224999999999998</v>
      </c>
      <c r="I181" s="236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254</v>
      </c>
      <c r="AU181" s="244" t="s">
        <v>80</v>
      </c>
      <c r="AV181" s="14" t="s">
        <v>248</v>
      </c>
      <c r="AW181" s="14" t="s">
        <v>32</v>
      </c>
      <c r="AX181" s="14" t="s">
        <v>78</v>
      </c>
      <c r="AY181" s="244" t="s">
        <v>242</v>
      </c>
    </row>
    <row r="182" spans="1:65" s="2" customFormat="1" ht="16.5" customHeight="1">
      <c r="A182" s="34"/>
      <c r="B182" s="35"/>
      <c r="C182" s="207" t="s">
        <v>413</v>
      </c>
      <c r="D182" s="207" t="s">
        <v>244</v>
      </c>
      <c r="E182" s="208" t="s">
        <v>952</v>
      </c>
      <c r="F182" s="209" t="s">
        <v>953</v>
      </c>
      <c r="G182" s="210" t="s">
        <v>144</v>
      </c>
      <c r="H182" s="211">
        <v>19.778</v>
      </c>
      <c r="I182" s="212">
        <v>3211.4</v>
      </c>
      <c r="J182" s="212">
        <f>ROUND(I182*H182,2)</f>
        <v>63515.07</v>
      </c>
      <c r="K182" s="209" t="s">
        <v>247</v>
      </c>
      <c r="L182" s="40"/>
      <c r="M182" s="213" t="s">
        <v>17</v>
      </c>
      <c r="N182" s="214" t="s">
        <v>41</v>
      </c>
      <c r="O182" s="215">
        <v>0.735</v>
      </c>
      <c r="P182" s="215">
        <f>O182*H182</f>
        <v>14.536829999999998</v>
      </c>
      <c r="Q182" s="215">
        <v>2.453292204</v>
      </c>
      <c r="R182" s="215">
        <f>Q182*H182</f>
        <v>48.52121321071199</v>
      </c>
      <c r="S182" s="215">
        <v>0</v>
      </c>
      <c r="T182" s="21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7" t="s">
        <v>248</v>
      </c>
      <c r="AT182" s="217" t="s">
        <v>244</v>
      </c>
      <c r="AU182" s="217" t="s">
        <v>80</v>
      </c>
      <c r="AY182" s="19" t="s">
        <v>242</v>
      </c>
      <c r="BE182" s="218">
        <f>IF(N182="základní",J182,0)</f>
        <v>63515.07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78</v>
      </c>
      <c r="BK182" s="218">
        <f>ROUND(I182*H182,2)</f>
        <v>63515.07</v>
      </c>
      <c r="BL182" s="19" t="s">
        <v>248</v>
      </c>
      <c r="BM182" s="217" t="s">
        <v>954</v>
      </c>
    </row>
    <row r="183" spans="1:47" s="2" customFormat="1" ht="12">
      <c r="A183" s="34"/>
      <c r="B183" s="35"/>
      <c r="C183" s="36"/>
      <c r="D183" s="219" t="s">
        <v>250</v>
      </c>
      <c r="E183" s="36"/>
      <c r="F183" s="220" t="s">
        <v>955</v>
      </c>
      <c r="G183" s="36"/>
      <c r="H183" s="36"/>
      <c r="I183" s="36"/>
      <c r="J183" s="36"/>
      <c r="K183" s="36"/>
      <c r="L183" s="40"/>
      <c r="M183" s="221"/>
      <c r="N183" s="222"/>
      <c r="O183" s="79"/>
      <c r="P183" s="79"/>
      <c r="Q183" s="79"/>
      <c r="R183" s="79"/>
      <c r="S183" s="79"/>
      <c r="T183" s="80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250</v>
      </c>
      <c r="AU183" s="19" t="s">
        <v>80</v>
      </c>
    </row>
    <row r="184" spans="1:51" s="13" customFormat="1" ht="12">
      <c r="A184" s="13"/>
      <c r="B184" s="225"/>
      <c r="C184" s="226"/>
      <c r="D184" s="223" t="s">
        <v>254</v>
      </c>
      <c r="E184" s="227" t="s">
        <v>17</v>
      </c>
      <c r="F184" s="228" t="s">
        <v>956</v>
      </c>
      <c r="G184" s="226"/>
      <c r="H184" s="229">
        <v>2.894</v>
      </c>
      <c r="I184" s="226"/>
      <c r="J184" s="226"/>
      <c r="K184" s="226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254</v>
      </c>
      <c r="AU184" s="234" t="s">
        <v>80</v>
      </c>
      <c r="AV184" s="13" t="s">
        <v>80</v>
      </c>
      <c r="AW184" s="13" t="s">
        <v>32</v>
      </c>
      <c r="AX184" s="13" t="s">
        <v>70</v>
      </c>
      <c r="AY184" s="234" t="s">
        <v>242</v>
      </c>
    </row>
    <row r="185" spans="1:51" s="13" customFormat="1" ht="12">
      <c r="A185" s="13"/>
      <c r="B185" s="225"/>
      <c r="C185" s="226"/>
      <c r="D185" s="223" t="s">
        <v>254</v>
      </c>
      <c r="E185" s="227" t="s">
        <v>17</v>
      </c>
      <c r="F185" s="228" t="s">
        <v>957</v>
      </c>
      <c r="G185" s="226"/>
      <c r="H185" s="229">
        <v>16.884</v>
      </c>
      <c r="I185" s="226"/>
      <c r="J185" s="226"/>
      <c r="K185" s="226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254</v>
      </c>
      <c r="AU185" s="234" t="s">
        <v>80</v>
      </c>
      <c r="AV185" s="13" t="s">
        <v>80</v>
      </c>
      <c r="AW185" s="13" t="s">
        <v>32</v>
      </c>
      <c r="AX185" s="13" t="s">
        <v>70</v>
      </c>
      <c r="AY185" s="234" t="s">
        <v>242</v>
      </c>
    </row>
    <row r="186" spans="1:51" s="14" customFormat="1" ht="12">
      <c r="A186" s="14"/>
      <c r="B186" s="235"/>
      <c r="C186" s="236"/>
      <c r="D186" s="223" t="s">
        <v>254</v>
      </c>
      <c r="E186" s="237" t="s">
        <v>17</v>
      </c>
      <c r="F186" s="238" t="s">
        <v>261</v>
      </c>
      <c r="G186" s="236"/>
      <c r="H186" s="239">
        <v>19.778</v>
      </c>
      <c r="I186" s="236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254</v>
      </c>
      <c r="AU186" s="244" t="s">
        <v>80</v>
      </c>
      <c r="AV186" s="14" t="s">
        <v>248</v>
      </c>
      <c r="AW186" s="14" t="s">
        <v>32</v>
      </c>
      <c r="AX186" s="14" t="s">
        <v>78</v>
      </c>
      <c r="AY186" s="244" t="s">
        <v>242</v>
      </c>
    </row>
    <row r="187" spans="1:65" s="2" customFormat="1" ht="16.5" customHeight="1">
      <c r="A187" s="34"/>
      <c r="B187" s="35"/>
      <c r="C187" s="207" t="s">
        <v>419</v>
      </c>
      <c r="D187" s="207" t="s">
        <v>244</v>
      </c>
      <c r="E187" s="208" t="s">
        <v>958</v>
      </c>
      <c r="F187" s="209" t="s">
        <v>959</v>
      </c>
      <c r="G187" s="210" t="s">
        <v>140</v>
      </c>
      <c r="H187" s="211">
        <v>48.405</v>
      </c>
      <c r="I187" s="212">
        <v>471.65</v>
      </c>
      <c r="J187" s="212">
        <f>ROUND(I187*H187,2)</f>
        <v>22830.22</v>
      </c>
      <c r="K187" s="209" t="s">
        <v>247</v>
      </c>
      <c r="L187" s="40"/>
      <c r="M187" s="213" t="s">
        <v>17</v>
      </c>
      <c r="N187" s="214" t="s">
        <v>41</v>
      </c>
      <c r="O187" s="215">
        <v>0.518</v>
      </c>
      <c r="P187" s="215">
        <f>O187*H187</f>
        <v>25.073790000000002</v>
      </c>
      <c r="Q187" s="215">
        <v>0.0027469</v>
      </c>
      <c r="R187" s="215">
        <f>Q187*H187</f>
        <v>0.1329636945</v>
      </c>
      <c r="S187" s="215">
        <v>0</v>
      </c>
      <c r="T187" s="21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7" t="s">
        <v>248</v>
      </c>
      <c r="AT187" s="217" t="s">
        <v>244</v>
      </c>
      <c r="AU187" s="217" t="s">
        <v>80</v>
      </c>
      <c r="AY187" s="19" t="s">
        <v>242</v>
      </c>
      <c r="BE187" s="218">
        <f>IF(N187="základní",J187,0)</f>
        <v>22830.22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78</v>
      </c>
      <c r="BK187" s="218">
        <f>ROUND(I187*H187,2)</f>
        <v>22830.22</v>
      </c>
      <c r="BL187" s="19" t="s">
        <v>248</v>
      </c>
      <c r="BM187" s="217" t="s">
        <v>960</v>
      </c>
    </row>
    <row r="188" spans="1:47" s="2" customFormat="1" ht="12">
      <c r="A188" s="34"/>
      <c r="B188" s="35"/>
      <c r="C188" s="36"/>
      <c r="D188" s="219" t="s">
        <v>250</v>
      </c>
      <c r="E188" s="36"/>
      <c r="F188" s="220" t="s">
        <v>961</v>
      </c>
      <c r="G188" s="36"/>
      <c r="H188" s="36"/>
      <c r="I188" s="36"/>
      <c r="J188" s="36"/>
      <c r="K188" s="36"/>
      <c r="L188" s="40"/>
      <c r="M188" s="221"/>
      <c r="N188" s="222"/>
      <c r="O188" s="79"/>
      <c r="P188" s="79"/>
      <c r="Q188" s="79"/>
      <c r="R188" s="79"/>
      <c r="S188" s="79"/>
      <c r="T188" s="80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9" t="s">
        <v>250</v>
      </c>
      <c r="AU188" s="19" t="s">
        <v>80</v>
      </c>
    </row>
    <row r="189" spans="1:47" s="2" customFormat="1" ht="12">
      <c r="A189" s="34"/>
      <c r="B189" s="35"/>
      <c r="C189" s="36"/>
      <c r="D189" s="223" t="s">
        <v>252</v>
      </c>
      <c r="E189" s="36"/>
      <c r="F189" s="224" t="s">
        <v>962</v>
      </c>
      <c r="G189" s="36"/>
      <c r="H189" s="36"/>
      <c r="I189" s="36"/>
      <c r="J189" s="36"/>
      <c r="K189" s="36"/>
      <c r="L189" s="40"/>
      <c r="M189" s="221"/>
      <c r="N189" s="222"/>
      <c r="O189" s="79"/>
      <c r="P189" s="79"/>
      <c r="Q189" s="79"/>
      <c r="R189" s="79"/>
      <c r="S189" s="79"/>
      <c r="T189" s="80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9" t="s">
        <v>252</v>
      </c>
      <c r="AU189" s="19" t="s">
        <v>80</v>
      </c>
    </row>
    <row r="190" spans="1:51" s="13" customFormat="1" ht="12">
      <c r="A190" s="13"/>
      <c r="B190" s="225"/>
      <c r="C190" s="226"/>
      <c r="D190" s="223" t="s">
        <v>254</v>
      </c>
      <c r="E190" s="227" t="s">
        <v>788</v>
      </c>
      <c r="F190" s="228" t="s">
        <v>963</v>
      </c>
      <c r="G190" s="226"/>
      <c r="H190" s="229">
        <v>48.405</v>
      </c>
      <c r="I190" s="226"/>
      <c r="J190" s="226"/>
      <c r="K190" s="226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254</v>
      </c>
      <c r="AU190" s="234" t="s">
        <v>80</v>
      </c>
      <c r="AV190" s="13" t="s">
        <v>80</v>
      </c>
      <c r="AW190" s="13" t="s">
        <v>32</v>
      </c>
      <c r="AX190" s="13" t="s">
        <v>78</v>
      </c>
      <c r="AY190" s="234" t="s">
        <v>242</v>
      </c>
    </row>
    <row r="191" spans="1:65" s="2" customFormat="1" ht="16.5" customHeight="1">
      <c r="A191" s="34"/>
      <c r="B191" s="35"/>
      <c r="C191" s="207" t="s">
        <v>427</v>
      </c>
      <c r="D191" s="207" t="s">
        <v>244</v>
      </c>
      <c r="E191" s="208" t="s">
        <v>964</v>
      </c>
      <c r="F191" s="209" t="s">
        <v>965</v>
      </c>
      <c r="G191" s="210" t="s">
        <v>140</v>
      </c>
      <c r="H191" s="211">
        <v>48.405</v>
      </c>
      <c r="I191" s="212">
        <v>128.14</v>
      </c>
      <c r="J191" s="212">
        <f>ROUND(I191*H191,2)</f>
        <v>6202.62</v>
      </c>
      <c r="K191" s="209" t="s">
        <v>247</v>
      </c>
      <c r="L191" s="40"/>
      <c r="M191" s="213" t="s">
        <v>17</v>
      </c>
      <c r="N191" s="214" t="s">
        <v>41</v>
      </c>
      <c r="O191" s="215">
        <v>0.177</v>
      </c>
      <c r="P191" s="215">
        <f>O191*H191</f>
        <v>8.567684999999999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7" t="s">
        <v>248</v>
      </c>
      <c r="AT191" s="217" t="s">
        <v>244</v>
      </c>
      <c r="AU191" s="217" t="s">
        <v>80</v>
      </c>
      <c r="AY191" s="19" t="s">
        <v>242</v>
      </c>
      <c r="BE191" s="218">
        <f>IF(N191="základní",J191,0)</f>
        <v>6202.62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78</v>
      </c>
      <c r="BK191" s="218">
        <f>ROUND(I191*H191,2)</f>
        <v>6202.62</v>
      </c>
      <c r="BL191" s="19" t="s">
        <v>248</v>
      </c>
      <c r="BM191" s="217" t="s">
        <v>966</v>
      </c>
    </row>
    <row r="192" spans="1:47" s="2" customFormat="1" ht="12">
      <c r="A192" s="34"/>
      <c r="B192" s="35"/>
      <c r="C192" s="36"/>
      <c r="D192" s="219" t="s">
        <v>250</v>
      </c>
      <c r="E192" s="36"/>
      <c r="F192" s="220" t="s">
        <v>967</v>
      </c>
      <c r="G192" s="36"/>
      <c r="H192" s="36"/>
      <c r="I192" s="36"/>
      <c r="J192" s="36"/>
      <c r="K192" s="36"/>
      <c r="L192" s="40"/>
      <c r="M192" s="221"/>
      <c r="N192" s="222"/>
      <c r="O192" s="79"/>
      <c r="P192" s="79"/>
      <c r="Q192" s="79"/>
      <c r="R192" s="79"/>
      <c r="S192" s="79"/>
      <c r="T192" s="80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250</v>
      </c>
      <c r="AU192" s="19" t="s">
        <v>80</v>
      </c>
    </row>
    <row r="193" spans="1:51" s="13" customFormat="1" ht="12">
      <c r="A193" s="13"/>
      <c r="B193" s="225"/>
      <c r="C193" s="226"/>
      <c r="D193" s="223" t="s">
        <v>254</v>
      </c>
      <c r="E193" s="227" t="s">
        <v>17</v>
      </c>
      <c r="F193" s="228" t="s">
        <v>788</v>
      </c>
      <c r="G193" s="226"/>
      <c r="H193" s="229">
        <v>48.405</v>
      </c>
      <c r="I193" s="226"/>
      <c r="J193" s="226"/>
      <c r="K193" s="226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254</v>
      </c>
      <c r="AU193" s="234" t="s">
        <v>80</v>
      </c>
      <c r="AV193" s="13" t="s">
        <v>80</v>
      </c>
      <c r="AW193" s="13" t="s">
        <v>32</v>
      </c>
      <c r="AX193" s="13" t="s">
        <v>78</v>
      </c>
      <c r="AY193" s="234" t="s">
        <v>242</v>
      </c>
    </row>
    <row r="194" spans="1:65" s="2" customFormat="1" ht="21.75" customHeight="1">
      <c r="A194" s="34"/>
      <c r="B194" s="35"/>
      <c r="C194" s="207" t="s">
        <v>433</v>
      </c>
      <c r="D194" s="207" t="s">
        <v>244</v>
      </c>
      <c r="E194" s="208" t="s">
        <v>968</v>
      </c>
      <c r="F194" s="209" t="s">
        <v>969</v>
      </c>
      <c r="G194" s="210" t="s">
        <v>140</v>
      </c>
      <c r="H194" s="211">
        <v>14.685</v>
      </c>
      <c r="I194" s="212">
        <v>666.54</v>
      </c>
      <c r="J194" s="212">
        <f>ROUND(I194*H194,2)</f>
        <v>9788.14</v>
      </c>
      <c r="K194" s="209" t="s">
        <v>247</v>
      </c>
      <c r="L194" s="40"/>
      <c r="M194" s="213" t="s">
        <v>17</v>
      </c>
      <c r="N194" s="214" t="s">
        <v>41</v>
      </c>
      <c r="O194" s="215">
        <v>0.754</v>
      </c>
      <c r="P194" s="215">
        <f>O194*H194</f>
        <v>11.07249</v>
      </c>
      <c r="Q194" s="215">
        <v>0.0034172</v>
      </c>
      <c r="R194" s="215">
        <f>Q194*H194</f>
        <v>0.050181582</v>
      </c>
      <c r="S194" s="215">
        <v>0</v>
      </c>
      <c r="T194" s="21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7" t="s">
        <v>248</v>
      </c>
      <c r="AT194" s="217" t="s">
        <v>244</v>
      </c>
      <c r="AU194" s="217" t="s">
        <v>80</v>
      </c>
      <c r="AY194" s="19" t="s">
        <v>242</v>
      </c>
      <c r="BE194" s="218">
        <f>IF(N194="základní",J194,0)</f>
        <v>9788.14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78</v>
      </c>
      <c r="BK194" s="218">
        <f>ROUND(I194*H194,2)</f>
        <v>9788.14</v>
      </c>
      <c r="BL194" s="19" t="s">
        <v>248</v>
      </c>
      <c r="BM194" s="217" t="s">
        <v>970</v>
      </c>
    </row>
    <row r="195" spans="1:47" s="2" customFormat="1" ht="12">
      <c r="A195" s="34"/>
      <c r="B195" s="35"/>
      <c r="C195" s="36"/>
      <c r="D195" s="219" t="s">
        <v>250</v>
      </c>
      <c r="E195" s="36"/>
      <c r="F195" s="220" t="s">
        <v>971</v>
      </c>
      <c r="G195" s="36"/>
      <c r="H195" s="36"/>
      <c r="I195" s="36"/>
      <c r="J195" s="36"/>
      <c r="K195" s="36"/>
      <c r="L195" s="40"/>
      <c r="M195" s="221"/>
      <c r="N195" s="222"/>
      <c r="O195" s="79"/>
      <c r="P195" s="79"/>
      <c r="Q195" s="79"/>
      <c r="R195" s="79"/>
      <c r="S195" s="79"/>
      <c r="T195" s="80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250</v>
      </c>
      <c r="AU195" s="19" t="s">
        <v>80</v>
      </c>
    </row>
    <row r="196" spans="1:51" s="13" customFormat="1" ht="12">
      <c r="A196" s="13"/>
      <c r="B196" s="225"/>
      <c r="C196" s="226"/>
      <c r="D196" s="223" t="s">
        <v>254</v>
      </c>
      <c r="E196" s="227" t="s">
        <v>791</v>
      </c>
      <c r="F196" s="228" t="s">
        <v>972</v>
      </c>
      <c r="G196" s="226"/>
      <c r="H196" s="229">
        <v>14.685</v>
      </c>
      <c r="I196" s="226"/>
      <c r="J196" s="226"/>
      <c r="K196" s="226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254</v>
      </c>
      <c r="AU196" s="234" t="s">
        <v>80</v>
      </c>
      <c r="AV196" s="13" t="s">
        <v>80</v>
      </c>
      <c r="AW196" s="13" t="s">
        <v>32</v>
      </c>
      <c r="AX196" s="13" t="s">
        <v>78</v>
      </c>
      <c r="AY196" s="234" t="s">
        <v>242</v>
      </c>
    </row>
    <row r="197" spans="1:65" s="2" customFormat="1" ht="24.15" customHeight="1">
      <c r="A197" s="34"/>
      <c r="B197" s="35"/>
      <c r="C197" s="207" t="s">
        <v>442</v>
      </c>
      <c r="D197" s="207" t="s">
        <v>244</v>
      </c>
      <c r="E197" s="208" t="s">
        <v>973</v>
      </c>
      <c r="F197" s="209" t="s">
        <v>974</v>
      </c>
      <c r="G197" s="210" t="s">
        <v>140</v>
      </c>
      <c r="H197" s="211">
        <v>14.685</v>
      </c>
      <c r="I197" s="212">
        <v>147.33</v>
      </c>
      <c r="J197" s="212">
        <f>ROUND(I197*H197,2)</f>
        <v>2163.54</v>
      </c>
      <c r="K197" s="209" t="s">
        <v>247</v>
      </c>
      <c r="L197" s="40"/>
      <c r="M197" s="213" t="s">
        <v>17</v>
      </c>
      <c r="N197" s="214" t="s">
        <v>41</v>
      </c>
      <c r="O197" s="215">
        <v>0.207</v>
      </c>
      <c r="P197" s="215">
        <f>O197*H197</f>
        <v>3.039795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7" t="s">
        <v>248</v>
      </c>
      <c r="AT197" s="217" t="s">
        <v>244</v>
      </c>
      <c r="AU197" s="217" t="s">
        <v>80</v>
      </c>
      <c r="AY197" s="19" t="s">
        <v>242</v>
      </c>
      <c r="BE197" s="218">
        <f>IF(N197="základní",J197,0)</f>
        <v>2163.54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78</v>
      </c>
      <c r="BK197" s="218">
        <f>ROUND(I197*H197,2)</f>
        <v>2163.54</v>
      </c>
      <c r="BL197" s="19" t="s">
        <v>248</v>
      </c>
      <c r="BM197" s="217" t="s">
        <v>975</v>
      </c>
    </row>
    <row r="198" spans="1:47" s="2" customFormat="1" ht="12">
      <c r="A198" s="34"/>
      <c r="B198" s="35"/>
      <c r="C198" s="36"/>
      <c r="D198" s="219" t="s">
        <v>250</v>
      </c>
      <c r="E198" s="36"/>
      <c r="F198" s="220" t="s">
        <v>976</v>
      </c>
      <c r="G198" s="36"/>
      <c r="H198" s="36"/>
      <c r="I198" s="36"/>
      <c r="J198" s="36"/>
      <c r="K198" s="36"/>
      <c r="L198" s="40"/>
      <c r="M198" s="221"/>
      <c r="N198" s="222"/>
      <c r="O198" s="79"/>
      <c r="P198" s="79"/>
      <c r="Q198" s="79"/>
      <c r="R198" s="79"/>
      <c r="S198" s="79"/>
      <c r="T198" s="80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250</v>
      </c>
      <c r="AU198" s="19" t="s">
        <v>80</v>
      </c>
    </row>
    <row r="199" spans="1:51" s="13" customFormat="1" ht="12">
      <c r="A199" s="13"/>
      <c r="B199" s="225"/>
      <c r="C199" s="226"/>
      <c r="D199" s="223" t="s">
        <v>254</v>
      </c>
      <c r="E199" s="227" t="s">
        <v>17</v>
      </c>
      <c r="F199" s="228" t="s">
        <v>791</v>
      </c>
      <c r="G199" s="226"/>
      <c r="H199" s="229">
        <v>14.685</v>
      </c>
      <c r="I199" s="226"/>
      <c r="J199" s="226"/>
      <c r="K199" s="226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254</v>
      </c>
      <c r="AU199" s="234" t="s">
        <v>80</v>
      </c>
      <c r="AV199" s="13" t="s">
        <v>80</v>
      </c>
      <c r="AW199" s="13" t="s">
        <v>32</v>
      </c>
      <c r="AX199" s="13" t="s">
        <v>78</v>
      </c>
      <c r="AY199" s="234" t="s">
        <v>242</v>
      </c>
    </row>
    <row r="200" spans="1:65" s="2" customFormat="1" ht="33" customHeight="1">
      <c r="A200" s="34"/>
      <c r="B200" s="35"/>
      <c r="C200" s="207" t="s">
        <v>447</v>
      </c>
      <c r="D200" s="207" t="s">
        <v>244</v>
      </c>
      <c r="E200" s="208" t="s">
        <v>977</v>
      </c>
      <c r="F200" s="209" t="s">
        <v>978</v>
      </c>
      <c r="G200" s="210" t="s">
        <v>736</v>
      </c>
      <c r="H200" s="211">
        <v>2.02</v>
      </c>
      <c r="I200" s="212">
        <v>49713.28</v>
      </c>
      <c r="J200" s="212">
        <f>ROUND(I200*H200,2)</f>
        <v>100420.83</v>
      </c>
      <c r="K200" s="209" t="s">
        <v>247</v>
      </c>
      <c r="L200" s="40"/>
      <c r="M200" s="213" t="s">
        <v>17</v>
      </c>
      <c r="N200" s="214" t="s">
        <v>41</v>
      </c>
      <c r="O200" s="215">
        <v>22.491</v>
      </c>
      <c r="P200" s="215">
        <f>O200*H200</f>
        <v>45.43182</v>
      </c>
      <c r="Q200" s="215">
        <v>1.05940312</v>
      </c>
      <c r="R200" s="215">
        <f>Q200*H200</f>
        <v>2.1399943024</v>
      </c>
      <c r="S200" s="215">
        <v>0</v>
      </c>
      <c r="T200" s="21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7" t="s">
        <v>248</v>
      </c>
      <c r="AT200" s="217" t="s">
        <v>244</v>
      </c>
      <c r="AU200" s="217" t="s">
        <v>80</v>
      </c>
      <c r="AY200" s="19" t="s">
        <v>242</v>
      </c>
      <c r="BE200" s="218">
        <f>IF(N200="základní",J200,0)</f>
        <v>100420.83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78</v>
      </c>
      <c r="BK200" s="218">
        <f>ROUND(I200*H200,2)</f>
        <v>100420.83</v>
      </c>
      <c r="BL200" s="19" t="s">
        <v>248</v>
      </c>
      <c r="BM200" s="217" t="s">
        <v>979</v>
      </c>
    </row>
    <row r="201" spans="1:47" s="2" customFormat="1" ht="12">
      <c r="A201" s="34"/>
      <c r="B201" s="35"/>
      <c r="C201" s="36"/>
      <c r="D201" s="219" t="s">
        <v>250</v>
      </c>
      <c r="E201" s="36"/>
      <c r="F201" s="220" t="s">
        <v>980</v>
      </c>
      <c r="G201" s="36"/>
      <c r="H201" s="36"/>
      <c r="I201" s="36"/>
      <c r="J201" s="36"/>
      <c r="K201" s="36"/>
      <c r="L201" s="40"/>
      <c r="M201" s="221"/>
      <c r="N201" s="222"/>
      <c r="O201" s="79"/>
      <c r="P201" s="79"/>
      <c r="Q201" s="79"/>
      <c r="R201" s="79"/>
      <c r="S201" s="79"/>
      <c r="T201" s="80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250</v>
      </c>
      <c r="AU201" s="19" t="s">
        <v>80</v>
      </c>
    </row>
    <row r="202" spans="1:47" s="2" customFormat="1" ht="12">
      <c r="A202" s="34"/>
      <c r="B202" s="35"/>
      <c r="C202" s="36"/>
      <c r="D202" s="223" t="s">
        <v>252</v>
      </c>
      <c r="E202" s="36"/>
      <c r="F202" s="224" t="s">
        <v>981</v>
      </c>
      <c r="G202" s="36"/>
      <c r="H202" s="36"/>
      <c r="I202" s="36"/>
      <c r="J202" s="36"/>
      <c r="K202" s="36"/>
      <c r="L202" s="40"/>
      <c r="M202" s="221"/>
      <c r="N202" s="222"/>
      <c r="O202" s="79"/>
      <c r="P202" s="79"/>
      <c r="Q202" s="79"/>
      <c r="R202" s="79"/>
      <c r="S202" s="79"/>
      <c r="T202" s="80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9" t="s">
        <v>252</v>
      </c>
      <c r="AU202" s="19" t="s">
        <v>80</v>
      </c>
    </row>
    <row r="203" spans="1:51" s="13" customFormat="1" ht="12">
      <c r="A203" s="13"/>
      <c r="B203" s="225"/>
      <c r="C203" s="226"/>
      <c r="D203" s="223" t="s">
        <v>254</v>
      </c>
      <c r="E203" s="227" t="s">
        <v>17</v>
      </c>
      <c r="F203" s="228" t="s">
        <v>982</v>
      </c>
      <c r="G203" s="226"/>
      <c r="H203" s="229">
        <v>320.808</v>
      </c>
      <c r="I203" s="226"/>
      <c r="J203" s="226"/>
      <c r="K203" s="226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254</v>
      </c>
      <c r="AU203" s="234" t="s">
        <v>80</v>
      </c>
      <c r="AV203" s="13" t="s">
        <v>80</v>
      </c>
      <c r="AW203" s="13" t="s">
        <v>32</v>
      </c>
      <c r="AX203" s="13" t="s">
        <v>70</v>
      </c>
      <c r="AY203" s="234" t="s">
        <v>242</v>
      </c>
    </row>
    <row r="204" spans="1:51" s="13" customFormat="1" ht="12">
      <c r="A204" s="13"/>
      <c r="B204" s="225"/>
      <c r="C204" s="226"/>
      <c r="D204" s="223" t="s">
        <v>254</v>
      </c>
      <c r="E204" s="227" t="s">
        <v>17</v>
      </c>
      <c r="F204" s="228" t="s">
        <v>983</v>
      </c>
      <c r="G204" s="226"/>
      <c r="H204" s="229">
        <v>1529.564</v>
      </c>
      <c r="I204" s="226"/>
      <c r="J204" s="226"/>
      <c r="K204" s="226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254</v>
      </c>
      <c r="AU204" s="234" t="s">
        <v>80</v>
      </c>
      <c r="AV204" s="13" t="s">
        <v>80</v>
      </c>
      <c r="AW204" s="13" t="s">
        <v>32</v>
      </c>
      <c r="AX204" s="13" t="s">
        <v>70</v>
      </c>
      <c r="AY204" s="234" t="s">
        <v>242</v>
      </c>
    </row>
    <row r="205" spans="1:51" s="13" customFormat="1" ht="12">
      <c r="A205" s="13"/>
      <c r="B205" s="225"/>
      <c r="C205" s="226"/>
      <c r="D205" s="223" t="s">
        <v>254</v>
      </c>
      <c r="E205" s="227" t="s">
        <v>17</v>
      </c>
      <c r="F205" s="228" t="s">
        <v>984</v>
      </c>
      <c r="G205" s="226"/>
      <c r="H205" s="229">
        <v>9.948</v>
      </c>
      <c r="I205" s="226"/>
      <c r="J205" s="226"/>
      <c r="K205" s="226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254</v>
      </c>
      <c r="AU205" s="234" t="s">
        <v>80</v>
      </c>
      <c r="AV205" s="13" t="s">
        <v>80</v>
      </c>
      <c r="AW205" s="13" t="s">
        <v>32</v>
      </c>
      <c r="AX205" s="13" t="s">
        <v>70</v>
      </c>
      <c r="AY205" s="234" t="s">
        <v>242</v>
      </c>
    </row>
    <row r="206" spans="1:51" s="13" customFormat="1" ht="12">
      <c r="A206" s="13"/>
      <c r="B206" s="225"/>
      <c r="C206" s="226"/>
      <c r="D206" s="223" t="s">
        <v>254</v>
      </c>
      <c r="E206" s="227" t="s">
        <v>17</v>
      </c>
      <c r="F206" s="228" t="s">
        <v>985</v>
      </c>
      <c r="G206" s="226"/>
      <c r="H206" s="229">
        <v>159.319</v>
      </c>
      <c r="I206" s="226"/>
      <c r="J206" s="226"/>
      <c r="K206" s="226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254</v>
      </c>
      <c r="AU206" s="234" t="s">
        <v>80</v>
      </c>
      <c r="AV206" s="13" t="s">
        <v>80</v>
      </c>
      <c r="AW206" s="13" t="s">
        <v>32</v>
      </c>
      <c r="AX206" s="13" t="s">
        <v>70</v>
      </c>
      <c r="AY206" s="234" t="s">
        <v>242</v>
      </c>
    </row>
    <row r="207" spans="1:51" s="14" customFormat="1" ht="12">
      <c r="A207" s="14"/>
      <c r="B207" s="235"/>
      <c r="C207" s="236"/>
      <c r="D207" s="223" t="s">
        <v>254</v>
      </c>
      <c r="E207" s="237" t="s">
        <v>17</v>
      </c>
      <c r="F207" s="238" t="s">
        <v>261</v>
      </c>
      <c r="G207" s="236"/>
      <c r="H207" s="239">
        <v>2019.6390000000001</v>
      </c>
      <c r="I207" s="236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254</v>
      </c>
      <c r="AU207" s="244" t="s">
        <v>80</v>
      </c>
      <c r="AV207" s="14" t="s">
        <v>248</v>
      </c>
      <c r="AW207" s="14" t="s">
        <v>32</v>
      </c>
      <c r="AX207" s="14" t="s">
        <v>70</v>
      </c>
      <c r="AY207" s="244" t="s">
        <v>242</v>
      </c>
    </row>
    <row r="208" spans="1:51" s="13" customFormat="1" ht="12">
      <c r="A208" s="13"/>
      <c r="B208" s="225"/>
      <c r="C208" s="226"/>
      <c r="D208" s="223" t="s">
        <v>254</v>
      </c>
      <c r="E208" s="227" t="s">
        <v>17</v>
      </c>
      <c r="F208" s="228" t="s">
        <v>986</v>
      </c>
      <c r="G208" s="226"/>
      <c r="H208" s="229">
        <v>2.02</v>
      </c>
      <c r="I208" s="226"/>
      <c r="J208" s="226"/>
      <c r="K208" s="226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254</v>
      </c>
      <c r="AU208" s="234" t="s">
        <v>80</v>
      </c>
      <c r="AV208" s="13" t="s">
        <v>80</v>
      </c>
      <c r="AW208" s="13" t="s">
        <v>32</v>
      </c>
      <c r="AX208" s="13" t="s">
        <v>78</v>
      </c>
      <c r="AY208" s="234" t="s">
        <v>242</v>
      </c>
    </row>
    <row r="209" spans="1:65" s="2" customFormat="1" ht="16.5" customHeight="1">
      <c r="A209" s="34"/>
      <c r="B209" s="35"/>
      <c r="C209" s="207" t="s">
        <v>452</v>
      </c>
      <c r="D209" s="207" t="s">
        <v>244</v>
      </c>
      <c r="E209" s="208" t="s">
        <v>987</v>
      </c>
      <c r="F209" s="209" t="s">
        <v>988</v>
      </c>
      <c r="G209" s="210" t="s">
        <v>736</v>
      </c>
      <c r="H209" s="211">
        <v>0.575</v>
      </c>
      <c r="I209" s="212">
        <v>47917.62</v>
      </c>
      <c r="J209" s="212">
        <f>ROUND(I209*H209,2)</f>
        <v>27552.63</v>
      </c>
      <c r="K209" s="209" t="s">
        <v>247</v>
      </c>
      <c r="L209" s="40"/>
      <c r="M209" s="213" t="s">
        <v>17</v>
      </c>
      <c r="N209" s="214" t="s">
        <v>41</v>
      </c>
      <c r="O209" s="215">
        <v>15.231</v>
      </c>
      <c r="P209" s="215">
        <f>O209*H209</f>
        <v>8.757824999999999</v>
      </c>
      <c r="Q209" s="215">
        <v>1.0627727797</v>
      </c>
      <c r="R209" s="215">
        <f>Q209*H209</f>
        <v>0.6110943483274999</v>
      </c>
      <c r="S209" s="215">
        <v>0</v>
      </c>
      <c r="T209" s="21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7" t="s">
        <v>248</v>
      </c>
      <c r="AT209" s="217" t="s">
        <v>244</v>
      </c>
      <c r="AU209" s="217" t="s">
        <v>80</v>
      </c>
      <c r="AY209" s="19" t="s">
        <v>242</v>
      </c>
      <c r="BE209" s="218">
        <f>IF(N209="základní",J209,0)</f>
        <v>27552.63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78</v>
      </c>
      <c r="BK209" s="218">
        <f>ROUND(I209*H209,2)</f>
        <v>27552.63</v>
      </c>
      <c r="BL209" s="19" t="s">
        <v>248</v>
      </c>
      <c r="BM209" s="217" t="s">
        <v>989</v>
      </c>
    </row>
    <row r="210" spans="1:47" s="2" customFormat="1" ht="12">
      <c r="A210" s="34"/>
      <c r="B210" s="35"/>
      <c r="C210" s="36"/>
      <c r="D210" s="219" t="s">
        <v>250</v>
      </c>
      <c r="E210" s="36"/>
      <c r="F210" s="220" t="s">
        <v>990</v>
      </c>
      <c r="G210" s="36"/>
      <c r="H210" s="36"/>
      <c r="I210" s="36"/>
      <c r="J210" s="36"/>
      <c r="K210" s="36"/>
      <c r="L210" s="40"/>
      <c r="M210" s="221"/>
      <c r="N210" s="222"/>
      <c r="O210" s="79"/>
      <c r="P210" s="79"/>
      <c r="Q210" s="79"/>
      <c r="R210" s="79"/>
      <c r="S210" s="79"/>
      <c r="T210" s="80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250</v>
      </c>
      <c r="AU210" s="19" t="s">
        <v>80</v>
      </c>
    </row>
    <row r="211" spans="1:51" s="13" customFormat="1" ht="12">
      <c r="A211" s="13"/>
      <c r="B211" s="225"/>
      <c r="C211" s="226"/>
      <c r="D211" s="223" t="s">
        <v>254</v>
      </c>
      <c r="E211" s="227" t="s">
        <v>17</v>
      </c>
      <c r="F211" s="228" t="s">
        <v>991</v>
      </c>
      <c r="G211" s="226"/>
      <c r="H211" s="229">
        <v>49.92</v>
      </c>
      <c r="I211" s="226"/>
      <c r="J211" s="226"/>
      <c r="K211" s="226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254</v>
      </c>
      <c r="AU211" s="234" t="s">
        <v>80</v>
      </c>
      <c r="AV211" s="13" t="s">
        <v>80</v>
      </c>
      <c r="AW211" s="13" t="s">
        <v>32</v>
      </c>
      <c r="AX211" s="13" t="s">
        <v>70</v>
      </c>
      <c r="AY211" s="234" t="s">
        <v>242</v>
      </c>
    </row>
    <row r="212" spans="1:51" s="13" customFormat="1" ht="12">
      <c r="A212" s="13"/>
      <c r="B212" s="225"/>
      <c r="C212" s="226"/>
      <c r="D212" s="223" t="s">
        <v>254</v>
      </c>
      <c r="E212" s="227" t="s">
        <v>17</v>
      </c>
      <c r="F212" s="228" t="s">
        <v>992</v>
      </c>
      <c r="G212" s="226"/>
      <c r="H212" s="229">
        <v>430.56</v>
      </c>
      <c r="I212" s="226"/>
      <c r="J212" s="226"/>
      <c r="K212" s="226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254</v>
      </c>
      <c r="AU212" s="234" t="s">
        <v>80</v>
      </c>
      <c r="AV212" s="13" t="s">
        <v>80</v>
      </c>
      <c r="AW212" s="13" t="s">
        <v>32</v>
      </c>
      <c r="AX212" s="13" t="s">
        <v>70</v>
      </c>
      <c r="AY212" s="234" t="s">
        <v>242</v>
      </c>
    </row>
    <row r="213" spans="1:51" s="13" customFormat="1" ht="12">
      <c r="A213" s="13"/>
      <c r="B213" s="225"/>
      <c r="C213" s="226"/>
      <c r="D213" s="223" t="s">
        <v>254</v>
      </c>
      <c r="E213" s="227" t="s">
        <v>17</v>
      </c>
      <c r="F213" s="228" t="s">
        <v>993</v>
      </c>
      <c r="G213" s="226"/>
      <c r="H213" s="229">
        <v>94.952</v>
      </c>
      <c r="I213" s="226"/>
      <c r="J213" s="226"/>
      <c r="K213" s="226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254</v>
      </c>
      <c r="AU213" s="234" t="s">
        <v>80</v>
      </c>
      <c r="AV213" s="13" t="s">
        <v>80</v>
      </c>
      <c r="AW213" s="13" t="s">
        <v>32</v>
      </c>
      <c r="AX213" s="13" t="s">
        <v>70</v>
      </c>
      <c r="AY213" s="234" t="s">
        <v>242</v>
      </c>
    </row>
    <row r="214" spans="1:51" s="14" customFormat="1" ht="12">
      <c r="A214" s="14"/>
      <c r="B214" s="235"/>
      <c r="C214" s="236"/>
      <c r="D214" s="223" t="s">
        <v>254</v>
      </c>
      <c r="E214" s="237" t="s">
        <v>17</v>
      </c>
      <c r="F214" s="238" t="s">
        <v>261</v>
      </c>
      <c r="G214" s="236"/>
      <c r="H214" s="239">
        <v>575.432</v>
      </c>
      <c r="I214" s="236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254</v>
      </c>
      <c r="AU214" s="244" t="s">
        <v>80</v>
      </c>
      <c r="AV214" s="14" t="s">
        <v>248</v>
      </c>
      <c r="AW214" s="14" t="s">
        <v>32</v>
      </c>
      <c r="AX214" s="14" t="s">
        <v>70</v>
      </c>
      <c r="AY214" s="244" t="s">
        <v>242</v>
      </c>
    </row>
    <row r="215" spans="1:51" s="13" customFormat="1" ht="12">
      <c r="A215" s="13"/>
      <c r="B215" s="225"/>
      <c r="C215" s="226"/>
      <c r="D215" s="223" t="s">
        <v>254</v>
      </c>
      <c r="E215" s="227" t="s">
        <v>17</v>
      </c>
      <c r="F215" s="228" t="s">
        <v>994</v>
      </c>
      <c r="G215" s="226"/>
      <c r="H215" s="229">
        <v>0.575</v>
      </c>
      <c r="I215" s="226"/>
      <c r="J215" s="226"/>
      <c r="K215" s="226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254</v>
      </c>
      <c r="AU215" s="234" t="s">
        <v>80</v>
      </c>
      <c r="AV215" s="13" t="s">
        <v>80</v>
      </c>
      <c r="AW215" s="13" t="s">
        <v>32</v>
      </c>
      <c r="AX215" s="13" t="s">
        <v>78</v>
      </c>
      <c r="AY215" s="234" t="s">
        <v>242</v>
      </c>
    </row>
    <row r="216" spans="1:63" s="12" customFormat="1" ht="22.8" customHeight="1">
      <c r="A216" s="12"/>
      <c r="B216" s="192"/>
      <c r="C216" s="193"/>
      <c r="D216" s="194" t="s">
        <v>69</v>
      </c>
      <c r="E216" s="205" t="s">
        <v>262</v>
      </c>
      <c r="F216" s="205" t="s">
        <v>995</v>
      </c>
      <c r="G216" s="193"/>
      <c r="H216" s="193"/>
      <c r="I216" s="193"/>
      <c r="J216" s="206">
        <f>BK216</f>
        <v>65190.8</v>
      </c>
      <c r="K216" s="193"/>
      <c r="L216" s="197"/>
      <c r="M216" s="198"/>
      <c r="N216" s="199"/>
      <c r="O216" s="199"/>
      <c r="P216" s="200">
        <f>SUM(P217:P231)</f>
        <v>13.158990000000001</v>
      </c>
      <c r="Q216" s="199"/>
      <c r="R216" s="200">
        <f>SUM(R217:R231)</f>
        <v>54.5225056</v>
      </c>
      <c r="S216" s="199"/>
      <c r="T216" s="201">
        <f>SUM(T217:T231)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2" t="s">
        <v>78</v>
      </c>
      <c r="AT216" s="203" t="s">
        <v>69</v>
      </c>
      <c r="AU216" s="203" t="s">
        <v>78</v>
      </c>
      <c r="AY216" s="202" t="s">
        <v>242</v>
      </c>
      <c r="BK216" s="204">
        <f>SUM(BK217:BK231)</f>
        <v>65190.8</v>
      </c>
    </row>
    <row r="217" spans="1:65" s="2" customFormat="1" ht="16.5" customHeight="1">
      <c r="A217" s="34"/>
      <c r="B217" s="35"/>
      <c r="C217" s="207" t="s">
        <v>465</v>
      </c>
      <c r="D217" s="207" t="s">
        <v>244</v>
      </c>
      <c r="E217" s="208" t="s">
        <v>996</v>
      </c>
      <c r="F217" s="209" t="s">
        <v>997</v>
      </c>
      <c r="G217" s="210" t="s">
        <v>144</v>
      </c>
      <c r="H217" s="211">
        <v>4.485</v>
      </c>
      <c r="I217" s="212">
        <v>1188.86</v>
      </c>
      <c r="J217" s="212">
        <f>ROUND(I217*H217,2)</f>
        <v>5332.04</v>
      </c>
      <c r="K217" s="209" t="s">
        <v>247</v>
      </c>
      <c r="L217" s="40"/>
      <c r="M217" s="213" t="s">
        <v>17</v>
      </c>
      <c r="N217" s="214" t="s">
        <v>41</v>
      </c>
      <c r="O217" s="215">
        <v>2.934</v>
      </c>
      <c r="P217" s="215">
        <f>O217*H217</f>
        <v>13.158990000000001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7" t="s">
        <v>248</v>
      </c>
      <c r="AT217" s="217" t="s">
        <v>244</v>
      </c>
      <c r="AU217" s="217" t="s">
        <v>80</v>
      </c>
      <c r="AY217" s="19" t="s">
        <v>242</v>
      </c>
      <c r="BE217" s="218">
        <f>IF(N217="základní",J217,0)</f>
        <v>5332.04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78</v>
      </c>
      <c r="BK217" s="218">
        <f>ROUND(I217*H217,2)</f>
        <v>5332.04</v>
      </c>
      <c r="BL217" s="19" t="s">
        <v>248</v>
      </c>
      <c r="BM217" s="217" t="s">
        <v>998</v>
      </c>
    </row>
    <row r="218" spans="1:47" s="2" customFormat="1" ht="12">
      <c r="A218" s="34"/>
      <c r="B218" s="35"/>
      <c r="C218" s="36"/>
      <c r="D218" s="219" t="s">
        <v>250</v>
      </c>
      <c r="E218" s="36"/>
      <c r="F218" s="220" t="s">
        <v>999</v>
      </c>
      <c r="G218" s="36"/>
      <c r="H218" s="36"/>
      <c r="I218" s="36"/>
      <c r="J218" s="36"/>
      <c r="K218" s="36"/>
      <c r="L218" s="40"/>
      <c r="M218" s="221"/>
      <c r="N218" s="222"/>
      <c r="O218" s="79"/>
      <c r="P218" s="79"/>
      <c r="Q218" s="79"/>
      <c r="R218" s="79"/>
      <c r="S218" s="79"/>
      <c r="T218" s="80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250</v>
      </c>
      <c r="AU218" s="19" t="s">
        <v>80</v>
      </c>
    </row>
    <row r="219" spans="1:51" s="13" customFormat="1" ht="12">
      <c r="A219" s="13"/>
      <c r="B219" s="225"/>
      <c r="C219" s="226"/>
      <c r="D219" s="223" t="s">
        <v>254</v>
      </c>
      <c r="E219" s="227" t="s">
        <v>17</v>
      </c>
      <c r="F219" s="228" t="s">
        <v>1000</v>
      </c>
      <c r="G219" s="226"/>
      <c r="H219" s="229">
        <v>1.2</v>
      </c>
      <c r="I219" s="226"/>
      <c r="J219" s="226"/>
      <c r="K219" s="226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254</v>
      </c>
      <c r="AU219" s="234" t="s">
        <v>80</v>
      </c>
      <c r="AV219" s="13" t="s">
        <v>80</v>
      </c>
      <c r="AW219" s="13" t="s">
        <v>32</v>
      </c>
      <c r="AX219" s="13" t="s">
        <v>70</v>
      </c>
      <c r="AY219" s="234" t="s">
        <v>242</v>
      </c>
    </row>
    <row r="220" spans="1:51" s="13" customFormat="1" ht="12">
      <c r="A220" s="13"/>
      <c r="B220" s="225"/>
      <c r="C220" s="226"/>
      <c r="D220" s="223" t="s">
        <v>254</v>
      </c>
      <c r="E220" s="227" t="s">
        <v>17</v>
      </c>
      <c r="F220" s="228" t="s">
        <v>794</v>
      </c>
      <c r="G220" s="226"/>
      <c r="H220" s="229">
        <v>3.285</v>
      </c>
      <c r="I220" s="226"/>
      <c r="J220" s="226"/>
      <c r="K220" s="226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254</v>
      </c>
      <c r="AU220" s="234" t="s">
        <v>80</v>
      </c>
      <c r="AV220" s="13" t="s">
        <v>80</v>
      </c>
      <c r="AW220" s="13" t="s">
        <v>32</v>
      </c>
      <c r="AX220" s="13" t="s">
        <v>70</v>
      </c>
      <c r="AY220" s="234" t="s">
        <v>242</v>
      </c>
    </row>
    <row r="221" spans="1:51" s="14" customFormat="1" ht="12">
      <c r="A221" s="14"/>
      <c r="B221" s="235"/>
      <c r="C221" s="236"/>
      <c r="D221" s="223" t="s">
        <v>254</v>
      </c>
      <c r="E221" s="237" t="s">
        <v>17</v>
      </c>
      <c r="F221" s="238" t="s">
        <v>261</v>
      </c>
      <c r="G221" s="236"/>
      <c r="H221" s="239">
        <v>4.485</v>
      </c>
      <c r="I221" s="236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254</v>
      </c>
      <c r="AU221" s="244" t="s">
        <v>80</v>
      </c>
      <c r="AV221" s="14" t="s">
        <v>248</v>
      </c>
      <c r="AW221" s="14" t="s">
        <v>32</v>
      </c>
      <c r="AX221" s="14" t="s">
        <v>78</v>
      </c>
      <c r="AY221" s="244" t="s">
        <v>242</v>
      </c>
    </row>
    <row r="222" spans="1:65" s="2" customFormat="1" ht="24.15" customHeight="1">
      <c r="A222" s="34"/>
      <c r="B222" s="35"/>
      <c r="C222" s="207" t="s">
        <v>473</v>
      </c>
      <c r="D222" s="207" t="s">
        <v>244</v>
      </c>
      <c r="E222" s="208" t="s">
        <v>1001</v>
      </c>
      <c r="F222" s="209" t="s">
        <v>1002</v>
      </c>
      <c r="G222" s="210" t="s">
        <v>144</v>
      </c>
      <c r="H222" s="211">
        <v>19.142</v>
      </c>
      <c r="I222" s="212">
        <v>780</v>
      </c>
      <c r="J222" s="212">
        <f>ROUND(I222*H222,2)</f>
        <v>14930.76</v>
      </c>
      <c r="K222" s="209" t="s">
        <v>17</v>
      </c>
      <c r="L222" s="40"/>
      <c r="M222" s="213" t="s">
        <v>17</v>
      </c>
      <c r="N222" s="214" t="s">
        <v>41</v>
      </c>
      <c r="O222" s="215">
        <v>0</v>
      </c>
      <c r="P222" s="215">
        <f>O222*H222</f>
        <v>0</v>
      </c>
      <c r="Q222" s="215">
        <v>2.6768</v>
      </c>
      <c r="R222" s="215">
        <f>Q222*H222</f>
        <v>51.2393056</v>
      </c>
      <c r="S222" s="215">
        <v>0</v>
      </c>
      <c r="T222" s="21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7" t="s">
        <v>248</v>
      </c>
      <c r="AT222" s="217" t="s">
        <v>244</v>
      </c>
      <c r="AU222" s="217" t="s">
        <v>80</v>
      </c>
      <c r="AY222" s="19" t="s">
        <v>242</v>
      </c>
      <c r="BE222" s="218">
        <f>IF(N222="základní",J222,0)</f>
        <v>14930.76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78</v>
      </c>
      <c r="BK222" s="218">
        <f>ROUND(I222*H222,2)</f>
        <v>14930.76</v>
      </c>
      <c r="BL222" s="19" t="s">
        <v>248</v>
      </c>
      <c r="BM222" s="217" t="s">
        <v>1003</v>
      </c>
    </row>
    <row r="223" spans="1:51" s="13" customFormat="1" ht="12">
      <c r="A223" s="13"/>
      <c r="B223" s="225"/>
      <c r="C223" s="226"/>
      <c r="D223" s="223" t="s">
        <v>254</v>
      </c>
      <c r="E223" s="227" t="s">
        <v>17</v>
      </c>
      <c r="F223" s="228" t="s">
        <v>1004</v>
      </c>
      <c r="G223" s="226"/>
      <c r="H223" s="229">
        <v>0.882</v>
      </c>
      <c r="I223" s="226"/>
      <c r="J223" s="226"/>
      <c r="K223" s="226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254</v>
      </c>
      <c r="AU223" s="234" t="s">
        <v>80</v>
      </c>
      <c r="AV223" s="13" t="s">
        <v>80</v>
      </c>
      <c r="AW223" s="13" t="s">
        <v>32</v>
      </c>
      <c r="AX223" s="13" t="s">
        <v>70</v>
      </c>
      <c r="AY223" s="234" t="s">
        <v>242</v>
      </c>
    </row>
    <row r="224" spans="1:51" s="13" customFormat="1" ht="12">
      <c r="A224" s="13"/>
      <c r="B224" s="225"/>
      <c r="C224" s="226"/>
      <c r="D224" s="223" t="s">
        <v>254</v>
      </c>
      <c r="E224" s="227" t="s">
        <v>17</v>
      </c>
      <c r="F224" s="228" t="s">
        <v>1005</v>
      </c>
      <c r="G224" s="226"/>
      <c r="H224" s="229">
        <v>13.883</v>
      </c>
      <c r="I224" s="226"/>
      <c r="J224" s="226"/>
      <c r="K224" s="226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254</v>
      </c>
      <c r="AU224" s="234" t="s">
        <v>80</v>
      </c>
      <c r="AV224" s="13" t="s">
        <v>80</v>
      </c>
      <c r="AW224" s="13" t="s">
        <v>32</v>
      </c>
      <c r="AX224" s="13" t="s">
        <v>70</v>
      </c>
      <c r="AY224" s="234" t="s">
        <v>242</v>
      </c>
    </row>
    <row r="225" spans="1:51" s="13" customFormat="1" ht="12">
      <c r="A225" s="13"/>
      <c r="B225" s="225"/>
      <c r="C225" s="226"/>
      <c r="D225" s="223" t="s">
        <v>254</v>
      </c>
      <c r="E225" s="227" t="s">
        <v>794</v>
      </c>
      <c r="F225" s="228" t="s">
        <v>1006</v>
      </c>
      <c r="G225" s="226"/>
      <c r="H225" s="229">
        <v>3.285</v>
      </c>
      <c r="I225" s="226"/>
      <c r="J225" s="226"/>
      <c r="K225" s="226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254</v>
      </c>
      <c r="AU225" s="234" t="s">
        <v>80</v>
      </c>
      <c r="AV225" s="13" t="s">
        <v>80</v>
      </c>
      <c r="AW225" s="13" t="s">
        <v>32</v>
      </c>
      <c r="AX225" s="13" t="s">
        <v>70</v>
      </c>
      <c r="AY225" s="234" t="s">
        <v>242</v>
      </c>
    </row>
    <row r="226" spans="1:51" s="13" customFormat="1" ht="12">
      <c r="A226" s="13"/>
      <c r="B226" s="225"/>
      <c r="C226" s="226"/>
      <c r="D226" s="223" t="s">
        <v>254</v>
      </c>
      <c r="E226" s="227" t="s">
        <v>17</v>
      </c>
      <c r="F226" s="228" t="s">
        <v>1007</v>
      </c>
      <c r="G226" s="226"/>
      <c r="H226" s="229">
        <v>1.092</v>
      </c>
      <c r="I226" s="226"/>
      <c r="J226" s="226"/>
      <c r="K226" s="226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254</v>
      </c>
      <c r="AU226" s="234" t="s">
        <v>80</v>
      </c>
      <c r="AV226" s="13" t="s">
        <v>80</v>
      </c>
      <c r="AW226" s="13" t="s">
        <v>32</v>
      </c>
      <c r="AX226" s="13" t="s">
        <v>70</v>
      </c>
      <c r="AY226" s="234" t="s">
        <v>242</v>
      </c>
    </row>
    <row r="227" spans="1:51" s="14" customFormat="1" ht="12">
      <c r="A227" s="14"/>
      <c r="B227" s="235"/>
      <c r="C227" s="236"/>
      <c r="D227" s="223" t="s">
        <v>254</v>
      </c>
      <c r="E227" s="237" t="s">
        <v>799</v>
      </c>
      <c r="F227" s="238" t="s">
        <v>261</v>
      </c>
      <c r="G227" s="236"/>
      <c r="H227" s="239">
        <v>19.141999999999996</v>
      </c>
      <c r="I227" s="236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254</v>
      </c>
      <c r="AU227" s="244" t="s">
        <v>80</v>
      </c>
      <c r="AV227" s="14" t="s">
        <v>248</v>
      </c>
      <c r="AW227" s="14" t="s">
        <v>32</v>
      </c>
      <c r="AX227" s="14" t="s">
        <v>78</v>
      </c>
      <c r="AY227" s="244" t="s">
        <v>242</v>
      </c>
    </row>
    <row r="228" spans="1:65" s="2" customFormat="1" ht="16.5" customHeight="1">
      <c r="A228" s="34"/>
      <c r="B228" s="35"/>
      <c r="C228" s="207" t="s">
        <v>483</v>
      </c>
      <c r="D228" s="207" t="s">
        <v>244</v>
      </c>
      <c r="E228" s="208" t="s">
        <v>1008</v>
      </c>
      <c r="F228" s="209" t="s">
        <v>1009</v>
      </c>
      <c r="G228" s="210" t="s">
        <v>184</v>
      </c>
      <c r="H228" s="211">
        <v>48</v>
      </c>
      <c r="I228" s="212">
        <v>580</v>
      </c>
      <c r="J228" s="212">
        <f>ROUND(I228*H228,2)</f>
        <v>27840</v>
      </c>
      <c r="K228" s="209" t="s">
        <v>17</v>
      </c>
      <c r="L228" s="40"/>
      <c r="M228" s="213" t="s">
        <v>17</v>
      </c>
      <c r="N228" s="214" t="s">
        <v>41</v>
      </c>
      <c r="O228" s="215">
        <v>0</v>
      </c>
      <c r="P228" s="215">
        <f>O228*H228</f>
        <v>0</v>
      </c>
      <c r="Q228" s="215">
        <v>0.014</v>
      </c>
      <c r="R228" s="215">
        <f>Q228*H228</f>
        <v>0.672</v>
      </c>
      <c r="S228" s="215">
        <v>0</v>
      </c>
      <c r="T228" s="21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7" t="s">
        <v>363</v>
      </c>
      <c r="AT228" s="217" t="s">
        <v>244</v>
      </c>
      <c r="AU228" s="217" t="s">
        <v>80</v>
      </c>
      <c r="AY228" s="19" t="s">
        <v>242</v>
      </c>
      <c r="BE228" s="218">
        <f>IF(N228="základní",J228,0)</f>
        <v>27840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78</v>
      </c>
      <c r="BK228" s="218">
        <f>ROUND(I228*H228,2)</f>
        <v>27840</v>
      </c>
      <c r="BL228" s="19" t="s">
        <v>363</v>
      </c>
      <c r="BM228" s="217" t="s">
        <v>1010</v>
      </c>
    </row>
    <row r="229" spans="1:51" s="13" customFormat="1" ht="12">
      <c r="A229" s="13"/>
      <c r="B229" s="225"/>
      <c r="C229" s="226"/>
      <c r="D229" s="223" t="s">
        <v>254</v>
      </c>
      <c r="E229" s="227" t="s">
        <v>798</v>
      </c>
      <c r="F229" s="228" t="s">
        <v>590</v>
      </c>
      <c r="G229" s="226"/>
      <c r="H229" s="229">
        <v>48</v>
      </c>
      <c r="I229" s="226"/>
      <c r="J229" s="226"/>
      <c r="K229" s="226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254</v>
      </c>
      <c r="AU229" s="234" t="s">
        <v>80</v>
      </c>
      <c r="AV229" s="13" t="s">
        <v>80</v>
      </c>
      <c r="AW229" s="13" t="s">
        <v>32</v>
      </c>
      <c r="AX229" s="13" t="s">
        <v>78</v>
      </c>
      <c r="AY229" s="234" t="s">
        <v>242</v>
      </c>
    </row>
    <row r="230" spans="1:65" s="2" customFormat="1" ht="16.5" customHeight="1">
      <c r="A230" s="34"/>
      <c r="B230" s="35"/>
      <c r="C230" s="264" t="s">
        <v>497</v>
      </c>
      <c r="D230" s="264" t="s">
        <v>420</v>
      </c>
      <c r="E230" s="265" t="s">
        <v>1011</v>
      </c>
      <c r="F230" s="266" t="s">
        <v>1012</v>
      </c>
      <c r="G230" s="267" t="s">
        <v>140</v>
      </c>
      <c r="H230" s="268">
        <v>19.2</v>
      </c>
      <c r="I230" s="269">
        <v>890</v>
      </c>
      <c r="J230" s="269">
        <f>ROUND(I230*H230,2)</f>
        <v>17088</v>
      </c>
      <c r="K230" s="266" t="s">
        <v>17</v>
      </c>
      <c r="L230" s="270"/>
      <c r="M230" s="271" t="s">
        <v>17</v>
      </c>
      <c r="N230" s="272" t="s">
        <v>41</v>
      </c>
      <c r="O230" s="215">
        <v>0</v>
      </c>
      <c r="P230" s="215">
        <f>O230*H230</f>
        <v>0</v>
      </c>
      <c r="Q230" s="215">
        <v>0.136</v>
      </c>
      <c r="R230" s="215">
        <f>Q230*H230</f>
        <v>2.6112</v>
      </c>
      <c r="S230" s="215">
        <v>0</v>
      </c>
      <c r="T230" s="21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7" t="s">
        <v>473</v>
      </c>
      <c r="AT230" s="217" t="s">
        <v>420</v>
      </c>
      <c r="AU230" s="217" t="s">
        <v>80</v>
      </c>
      <c r="AY230" s="19" t="s">
        <v>242</v>
      </c>
      <c r="BE230" s="218">
        <f>IF(N230="základní",J230,0)</f>
        <v>17088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78</v>
      </c>
      <c r="BK230" s="218">
        <f>ROUND(I230*H230,2)</f>
        <v>17088</v>
      </c>
      <c r="BL230" s="19" t="s">
        <v>363</v>
      </c>
      <c r="BM230" s="217" t="s">
        <v>1013</v>
      </c>
    </row>
    <row r="231" spans="1:51" s="13" customFormat="1" ht="12">
      <c r="A231" s="13"/>
      <c r="B231" s="225"/>
      <c r="C231" s="226"/>
      <c r="D231" s="223" t="s">
        <v>254</v>
      </c>
      <c r="E231" s="227" t="s">
        <v>17</v>
      </c>
      <c r="F231" s="228" t="s">
        <v>1014</v>
      </c>
      <c r="G231" s="226"/>
      <c r="H231" s="229">
        <v>19.2</v>
      </c>
      <c r="I231" s="226"/>
      <c r="J231" s="226"/>
      <c r="K231" s="226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254</v>
      </c>
      <c r="AU231" s="234" t="s">
        <v>80</v>
      </c>
      <c r="AV231" s="13" t="s">
        <v>80</v>
      </c>
      <c r="AW231" s="13" t="s">
        <v>32</v>
      </c>
      <c r="AX231" s="13" t="s">
        <v>78</v>
      </c>
      <c r="AY231" s="234" t="s">
        <v>242</v>
      </c>
    </row>
    <row r="232" spans="1:63" s="12" customFormat="1" ht="22.8" customHeight="1">
      <c r="A232" s="12"/>
      <c r="B232" s="192"/>
      <c r="C232" s="193"/>
      <c r="D232" s="194" t="s">
        <v>69</v>
      </c>
      <c r="E232" s="205" t="s">
        <v>248</v>
      </c>
      <c r="F232" s="205" t="s">
        <v>1015</v>
      </c>
      <c r="G232" s="193"/>
      <c r="H232" s="193"/>
      <c r="I232" s="193"/>
      <c r="J232" s="206">
        <f>BK232</f>
        <v>9758.83</v>
      </c>
      <c r="K232" s="193"/>
      <c r="L232" s="197"/>
      <c r="M232" s="198"/>
      <c r="N232" s="199"/>
      <c r="O232" s="199"/>
      <c r="P232" s="200">
        <f>SUM(P233:P235)</f>
        <v>4.35015</v>
      </c>
      <c r="Q232" s="199"/>
      <c r="R232" s="200">
        <f>SUM(R233:R235)</f>
        <v>7.0371</v>
      </c>
      <c r="S232" s="199"/>
      <c r="T232" s="201">
        <f>SUM(T233:T235)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2" t="s">
        <v>78</v>
      </c>
      <c r="AT232" s="203" t="s">
        <v>69</v>
      </c>
      <c r="AU232" s="203" t="s">
        <v>78</v>
      </c>
      <c r="AY232" s="202" t="s">
        <v>242</v>
      </c>
      <c r="BK232" s="204">
        <f>SUM(BK233:BK235)</f>
        <v>9758.83</v>
      </c>
    </row>
    <row r="233" spans="1:65" s="2" customFormat="1" ht="24.15" customHeight="1">
      <c r="A233" s="34"/>
      <c r="B233" s="35"/>
      <c r="C233" s="207" t="s">
        <v>507</v>
      </c>
      <c r="D233" s="207" t="s">
        <v>244</v>
      </c>
      <c r="E233" s="208" t="s">
        <v>1016</v>
      </c>
      <c r="F233" s="209" t="s">
        <v>1017</v>
      </c>
      <c r="G233" s="210" t="s">
        <v>144</v>
      </c>
      <c r="H233" s="211">
        <v>3.15</v>
      </c>
      <c r="I233" s="212">
        <v>3098.04</v>
      </c>
      <c r="J233" s="212">
        <f>ROUND(I233*H233,2)</f>
        <v>9758.83</v>
      </c>
      <c r="K233" s="209" t="s">
        <v>247</v>
      </c>
      <c r="L233" s="40"/>
      <c r="M233" s="213" t="s">
        <v>17</v>
      </c>
      <c r="N233" s="214" t="s">
        <v>41</v>
      </c>
      <c r="O233" s="215">
        <v>1.381</v>
      </c>
      <c r="P233" s="215">
        <f>O233*H233</f>
        <v>4.35015</v>
      </c>
      <c r="Q233" s="215">
        <v>2.234</v>
      </c>
      <c r="R233" s="215">
        <f>Q233*H233</f>
        <v>7.0371</v>
      </c>
      <c r="S233" s="215">
        <v>0</v>
      </c>
      <c r="T233" s="21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7" t="s">
        <v>248</v>
      </c>
      <c r="AT233" s="217" t="s">
        <v>244</v>
      </c>
      <c r="AU233" s="217" t="s">
        <v>80</v>
      </c>
      <c r="AY233" s="19" t="s">
        <v>242</v>
      </c>
      <c r="BE233" s="218">
        <f>IF(N233="základní",J233,0)</f>
        <v>9758.83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78</v>
      </c>
      <c r="BK233" s="218">
        <f>ROUND(I233*H233,2)</f>
        <v>9758.83</v>
      </c>
      <c r="BL233" s="19" t="s">
        <v>248</v>
      </c>
      <c r="BM233" s="217" t="s">
        <v>1018</v>
      </c>
    </row>
    <row r="234" spans="1:47" s="2" customFormat="1" ht="12">
      <c r="A234" s="34"/>
      <c r="B234" s="35"/>
      <c r="C234" s="36"/>
      <c r="D234" s="219" t="s">
        <v>250</v>
      </c>
      <c r="E234" s="36"/>
      <c r="F234" s="220" t="s">
        <v>1019</v>
      </c>
      <c r="G234" s="36"/>
      <c r="H234" s="36"/>
      <c r="I234" s="36"/>
      <c r="J234" s="36"/>
      <c r="K234" s="36"/>
      <c r="L234" s="40"/>
      <c r="M234" s="221"/>
      <c r="N234" s="222"/>
      <c r="O234" s="79"/>
      <c r="P234" s="79"/>
      <c r="Q234" s="79"/>
      <c r="R234" s="79"/>
      <c r="S234" s="79"/>
      <c r="T234" s="80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9" t="s">
        <v>250</v>
      </c>
      <c r="AU234" s="19" t="s">
        <v>80</v>
      </c>
    </row>
    <row r="235" spans="1:51" s="13" customFormat="1" ht="12">
      <c r="A235" s="13"/>
      <c r="B235" s="225"/>
      <c r="C235" s="226"/>
      <c r="D235" s="223" t="s">
        <v>254</v>
      </c>
      <c r="E235" s="227" t="s">
        <v>17</v>
      </c>
      <c r="F235" s="228" t="s">
        <v>1020</v>
      </c>
      <c r="G235" s="226"/>
      <c r="H235" s="229">
        <v>3.15</v>
      </c>
      <c r="I235" s="226"/>
      <c r="J235" s="226"/>
      <c r="K235" s="226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254</v>
      </c>
      <c r="AU235" s="234" t="s">
        <v>80</v>
      </c>
      <c r="AV235" s="13" t="s">
        <v>80</v>
      </c>
      <c r="AW235" s="13" t="s">
        <v>32</v>
      </c>
      <c r="AX235" s="13" t="s">
        <v>78</v>
      </c>
      <c r="AY235" s="234" t="s">
        <v>242</v>
      </c>
    </row>
    <row r="236" spans="1:63" s="12" customFormat="1" ht="22.8" customHeight="1">
      <c r="A236" s="12"/>
      <c r="B236" s="192"/>
      <c r="C236" s="193"/>
      <c r="D236" s="194" t="s">
        <v>69</v>
      </c>
      <c r="E236" s="205" t="s">
        <v>273</v>
      </c>
      <c r="F236" s="205" t="s">
        <v>426</v>
      </c>
      <c r="G236" s="193"/>
      <c r="H236" s="193"/>
      <c r="I236" s="193"/>
      <c r="J236" s="206">
        <f>BK236</f>
        <v>227381.84</v>
      </c>
      <c r="K236" s="193"/>
      <c r="L236" s="197"/>
      <c r="M236" s="198"/>
      <c r="N236" s="199"/>
      <c r="O236" s="199"/>
      <c r="P236" s="200">
        <f>SUM(P237:P266)</f>
        <v>120.86919400000001</v>
      </c>
      <c r="Q236" s="199"/>
      <c r="R236" s="200">
        <f>SUM(R237:R266)</f>
        <v>241.08743052159997</v>
      </c>
      <c r="S236" s="199"/>
      <c r="T236" s="201">
        <f>SUM(T237:T266)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2" t="s">
        <v>78</v>
      </c>
      <c r="AT236" s="203" t="s">
        <v>69</v>
      </c>
      <c r="AU236" s="203" t="s">
        <v>78</v>
      </c>
      <c r="AY236" s="202" t="s">
        <v>242</v>
      </c>
      <c r="BK236" s="204">
        <f>SUM(BK237:BK266)</f>
        <v>227381.84</v>
      </c>
    </row>
    <row r="237" spans="1:65" s="2" customFormat="1" ht="21.75" customHeight="1">
      <c r="A237" s="34"/>
      <c r="B237" s="35"/>
      <c r="C237" s="207" t="s">
        <v>515</v>
      </c>
      <c r="D237" s="207" t="s">
        <v>244</v>
      </c>
      <c r="E237" s="208" t="s">
        <v>1021</v>
      </c>
      <c r="F237" s="209" t="s">
        <v>1022</v>
      </c>
      <c r="G237" s="210" t="s">
        <v>140</v>
      </c>
      <c r="H237" s="211">
        <v>168.397</v>
      </c>
      <c r="I237" s="212">
        <v>253.55</v>
      </c>
      <c r="J237" s="212">
        <f>ROUND(I237*H237,2)</f>
        <v>42697.06</v>
      </c>
      <c r="K237" s="209" t="s">
        <v>247</v>
      </c>
      <c r="L237" s="40"/>
      <c r="M237" s="213" t="s">
        <v>17</v>
      </c>
      <c r="N237" s="214" t="s">
        <v>41</v>
      </c>
      <c r="O237" s="215">
        <v>0.02</v>
      </c>
      <c r="P237" s="215">
        <f>O237*H237</f>
        <v>3.36794</v>
      </c>
      <c r="Q237" s="215">
        <v>0.575</v>
      </c>
      <c r="R237" s="215">
        <f>Q237*H237</f>
        <v>96.82827499999999</v>
      </c>
      <c r="S237" s="215">
        <v>0</v>
      </c>
      <c r="T237" s="21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7" t="s">
        <v>248</v>
      </c>
      <c r="AT237" s="217" t="s">
        <v>244</v>
      </c>
      <c r="AU237" s="217" t="s">
        <v>80</v>
      </c>
      <c r="AY237" s="19" t="s">
        <v>242</v>
      </c>
      <c r="BE237" s="218">
        <f>IF(N237="základní",J237,0)</f>
        <v>42697.06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78</v>
      </c>
      <c r="BK237" s="218">
        <f>ROUND(I237*H237,2)</f>
        <v>42697.06</v>
      </c>
      <c r="BL237" s="19" t="s">
        <v>248</v>
      </c>
      <c r="BM237" s="217" t="s">
        <v>1023</v>
      </c>
    </row>
    <row r="238" spans="1:47" s="2" customFormat="1" ht="12">
      <c r="A238" s="34"/>
      <c r="B238" s="35"/>
      <c r="C238" s="36"/>
      <c r="D238" s="219" t="s">
        <v>250</v>
      </c>
      <c r="E238" s="36"/>
      <c r="F238" s="220" t="s">
        <v>1024</v>
      </c>
      <c r="G238" s="36"/>
      <c r="H238" s="36"/>
      <c r="I238" s="36"/>
      <c r="J238" s="36"/>
      <c r="K238" s="36"/>
      <c r="L238" s="40"/>
      <c r="M238" s="221"/>
      <c r="N238" s="222"/>
      <c r="O238" s="79"/>
      <c r="P238" s="79"/>
      <c r="Q238" s="79"/>
      <c r="R238" s="79"/>
      <c r="S238" s="79"/>
      <c r="T238" s="80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9" t="s">
        <v>250</v>
      </c>
      <c r="AU238" s="19" t="s">
        <v>80</v>
      </c>
    </row>
    <row r="239" spans="1:47" s="2" customFormat="1" ht="12">
      <c r="A239" s="34"/>
      <c r="B239" s="35"/>
      <c r="C239" s="36"/>
      <c r="D239" s="223" t="s">
        <v>252</v>
      </c>
      <c r="E239" s="36"/>
      <c r="F239" s="224" t="s">
        <v>1025</v>
      </c>
      <c r="G239" s="36"/>
      <c r="H239" s="36"/>
      <c r="I239" s="36"/>
      <c r="J239" s="36"/>
      <c r="K239" s="36"/>
      <c r="L239" s="40"/>
      <c r="M239" s="221"/>
      <c r="N239" s="222"/>
      <c r="O239" s="79"/>
      <c r="P239" s="79"/>
      <c r="Q239" s="79"/>
      <c r="R239" s="79"/>
      <c r="S239" s="79"/>
      <c r="T239" s="80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9" t="s">
        <v>252</v>
      </c>
      <c r="AU239" s="19" t="s">
        <v>80</v>
      </c>
    </row>
    <row r="240" spans="1:51" s="13" customFormat="1" ht="12">
      <c r="A240" s="13"/>
      <c r="B240" s="225"/>
      <c r="C240" s="226"/>
      <c r="D240" s="223" t="s">
        <v>254</v>
      </c>
      <c r="E240" s="227" t="s">
        <v>17</v>
      </c>
      <c r="F240" s="228" t="s">
        <v>1026</v>
      </c>
      <c r="G240" s="226"/>
      <c r="H240" s="229">
        <v>168.397</v>
      </c>
      <c r="I240" s="226"/>
      <c r="J240" s="226"/>
      <c r="K240" s="226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254</v>
      </c>
      <c r="AU240" s="234" t="s">
        <v>80</v>
      </c>
      <c r="AV240" s="13" t="s">
        <v>80</v>
      </c>
      <c r="AW240" s="13" t="s">
        <v>32</v>
      </c>
      <c r="AX240" s="13" t="s">
        <v>78</v>
      </c>
      <c r="AY240" s="234" t="s">
        <v>242</v>
      </c>
    </row>
    <row r="241" spans="1:65" s="2" customFormat="1" ht="16.5" customHeight="1">
      <c r="A241" s="34"/>
      <c r="B241" s="35"/>
      <c r="C241" s="207" t="s">
        <v>520</v>
      </c>
      <c r="D241" s="207" t="s">
        <v>244</v>
      </c>
      <c r="E241" s="208" t="s">
        <v>434</v>
      </c>
      <c r="F241" s="209" t="s">
        <v>435</v>
      </c>
      <c r="G241" s="210" t="s">
        <v>140</v>
      </c>
      <c r="H241" s="211">
        <v>165.22</v>
      </c>
      <c r="I241" s="212">
        <v>169.51</v>
      </c>
      <c r="J241" s="212">
        <f>ROUND(I241*H241,2)</f>
        <v>28006.44</v>
      </c>
      <c r="K241" s="209" t="s">
        <v>247</v>
      </c>
      <c r="L241" s="40"/>
      <c r="M241" s="213" t="s">
        <v>17</v>
      </c>
      <c r="N241" s="214" t="s">
        <v>41</v>
      </c>
      <c r="O241" s="215">
        <v>0.026</v>
      </c>
      <c r="P241" s="215">
        <f>O241*H241</f>
        <v>4.29572</v>
      </c>
      <c r="Q241" s="215">
        <v>0.345</v>
      </c>
      <c r="R241" s="215">
        <f>Q241*H241</f>
        <v>57.000899999999994</v>
      </c>
      <c r="S241" s="215">
        <v>0</v>
      </c>
      <c r="T241" s="21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7" t="s">
        <v>248</v>
      </c>
      <c r="AT241" s="217" t="s">
        <v>244</v>
      </c>
      <c r="AU241" s="217" t="s">
        <v>80</v>
      </c>
      <c r="AY241" s="19" t="s">
        <v>242</v>
      </c>
      <c r="BE241" s="218">
        <f>IF(N241="základní",J241,0)</f>
        <v>28006.44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78</v>
      </c>
      <c r="BK241" s="218">
        <f>ROUND(I241*H241,2)</f>
        <v>28006.44</v>
      </c>
      <c r="BL241" s="19" t="s">
        <v>248</v>
      </c>
      <c r="BM241" s="217" t="s">
        <v>1027</v>
      </c>
    </row>
    <row r="242" spans="1:47" s="2" customFormat="1" ht="12">
      <c r="A242" s="34"/>
      <c r="B242" s="35"/>
      <c r="C242" s="36"/>
      <c r="D242" s="219" t="s">
        <v>250</v>
      </c>
      <c r="E242" s="36"/>
      <c r="F242" s="220" t="s">
        <v>437</v>
      </c>
      <c r="G242" s="36"/>
      <c r="H242" s="36"/>
      <c r="I242" s="36"/>
      <c r="J242" s="36"/>
      <c r="K242" s="36"/>
      <c r="L242" s="40"/>
      <c r="M242" s="221"/>
      <c r="N242" s="222"/>
      <c r="O242" s="79"/>
      <c r="P242" s="79"/>
      <c r="Q242" s="79"/>
      <c r="R242" s="79"/>
      <c r="S242" s="79"/>
      <c r="T242" s="80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250</v>
      </c>
      <c r="AU242" s="19" t="s">
        <v>80</v>
      </c>
    </row>
    <row r="243" spans="1:51" s="13" customFormat="1" ht="12">
      <c r="A243" s="13"/>
      <c r="B243" s="225"/>
      <c r="C243" s="226"/>
      <c r="D243" s="223" t="s">
        <v>254</v>
      </c>
      <c r="E243" s="227" t="s">
        <v>17</v>
      </c>
      <c r="F243" s="228" t="s">
        <v>1028</v>
      </c>
      <c r="G243" s="226"/>
      <c r="H243" s="229">
        <v>165.22</v>
      </c>
      <c r="I243" s="226"/>
      <c r="J243" s="226"/>
      <c r="K243" s="226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254</v>
      </c>
      <c r="AU243" s="234" t="s">
        <v>80</v>
      </c>
      <c r="AV243" s="13" t="s">
        <v>80</v>
      </c>
      <c r="AW243" s="13" t="s">
        <v>32</v>
      </c>
      <c r="AX243" s="13" t="s">
        <v>78</v>
      </c>
      <c r="AY243" s="234" t="s">
        <v>242</v>
      </c>
    </row>
    <row r="244" spans="1:65" s="2" customFormat="1" ht="24.15" customHeight="1">
      <c r="A244" s="34"/>
      <c r="B244" s="35"/>
      <c r="C244" s="207" t="s">
        <v>525</v>
      </c>
      <c r="D244" s="207" t="s">
        <v>244</v>
      </c>
      <c r="E244" s="208" t="s">
        <v>453</v>
      </c>
      <c r="F244" s="209" t="s">
        <v>454</v>
      </c>
      <c r="G244" s="210" t="s">
        <v>140</v>
      </c>
      <c r="H244" s="211">
        <v>162.042</v>
      </c>
      <c r="I244" s="212">
        <v>283.11</v>
      </c>
      <c r="J244" s="212">
        <f>ROUND(I244*H244,2)</f>
        <v>45875.71</v>
      </c>
      <c r="K244" s="209" t="s">
        <v>247</v>
      </c>
      <c r="L244" s="40"/>
      <c r="M244" s="213" t="s">
        <v>17</v>
      </c>
      <c r="N244" s="214" t="s">
        <v>41</v>
      </c>
      <c r="O244" s="215">
        <v>0.027</v>
      </c>
      <c r="P244" s="215">
        <f>O244*H244</f>
        <v>4.375134</v>
      </c>
      <c r="Q244" s="215">
        <v>0.3065148</v>
      </c>
      <c r="R244" s="215">
        <f>Q244*H244</f>
        <v>49.668271221599994</v>
      </c>
      <c r="S244" s="215">
        <v>0</v>
      </c>
      <c r="T244" s="21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7" t="s">
        <v>248</v>
      </c>
      <c r="AT244" s="217" t="s">
        <v>244</v>
      </c>
      <c r="AU244" s="217" t="s">
        <v>80</v>
      </c>
      <c r="AY244" s="19" t="s">
        <v>242</v>
      </c>
      <c r="BE244" s="218">
        <f>IF(N244="základní",J244,0)</f>
        <v>45875.71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78</v>
      </c>
      <c r="BK244" s="218">
        <f>ROUND(I244*H244,2)</f>
        <v>45875.71</v>
      </c>
      <c r="BL244" s="19" t="s">
        <v>248</v>
      </c>
      <c r="BM244" s="217" t="s">
        <v>1029</v>
      </c>
    </row>
    <row r="245" spans="1:47" s="2" customFormat="1" ht="12">
      <c r="A245" s="34"/>
      <c r="B245" s="35"/>
      <c r="C245" s="36"/>
      <c r="D245" s="219" t="s">
        <v>250</v>
      </c>
      <c r="E245" s="36"/>
      <c r="F245" s="220" t="s">
        <v>456</v>
      </c>
      <c r="G245" s="36"/>
      <c r="H245" s="36"/>
      <c r="I245" s="36"/>
      <c r="J245" s="36"/>
      <c r="K245" s="36"/>
      <c r="L245" s="40"/>
      <c r="M245" s="221"/>
      <c r="N245" s="222"/>
      <c r="O245" s="79"/>
      <c r="P245" s="79"/>
      <c r="Q245" s="79"/>
      <c r="R245" s="79"/>
      <c r="S245" s="79"/>
      <c r="T245" s="80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9" t="s">
        <v>250</v>
      </c>
      <c r="AU245" s="19" t="s">
        <v>80</v>
      </c>
    </row>
    <row r="246" spans="1:51" s="13" customFormat="1" ht="12">
      <c r="A246" s="13"/>
      <c r="B246" s="225"/>
      <c r="C246" s="226"/>
      <c r="D246" s="223" t="s">
        <v>254</v>
      </c>
      <c r="E246" s="227" t="s">
        <v>17</v>
      </c>
      <c r="F246" s="228" t="s">
        <v>1030</v>
      </c>
      <c r="G246" s="226"/>
      <c r="H246" s="229">
        <v>162.042</v>
      </c>
      <c r="I246" s="226"/>
      <c r="J246" s="226"/>
      <c r="K246" s="226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254</v>
      </c>
      <c r="AU246" s="234" t="s">
        <v>80</v>
      </c>
      <c r="AV246" s="13" t="s">
        <v>80</v>
      </c>
      <c r="AW246" s="13" t="s">
        <v>32</v>
      </c>
      <c r="AX246" s="13" t="s">
        <v>78</v>
      </c>
      <c r="AY246" s="234" t="s">
        <v>242</v>
      </c>
    </row>
    <row r="247" spans="1:65" s="2" customFormat="1" ht="44.25" customHeight="1">
      <c r="A247" s="34"/>
      <c r="B247" s="35"/>
      <c r="C247" s="207" t="s">
        <v>532</v>
      </c>
      <c r="D247" s="207" t="s">
        <v>244</v>
      </c>
      <c r="E247" s="208" t="s">
        <v>533</v>
      </c>
      <c r="F247" s="209" t="s">
        <v>534</v>
      </c>
      <c r="G247" s="210" t="s">
        <v>140</v>
      </c>
      <c r="H247" s="211">
        <v>158.865</v>
      </c>
      <c r="I247" s="212">
        <v>315.33</v>
      </c>
      <c r="J247" s="212">
        <f>ROUND(I247*H247,2)</f>
        <v>50094.9</v>
      </c>
      <c r="K247" s="209" t="s">
        <v>247</v>
      </c>
      <c r="L247" s="40"/>
      <c r="M247" s="213" t="s">
        <v>17</v>
      </c>
      <c r="N247" s="214" t="s">
        <v>41</v>
      </c>
      <c r="O247" s="215">
        <v>0.565</v>
      </c>
      <c r="P247" s="215">
        <f>O247*H247</f>
        <v>89.758725</v>
      </c>
      <c r="Q247" s="215">
        <v>0.10362</v>
      </c>
      <c r="R247" s="215">
        <f>Q247*H247</f>
        <v>16.461591300000002</v>
      </c>
      <c r="S247" s="215">
        <v>0</v>
      </c>
      <c r="T247" s="216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7" t="s">
        <v>248</v>
      </c>
      <c r="AT247" s="217" t="s">
        <v>244</v>
      </c>
      <c r="AU247" s="217" t="s">
        <v>80</v>
      </c>
      <c r="AY247" s="19" t="s">
        <v>242</v>
      </c>
      <c r="BE247" s="218">
        <f>IF(N247="základní",J247,0)</f>
        <v>50094.9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78</v>
      </c>
      <c r="BK247" s="218">
        <f>ROUND(I247*H247,2)</f>
        <v>50094.9</v>
      </c>
      <c r="BL247" s="19" t="s">
        <v>248</v>
      </c>
      <c r="BM247" s="217" t="s">
        <v>1031</v>
      </c>
    </row>
    <row r="248" spans="1:47" s="2" customFormat="1" ht="12">
      <c r="A248" s="34"/>
      <c r="B248" s="35"/>
      <c r="C248" s="36"/>
      <c r="D248" s="219" t="s">
        <v>250</v>
      </c>
      <c r="E248" s="36"/>
      <c r="F248" s="220" t="s">
        <v>536</v>
      </c>
      <c r="G248" s="36"/>
      <c r="H248" s="36"/>
      <c r="I248" s="36"/>
      <c r="J248" s="36"/>
      <c r="K248" s="36"/>
      <c r="L248" s="40"/>
      <c r="M248" s="221"/>
      <c r="N248" s="222"/>
      <c r="O248" s="79"/>
      <c r="P248" s="79"/>
      <c r="Q248" s="79"/>
      <c r="R248" s="79"/>
      <c r="S248" s="79"/>
      <c r="T248" s="80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9" t="s">
        <v>250</v>
      </c>
      <c r="AU248" s="19" t="s">
        <v>80</v>
      </c>
    </row>
    <row r="249" spans="1:51" s="13" customFormat="1" ht="12">
      <c r="A249" s="13"/>
      <c r="B249" s="225"/>
      <c r="C249" s="226"/>
      <c r="D249" s="223" t="s">
        <v>254</v>
      </c>
      <c r="E249" s="227" t="s">
        <v>837</v>
      </c>
      <c r="F249" s="228" t="s">
        <v>1032</v>
      </c>
      <c r="G249" s="226"/>
      <c r="H249" s="229">
        <v>88.275</v>
      </c>
      <c r="I249" s="226"/>
      <c r="J249" s="226"/>
      <c r="K249" s="226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254</v>
      </c>
      <c r="AU249" s="234" t="s">
        <v>80</v>
      </c>
      <c r="AV249" s="13" t="s">
        <v>80</v>
      </c>
      <c r="AW249" s="13" t="s">
        <v>32</v>
      </c>
      <c r="AX249" s="13" t="s">
        <v>70</v>
      </c>
      <c r="AY249" s="234" t="s">
        <v>242</v>
      </c>
    </row>
    <row r="250" spans="1:51" s="13" customFormat="1" ht="12">
      <c r="A250" s="13"/>
      <c r="B250" s="225"/>
      <c r="C250" s="226"/>
      <c r="D250" s="223" t="s">
        <v>254</v>
      </c>
      <c r="E250" s="227" t="s">
        <v>834</v>
      </c>
      <c r="F250" s="228" t="s">
        <v>1033</v>
      </c>
      <c r="G250" s="226"/>
      <c r="H250" s="229">
        <v>60.43</v>
      </c>
      <c r="I250" s="226"/>
      <c r="J250" s="226"/>
      <c r="K250" s="226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254</v>
      </c>
      <c r="AU250" s="234" t="s">
        <v>80</v>
      </c>
      <c r="AV250" s="13" t="s">
        <v>80</v>
      </c>
      <c r="AW250" s="13" t="s">
        <v>32</v>
      </c>
      <c r="AX250" s="13" t="s">
        <v>70</v>
      </c>
      <c r="AY250" s="234" t="s">
        <v>242</v>
      </c>
    </row>
    <row r="251" spans="1:51" s="13" customFormat="1" ht="12">
      <c r="A251" s="13"/>
      <c r="B251" s="225"/>
      <c r="C251" s="226"/>
      <c r="D251" s="223" t="s">
        <v>254</v>
      </c>
      <c r="E251" s="227" t="s">
        <v>831</v>
      </c>
      <c r="F251" s="228" t="s">
        <v>1034</v>
      </c>
      <c r="G251" s="226"/>
      <c r="H251" s="229">
        <v>10.16</v>
      </c>
      <c r="I251" s="226"/>
      <c r="J251" s="226"/>
      <c r="K251" s="226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254</v>
      </c>
      <c r="AU251" s="234" t="s">
        <v>80</v>
      </c>
      <c r="AV251" s="13" t="s">
        <v>80</v>
      </c>
      <c r="AW251" s="13" t="s">
        <v>32</v>
      </c>
      <c r="AX251" s="13" t="s">
        <v>70</v>
      </c>
      <c r="AY251" s="234" t="s">
        <v>242</v>
      </c>
    </row>
    <row r="252" spans="1:51" s="14" customFormat="1" ht="12">
      <c r="A252" s="14"/>
      <c r="B252" s="235"/>
      <c r="C252" s="236"/>
      <c r="D252" s="223" t="s">
        <v>254</v>
      </c>
      <c r="E252" s="237" t="s">
        <v>840</v>
      </c>
      <c r="F252" s="238" t="s">
        <v>261</v>
      </c>
      <c r="G252" s="236"/>
      <c r="H252" s="239">
        <v>158.865</v>
      </c>
      <c r="I252" s="236"/>
      <c r="J252" s="236"/>
      <c r="K252" s="236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254</v>
      </c>
      <c r="AU252" s="244" t="s">
        <v>80</v>
      </c>
      <c r="AV252" s="14" t="s">
        <v>248</v>
      </c>
      <c r="AW252" s="14" t="s">
        <v>32</v>
      </c>
      <c r="AX252" s="14" t="s">
        <v>78</v>
      </c>
      <c r="AY252" s="244" t="s">
        <v>242</v>
      </c>
    </row>
    <row r="253" spans="1:65" s="2" customFormat="1" ht="16.5" customHeight="1">
      <c r="A253" s="34"/>
      <c r="B253" s="35"/>
      <c r="C253" s="264" t="s">
        <v>540</v>
      </c>
      <c r="D253" s="264" t="s">
        <v>420</v>
      </c>
      <c r="E253" s="265" t="s">
        <v>541</v>
      </c>
      <c r="F253" s="266" t="s">
        <v>542</v>
      </c>
      <c r="G253" s="267" t="s">
        <v>140</v>
      </c>
      <c r="H253" s="268">
        <v>90.041</v>
      </c>
      <c r="I253" s="269">
        <v>367</v>
      </c>
      <c r="J253" s="269">
        <f>ROUND(I253*H253,2)</f>
        <v>33045.05</v>
      </c>
      <c r="K253" s="266" t="s">
        <v>423</v>
      </c>
      <c r="L253" s="270"/>
      <c r="M253" s="271" t="s">
        <v>17</v>
      </c>
      <c r="N253" s="272" t="s">
        <v>41</v>
      </c>
      <c r="O253" s="215">
        <v>0</v>
      </c>
      <c r="P253" s="215">
        <f>O253*H253</f>
        <v>0</v>
      </c>
      <c r="Q253" s="215">
        <v>0.152</v>
      </c>
      <c r="R253" s="215">
        <f>Q253*H253</f>
        <v>13.686231999999999</v>
      </c>
      <c r="S253" s="215">
        <v>0</v>
      </c>
      <c r="T253" s="216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7" t="s">
        <v>300</v>
      </c>
      <c r="AT253" s="217" t="s">
        <v>420</v>
      </c>
      <c r="AU253" s="217" t="s">
        <v>80</v>
      </c>
      <c r="AY253" s="19" t="s">
        <v>242</v>
      </c>
      <c r="BE253" s="218">
        <f>IF(N253="základní",J253,0)</f>
        <v>33045.05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78</v>
      </c>
      <c r="BK253" s="218">
        <f>ROUND(I253*H253,2)</f>
        <v>33045.05</v>
      </c>
      <c r="BL253" s="19" t="s">
        <v>248</v>
      </c>
      <c r="BM253" s="217" t="s">
        <v>1035</v>
      </c>
    </row>
    <row r="254" spans="1:51" s="13" customFormat="1" ht="12">
      <c r="A254" s="13"/>
      <c r="B254" s="225"/>
      <c r="C254" s="226"/>
      <c r="D254" s="223" t="s">
        <v>254</v>
      </c>
      <c r="E254" s="227" t="s">
        <v>17</v>
      </c>
      <c r="F254" s="228" t="s">
        <v>1036</v>
      </c>
      <c r="G254" s="226"/>
      <c r="H254" s="229">
        <v>90.041</v>
      </c>
      <c r="I254" s="226"/>
      <c r="J254" s="226"/>
      <c r="K254" s="226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254</v>
      </c>
      <c r="AU254" s="234" t="s">
        <v>80</v>
      </c>
      <c r="AV254" s="13" t="s">
        <v>80</v>
      </c>
      <c r="AW254" s="13" t="s">
        <v>32</v>
      </c>
      <c r="AX254" s="13" t="s">
        <v>78</v>
      </c>
      <c r="AY254" s="234" t="s">
        <v>242</v>
      </c>
    </row>
    <row r="255" spans="1:65" s="2" customFormat="1" ht="16.5" customHeight="1">
      <c r="A255" s="34"/>
      <c r="B255" s="35"/>
      <c r="C255" s="264" t="s">
        <v>545</v>
      </c>
      <c r="D255" s="264" t="s">
        <v>420</v>
      </c>
      <c r="E255" s="265" t="s">
        <v>1037</v>
      </c>
      <c r="F255" s="266" t="s">
        <v>1038</v>
      </c>
      <c r="G255" s="267" t="s">
        <v>140</v>
      </c>
      <c r="H255" s="268">
        <v>28.193</v>
      </c>
      <c r="I255" s="269">
        <v>427</v>
      </c>
      <c r="J255" s="269">
        <f>ROUND(I255*H255,2)</f>
        <v>12038.41</v>
      </c>
      <c r="K255" s="266" t="s">
        <v>423</v>
      </c>
      <c r="L255" s="270"/>
      <c r="M255" s="271" t="s">
        <v>17</v>
      </c>
      <c r="N255" s="272" t="s">
        <v>41</v>
      </c>
      <c r="O255" s="215">
        <v>0</v>
      </c>
      <c r="P255" s="215">
        <f>O255*H255</f>
        <v>0</v>
      </c>
      <c r="Q255" s="215">
        <v>0.152</v>
      </c>
      <c r="R255" s="215">
        <f>Q255*H255</f>
        <v>4.285336</v>
      </c>
      <c r="S255" s="215">
        <v>0</v>
      </c>
      <c r="T255" s="21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17" t="s">
        <v>300</v>
      </c>
      <c r="AT255" s="217" t="s">
        <v>420</v>
      </c>
      <c r="AU255" s="217" t="s">
        <v>80</v>
      </c>
      <c r="AY255" s="19" t="s">
        <v>242</v>
      </c>
      <c r="BE255" s="218">
        <f>IF(N255="základní",J255,0)</f>
        <v>12038.41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78</v>
      </c>
      <c r="BK255" s="218">
        <f>ROUND(I255*H255,2)</f>
        <v>12038.41</v>
      </c>
      <c r="BL255" s="19" t="s">
        <v>248</v>
      </c>
      <c r="BM255" s="217" t="s">
        <v>1039</v>
      </c>
    </row>
    <row r="256" spans="1:51" s="13" customFormat="1" ht="12">
      <c r="A256" s="13"/>
      <c r="B256" s="225"/>
      <c r="C256" s="226"/>
      <c r="D256" s="223" t="s">
        <v>254</v>
      </c>
      <c r="E256" s="227" t="s">
        <v>17</v>
      </c>
      <c r="F256" s="228" t="s">
        <v>1040</v>
      </c>
      <c r="G256" s="226"/>
      <c r="H256" s="229">
        <v>28.193</v>
      </c>
      <c r="I256" s="226"/>
      <c r="J256" s="226"/>
      <c r="K256" s="226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254</v>
      </c>
      <c r="AU256" s="234" t="s">
        <v>80</v>
      </c>
      <c r="AV256" s="13" t="s">
        <v>80</v>
      </c>
      <c r="AW256" s="13" t="s">
        <v>32</v>
      </c>
      <c r="AX256" s="13" t="s">
        <v>78</v>
      </c>
      <c r="AY256" s="234" t="s">
        <v>242</v>
      </c>
    </row>
    <row r="257" spans="1:65" s="2" customFormat="1" ht="16.5" customHeight="1">
      <c r="A257" s="34"/>
      <c r="B257" s="35"/>
      <c r="C257" s="264" t="s">
        <v>550</v>
      </c>
      <c r="D257" s="264" t="s">
        <v>420</v>
      </c>
      <c r="E257" s="265" t="s">
        <v>1041</v>
      </c>
      <c r="F257" s="266" t="s">
        <v>1042</v>
      </c>
      <c r="G257" s="267" t="s">
        <v>140</v>
      </c>
      <c r="H257" s="268">
        <v>10.363</v>
      </c>
      <c r="I257" s="269">
        <v>652</v>
      </c>
      <c r="J257" s="269">
        <f>ROUND(I257*H257,2)</f>
        <v>6756.68</v>
      </c>
      <c r="K257" s="266" t="s">
        <v>423</v>
      </c>
      <c r="L257" s="270"/>
      <c r="M257" s="271" t="s">
        <v>17</v>
      </c>
      <c r="N257" s="272" t="s">
        <v>41</v>
      </c>
      <c r="O257" s="215">
        <v>0</v>
      </c>
      <c r="P257" s="215">
        <f>O257*H257</f>
        <v>0</v>
      </c>
      <c r="Q257" s="215">
        <v>0.175</v>
      </c>
      <c r="R257" s="215">
        <f>Q257*H257</f>
        <v>1.8135249999999998</v>
      </c>
      <c r="S257" s="215">
        <v>0</v>
      </c>
      <c r="T257" s="21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7" t="s">
        <v>300</v>
      </c>
      <c r="AT257" s="217" t="s">
        <v>420</v>
      </c>
      <c r="AU257" s="217" t="s">
        <v>80</v>
      </c>
      <c r="AY257" s="19" t="s">
        <v>242</v>
      </c>
      <c r="BE257" s="218">
        <f>IF(N257="základní",J257,0)</f>
        <v>6756.68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78</v>
      </c>
      <c r="BK257" s="218">
        <f>ROUND(I257*H257,2)</f>
        <v>6756.68</v>
      </c>
      <c r="BL257" s="19" t="s">
        <v>248</v>
      </c>
      <c r="BM257" s="217" t="s">
        <v>1043</v>
      </c>
    </row>
    <row r="258" spans="1:47" s="2" customFormat="1" ht="12">
      <c r="A258" s="34"/>
      <c r="B258" s="35"/>
      <c r="C258" s="36"/>
      <c r="D258" s="223" t="s">
        <v>252</v>
      </c>
      <c r="E258" s="36"/>
      <c r="F258" s="224" t="s">
        <v>1044</v>
      </c>
      <c r="G258" s="36"/>
      <c r="H258" s="36"/>
      <c r="I258" s="36"/>
      <c r="J258" s="36"/>
      <c r="K258" s="36"/>
      <c r="L258" s="40"/>
      <c r="M258" s="221"/>
      <c r="N258" s="222"/>
      <c r="O258" s="79"/>
      <c r="P258" s="79"/>
      <c r="Q258" s="79"/>
      <c r="R258" s="79"/>
      <c r="S258" s="79"/>
      <c r="T258" s="80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9" t="s">
        <v>252</v>
      </c>
      <c r="AU258" s="19" t="s">
        <v>80</v>
      </c>
    </row>
    <row r="259" spans="1:51" s="13" customFormat="1" ht="12">
      <c r="A259" s="13"/>
      <c r="B259" s="225"/>
      <c r="C259" s="226"/>
      <c r="D259" s="223" t="s">
        <v>254</v>
      </c>
      <c r="E259" s="227" t="s">
        <v>17</v>
      </c>
      <c r="F259" s="228" t="s">
        <v>1045</v>
      </c>
      <c r="G259" s="226"/>
      <c r="H259" s="229">
        <v>10.363</v>
      </c>
      <c r="I259" s="226"/>
      <c r="J259" s="226"/>
      <c r="K259" s="226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254</v>
      </c>
      <c r="AU259" s="234" t="s">
        <v>80</v>
      </c>
      <c r="AV259" s="13" t="s">
        <v>80</v>
      </c>
      <c r="AW259" s="13" t="s">
        <v>32</v>
      </c>
      <c r="AX259" s="13" t="s">
        <v>78</v>
      </c>
      <c r="AY259" s="234" t="s">
        <v>242</v>
      </c>
    </row>
    <row r="260" spans="1:65" s="2" customFormat="1" ht="44.25" customHeight="1">
      <c r="A260" s="34"/>
      <c r="B260" s="35"/>
      <c r="C260" s="207" t="s">
        <v>558</v>
      </c>
      <c r="D260" s="207" t="s">
        <v>244</v>
      </c>
      <c r="E260" s="208" t="s">
        <v>1046</v>
      </c>
      <c r="F260" s="209" t="s">
        <v>1047</v>
      </c>
      <c r="G260" s="210" t="s">
        <v>140</v>
      </c>
      <c r="H260" s="211">
        <v>158.865</v>
      </c>
      <c r="I260" s="212">
        <v>27.03</v>
      </c>
      <c r="J260" s="212">
        <f>ROUND(I260*H260,2)</f>
        <v>4294.12</v>
      </c>
      <c r="K260" s="209" t="s">
        <v>247</v>
      </c>
      <c r="L260" s="40"/>
      <c r="M260" s="213" t="s">
        <v>17</v>
      </c>
      <c r="N260" s="214" t="s">
        <v>41</v>
      </c>
      <c r="O260" s="215">
        <v>0.055</v>
      </c>
      <c r="P260" s="215">
        <f>O260*H260</f>
        <v>8.737575000000001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7" t="s">
        <v>248</v>
      </c>
      <c r="AT260" s="217" t="s">
        <v>244</v>
      </c>
      <c r="AU260" s="217" t="s">
        <v>80</v>
      </c>
      <c r="AY260" s="19" t="s">
        <v>242</v>
      </c>
      <c r="BE260" s="218">
        <f>IF(N260="základní",J260,0)</f>
        <v>4294.12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78</v>
      </c>
      <c r="BK260" s="218">
        <f>ROUND(I260*H260,2)</f>
        <v>4294.12</v>
      </c>
      <c r="BL260" s="19" t="s">
        <v>248</v>
      </c>
      <c r="BM260" s="217" t="s">
        <v>1048</v>
      </c>
    </row>
    <row r="261" spans="1:47" s="2" customFormat="1" ht="12">
      <c r="A261" s="34"/>
      <c r="B261" s="35"/>
      <c r="C261" s="36"/>
      <c r="D261" s="219" t="s">
        <v>250</v>
      </c>
      <c r="E261" s="36"/>
      <c r="F261" s="220" t="s">
        <v>1049</v>
      </c>
      <c r="G261" s="36"/>
      <c r="H261" s="36"/>
      <c r="I261" s="36"/>
      <c r="J261" s="36"/>
      <c r="K261" s="36"/>
      <c r="L261" s="40"/>
      <c r="M261" s="221"/>
      <c r="N261" s="222"/>
      <c r="O261" s="79"/>
      <c r="P261" s="79"/>
      <c r="Q261" s="79"/>
      <c r="R261" s="79"/>
      <c r="S261" s="79"/>
      <c r="T261" s="80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9" t="s">
        <v>250</v>
      </c>
      <c r="AU261" s="19" t="s">
        <v>80</v>
      </c>
    </row>
    <row r="262" spans="1:51" s="13" customFormat="1" ht="12">
      <c r="A262" s="13"/>
      <c r="B262" s="225"/>
      <c r="C262" s="226"/>
      <c r="D262" s="223" t="s">
        <v>254</v>
      </c>
      <c r="E262" s="227" t="s">
        <v>17</v>
      </c>
      <c r="F262" s="228" t="s">
        <v>840</v>
      </c>
      <c r="G262" s="226"/>
      <c r="H262" s="229">
        <v>158.865</v>
      </c>
      <c r="I262" s="226"/>
      <c r="J262" s="226"/>
      <c r="K262" s="226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254</v>
      </c>
      <c r="AU262" s="234" t="s">
        <v>80</v>
      </c>
      <c r="AV262" s="13" t="s">
        <v>80</v>
      </c>
      <c r="AW262" s="13" t="s">
        <v>32</v>
      </c>
      <c r="AX262" s="13" t="s">
        <v>78</v>
      </c>
      <c r="AY262" s="234" t="s">
        <v>242</v>
      </c>
    </row>
    <row r="263" spans="1:65" s="2" customFormat="1" ht="37.8" customHeight="1">
      <c r="A263" s="34"/>
      <c r="B263" s="35"/>
      <c r="C263" s="207" t="s">
        <v>563</v>
      </c>
      <c r="D263" s="207" t="s">
        <v>244</v>
      </c>
      <c r="E263" s="208" t="s">
        <v>474</v>
      </c>
      <c r="F263" s="209" t="s">
        <v>475</v>
      </c>
      <c r="G263" s="210" t="s">
        <v>140</v>
      </c>
      <c r="H263" s="211">
        <v>13.3</v>
      </c>
      <c r="I263" s="212">
        <v>343.87</v>
      </c>
      <c r="J263" s="212">
        <f>ROUND(I263*H263,2)</f>
        <v>4573.47</v>
      </c>
      <c r="K263" s="209" t="s">
        <v>247</v>
      </c>
      <c r="L263" s="40"/>
      <c r="M263" s="213" t="s">
        <v>17</v>
      </c>
      <c r="N263" s="214" t="s">
        <v>41</v>
      </c>
      <c r="O263" s="215">
        <v>0.777</v>
      </c>
      <c r="P263" s="215">
        <f>O263*H263</f>
        <v>10.334100000000001</v>
      </c>
      <c r="Q263" s="215">
        <v>0.101</v>
      </c>
      <c r="R263" s="215">
        <f>Q263*H263</f>
        <v>1.3433000000000002</v>
      </c>
      <c r="S263" s="215">
        <v>0</v>
      </c>
      <c r="T263" s="216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7" t="s">
        <v>248</v>
      </c>
      <c r="AT263" s="217" t="s">
        <v>244</v>
      </c>
      <c r="AU263" s="217" t="s">
        <v>80</v>
      </c>
      <c r="AY263" s="19" t="s">
        <v>242</v>
      </c>
      <c r="BE263" s="218">
        <f>IF(N263="základní",J263,0)</f>
        <v>4573.47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78</v>
      </c>
      <c r="BK263" s="218">
        <f>ROUND(I263*H263,2)</f>
        <v>4573.47</v>
      </c>
      <c r="BL263" s="19" t="s">
        <v>248</v>
      </c>
      <c r="BM263" s="217" t="s">
        <v>1050</v>
      </c>
    </row>
    <row r="264" spans="1:47" s="2" customFormat="1" ht="12">
      <c r="A264" s="34"/>
      <c r="B264" s="35"/>
      <c r="C264" s="36"/>
      <c r="D264" s="219" t="s">
        <v>250</v>
      </c>
      <c r="E264" s="36"/>
      <c r="F264" s="220" t="s">
        <v>477</v>
      </c>
      <c r="G264" s="36"/>
      <c r="H264" s="36"/>
      <c r="I264" s="36"/>
      <c r="J264" s="36"/>
      <c r="K264" s="36"/>
      <c r="L264" s="40"/>
      <c r="M264" s="221"/>
      <c r="N264" s="222"/>
      <c r="O264" s="79"/>
      <c r="P264" s="79"/>
      <c r="Q264" s="79"/>
      <c r="R264" s="79"/>
      <c r="S264" s="79"/>
      <c r="T264" s="80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9" t="s">
        <v>250</v>
      </c>
      <c r="AU264" s="19" t="s">
        <v>80</v>
      </c>
    </row>
    <row r="265" spans="1:47" s="2" customFormat="1" ht="12">
      <c r="A265" s="34"/>
      <c r="B265" s="35"/>
      <c r="C265" s="36"/>
      <c r="D265" s="223" t="s">
        <v>252</v>
      </c>
      <c r="E265" s="36"/>
      <c r="F265" s="224" t="s">
        <v>1051</v>
      </c>
      <c r="G265" s="36"/>
      <c r="H265" s="36"/>
      <c r="I265" s="36"/>
      <c r="J265" s="36"/>
      <c r="K265" s="36"/>
      <c r="L265" s="40"/>
      <c r="M265" s="221"/>
      <c r="N265" s="222"/>
      <c r="O265" s="79"/>
      <c r="P265" s="79"/>
      <c r="Q265" s="79"/>
      <c r="R265" s="79"/>
      <c r="S265" s="79"/>
      <c r="T265" s="80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9" t="s">
        <v>252</v>
      </c>
      <c r="AU265" s="19" t="s">
        <v>80</v>
      </c>
    </row>
    <row r="266" spans="1:51" s="13" customFormat="1" ht="12">
      <c r="A266" s="13"/>
      <c r="B266" s="225"/>
      <c r="C266" s="226"/>
      <c r="D266" s="223" t="s">
        <v>254</v>
      </c>
      <c r="E266" s="227" t="s">
        <v>17</v>
      </c>
      <c r="F266" s="228" t="s">
        <v>1052</v>
      </c>
      <c r="G266" s="226"/>
      <c r="H266" s="229">
        <v>13.3</v>
      </c>
      <c r="I266" s="226"/>
      <c r="J266" s="226"/>
      <c r="K266" s="226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254</v>
      </c>
      <c r="AU266" s="234" t="s">
        <v>80</v>
      </c>
      <c r="AV266" s="13" t="s">
        <v>80</v>
      </c>
      <c r="AW266" s="13" t="s">
        <v>32</v>
      </c>
      <c r="AX266" s="13" t="s">
        <v>78</v>
      </c>
      <c r="AY266" s="234" t="s">
        <v>242</v>
      </c>
    </row>
    <row r="267" spans="1:63" s="12" customFormat="1" ht="22.8" customHeight="1">
      <c r="A267" s="12"/>
      <c r="B267" s="192"/>
      <c r="C267" s="193"/>
      <c r="D267" s="194" t="s">
        <v>69</v>
      </c>
      <c r="E267" s="205" t="s">
        <v>284</v>
      </c>
      <c r="F267" s="205" t="s">
        <v>1053</v>
      </c>
      <c r="G267" s="193"/>
      <c r="H267" s="193"/>
      <c r="I267" s="193"/>
      <c r="J267" s="206">
        <f>BK267</f>
        <v>4864.01</v>
      </c>
      <c r="K267" s="193"/>
      <c r="L267" s="197"/>
      <c r="M267" s="198"/>
      <c r="N267" s="199"/>
      <c r="O267" s="199"/>
      <c r="P267" s="200">
        <f>SUM(P268:P270)</f>
        <v>8.422524000000001</v>
      </c>
      <c r="Q267" s="199"/>
      <c r="R267" s="200">
        <f>SUM(R268:R270)</f>
        <v>0.0893298</v>
      </c>
      <c r="S267" s="199"/>
      <c r="T267" s="201">
        <f>SUM(T268:T270)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2" t="s">
        <v>78</v>
      </c>
      <c r="AT267" s="203" t="s">
        <v>69</v>
      </c>
      <c r="AU267" s="203" t="s">
        <v>78</v>
      </c>
      <c r="AY267" s="202" t="s">
        <v>242</v>
      </c>
      <c r="BK267" s="204">
        <f>SUM(BK268:BK270)</f>
        <v>4864.01</v>
      </c>
    </row>
    <row r="268" spans="1:65" s="2" customFormat="1" ht="16.5" customHeight="1">
      <c r="A268" s="34"/>
      <c r="B268" s="35"/>
      <c r="C268" s="207" t="s">
        <v>571</v>
      </c>
      <c r="D268" s="207" t="s">
        <v>244</v>
      </c>
      <c r="E268" s="208" t="s">
        <v>1054</v>
      </c>
      <c r="F268" s="209" t="s">
        <v>1055</v>
      </c>
      <c r="G268" s="210" t="s">
        <v>140</v>
      </c>
      <c r="H268" s="211">
        <v>63.807</v>
      </c>
      <c r="I268" s="212">
        <v>76.23</v>
      </c>
      <c r="J268" s="212">
        <f>ROUND(I268*H268,2)</f>
        <v>4864.01</v>
      </c>
      <c r="K268" s="209" t="s">
        <v>247</v>
      </c>
      <c r="L268" s="40"/>
      <c r="M268" s="213" t="s">
        <v>17</v>
      </c>
      <c r="N268" s="214" t="s">
        <v>41</v>
      </c>
      <c r="O268" s="215">
        <v>0.132</v>
      </c>
      <c r="P268" s="215">
        <f>O268*H268</f>
        <v>8.422524000000001</v>
      </c>
      <c r="Q268" s="215">
        <v>0.0014</v>
      </c>
      <c r="R268" s="215">
        <f>Q268*H268</f>
        <v>0.0893298</v>
      </c>
      <c r="S268" s="215">
        <v>0</v>
      </c>
      <c r="T268" s="21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7" t="s">
        <v>248</v>
      </c>
      <c r="AT268" s="217" t="s">
        <v>244</v>
      </c>
      <c r="AU268" s="217" t="s">
        <v>80</v>
      </c>
      <c r="AY268" s="19" t="s">
        <v>242</v>
      </c>
      <c r="BE268" s="218">
        <f>IF(N268="základní",J268,0)</f>
        <v>4864.01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78</v>
      </c>
      <c r="BK268" s="218">
        <f>ROUND(I268*H268,2)</f>
        <v>4864.01</v>
      </c>
      <c r="BL268" s="19" t="s">
        <v>248</v>
      </c>
      <c r="BM268" s="217" t="s">
        <v>1056</v>
      </c>
    </row>
    <row r="269" spans="1:47" s="2" customFormat="1" ht="12">
      <c r="A269" s="34"/>
      <c r="B269" s="35"/>
      <c r="C269" s="36"/>
      <c r="D269" s="219" t="s">
        <v>250</v>
      </c>
      <c r="E269" s="36"/>
      <c r="F269" s="220" t="s">
        <v>1057</v>
      </c>
      <c r="G269" s="36"/>
      <c r="H269" s="36"/>
      <c r="I269" s="36"/>
      <c r="J269" s="36"/>
      <c r="K269" s="36"/>
      <c r="L269" s="40"/>
      <c r="M269" s="221"/>
      <c r="N269" s="222"/>
      <c r="O269" s="79"/>
      <c r="P269" s="79"/>
      <c r="Q269" s="79"/>
      <c r="R269" s="79"/>
      <c r="S269" s="79"/>
      <c r="T269" s="80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9" t="s">
        <v>250</v>
      </c>
      <c r="AU269" s="19" t="s">
        <v>80</v>
      </c>
    </row>
    <row r="270" spans="1:51" s="13" customFormat="1" ht="12">
      <c r="A270" s="13"/>
      <c r="B270" s="225"/>
      <c r="C270" s="226"/>
      <c r="D270" s="223" t="s">
        <v>254</v>
      </c>
      <c r="E270" s="227" t="s">
        <v>17</v>
      </c>
      <c r="F270" s="228" t="s">
        <v>1058</v>
      </c>
      <c r="G270" s="226"/>
      <c r="H270" s="229">
        <v>63.807</v>
      </c>
      <c r="I270" s="226"/>
      <c r="J270" s="226"/>
      <c r="K270" s="226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254</v>
      </c>
      <c r="AU270" s="234" t="s">
        <v>80</v>
      </c>
      <c r="AV270" s="13" t="s">
        <v>80</v>
      </c>
      <c r="AW270" s="13" t="s">
        <v>32</v>
      </c>
      <c r="AX270" s="13" t="s">
        <v>78</v>
      </c>
      <c r="AY270" s="234" t="s">
        <v>242</v>
      </c>
    </row>
    <row r="271" spans="1:63" s="12" customFormat="1" ht="22.8" customHeight="1">
      <c r="A271" s="12"/>
      <c r="B271" s="192"/>
      <c r="C271" s="193"/>
      <c r="D271" s="194" t="s">
        <v>69</v>
      </c>
      <c r="E271" s="205" t="s">
        <v>300</v>
      </c>
      <c r="F271" s="205" t="s">
        <v>577</v>
      </c>
      <c r="G271" s="193"/>
      <c r="H271" s="193"/>
      <c r="I271" s="193"/>
      <c r="J271" s="206">
        <f>BK271</f>
        <v>22614.66</v>
      </c>
      <c r="K271" s="193"/>
      <c r="L271" s="197"/>
      <c r="M271" s="198"/>
      <c r="N271" s="199"/>
      <c r="O271" s="199"/>
      <c r="P271" s="200">
        <f>SUM(P272:P307)</f>
        <v>12.232</v>
      </c>
      <c r="Q271" s="199"/>
      <c r="R271" s="200">
        <f>SUM(R272:R307)</f>
        <v>0.4630932499999999</v>
      </c>
      <c r="S271" s="199"/>
      <c r="T271" s="201">
        <f>SUM(T272:T307)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2" t="s">
        <v>78</v>
      </c>
      <c r="AT271" s="203" t="s">
        <v>69</v>
      </c>
      <c r="AU271" s="203" t="s">
        <v>78</v>
      </c>
      <c r="AY271" s="202" t="s">
        <v>242</v>
      </c>
      <c r="BK271" s="204">
        <f>SUM(BK272:BK307)</f>
        <v>22614.66</v>
      </c>
    </row>
    <row r="272" spans="1:65" s="2" customFormat="1" ht="21.75" customHeight="1">
      <c r="A272" s="34"/>
      <c r="B272" s="35"/>
      <c r="C272" s="207" t="s">
        <v>578</v>
      </c>
      <c r="D272" s="207" t="s">
        <v>244</v>
      </c>
      <c r="E272" s="208" t="s">
        <v>1059</v>
      </c>
      <c r="F272" s="209" t="s">
        <v>1060</v>
      </c>
      <c r="G272" s="210" t="s">
        <v>184</v>
      </c>
      <c r="H272" s="211">
        <v>42</v>
      </c>
      <c r="I272" s="212">
        <v>11.21</v>
      </c>
      <c r="J272" s="212">
        <f>ROUND(I272*H272,2)</f>
        <v>470.82</v>
      </c>
      <c r="K272" s="209" t="s">
        <v>247</v>
      </c>
      <c r="L272" s="40"/>
      <c r="M272" s="213" t="s">
        <v>17</v>
      </c>
      <c r="N272" s="214" t="s">
        <v>41</v>
      </c>
      <c r="O272" s="215">
        <v>0.033</v>
      </c>
      <c r="P272" s="215">
        <f>O272*H272</f>
        <v>1.3860000000000001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7" t="s">
        <v>248</v>
      </c>
      <c r="AT272" s="217" t="s">
        <v>244</v>
      </c>
      <c r="AU272" s="217" t="s">
        <v>80</v>
      </c>
      <c r="AY272" s="19" t="s">
        <v>242</v>
      </c>
      <c r="BE272" s="218">
        <f>IF(N272="základní",J272,0)</f>
        <v>470.82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78</v>
      </c>
      <c r="BK272" s="218">
        <f>ROUND(I272*H272,2)</f>
        <v>470.82</v>
      </c>
      <c r="BL272" s="19" t="s">
        <v>248</v>
      </c>
      <c r="BM272" s="217" t="s">
        <v>1061</v>
      </c>
    </row>
    <row r="273" spans="1:47" s="2" customFormat="1" ht="12">
      <c r="A273" s="34"/>
      <c r="B273" s="35"/>
      <c r="C273" s="36"/>
      <c r="D273" s="219" t="s">
        <v>250</v>
      </c>
      <c r="E273" s="36"/>
      <c r="F273" s="220" t="s">
        <v>1062</v>
      </c>
      <c r="G273" s="36"/>
      <c r="H273" s="36"/>
      <c r="I273" s="36"/>
      <c r="J273" s="36"/>
      <c r="K273" s="36"/>
      <c r="L273" s="40"/>
      <c r="M273" s="221"/>
      <c r="N273" s="222"/>
      <c r="O273" s="79"/>
      <c r="P273" s="79"/>
      <c r="Q273" s="79"/>
      <c r="R273" s="79"/>
      <c r="S273" s="79"/>
      <c r="T273" s="80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9" t="s">
        <v>250</v>
      </c>
      <c r="AU273" s="19" t="s">
        <v>80</v>
      </c>
    </row>
    <row r="274" spans="1:51" s="13" customFormat="1" ht="12">
      <c r="A274" s="13"/>
      <c r="B274" s="225"/>
      <c r="C274" s="226"/>
      <c r="D274" s="223" t="s">
        <v>254</v>
      </c>
      <c r="E274" s="227" t="s">
        <v>780</v>
      </c>
      <c r="F274" s="228" t="s">
        <v>1063</v>
      </c>
      <c r="G274" s="226"/>
      <c r="H274" s="229">
        <v>42</v>
      </c>
      <c r="I274" s="226"/>
      <c r="J274" s="226"/>
      <c r="K274" s="226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254</v>
      </c>
      <c r="AU274" s="234" t="s">
        <v>80</v>
      </c>
      <c r="AV274" s="13" t="s">
        <v>80</v>
      </c>
      <c r="AW274" s="13" t="s">
        <v>32</v>
      </c>
      <c r="AX274" s="13" t="s">
        <v>78</v>
      </c>
      <c r="AY274" s="234" t="s">
        <v>242</v>
      </c>
    </row>
    <row r="275" spans="1:65" s="2" customFormat="1" ht="24.15" customHeight="1">
      <c r="A275" s="34"/>
      <c r="B275" s="35"/>
      <c r="C275" s="264" t="s">
        <v>586</v>
      </c>
      <c r="D275" s="264" t="s">
        <v>420</v>
      </c>
      <c r="E275" s="265" t="s">
        <v>1064</v>
      </c>
      <c r="F275" s="266" t="s">
        <v>1065</v>
      </c>
      <c r="G275" s="267" t="s">
        <v>184</v>
      </c>
      <c r="H275" s="268">
        <v>12.6</v>
      </c>
      <c r="I275" s="269">
        <v>41.6</v>
      </c>
      <c r="J275" s="269">
        <f>ROUND(I275*H275,2)</f>
        <v>524.16</v>
      </c>
      <c r="K275" s="266" t="s">
        <v>423</v>
      </c>
      <c r="L275" s="270"/>
      <c r="M275" s="271" t="s">
        <v>17</v>
      </c>
      <c r="N275" s="272" t="s">
        <v>41</v>
      </c>
      <c r="O275" s="215">
        <v>0</v>
      </c>
      <c r="P275" s="215">
        <f>O275*H275</f>
        <v>0</v>
      </c>
      <c r="Q275" s="215">
        <v>0.00048</v>
      </c>
      <c r="R275" s="215">
        <f>Q275*H275</f>
        <v>0.0060479999999999996</v>
      </c>
      <c r="S275" s="215">
        <v>0</v>
      </c>
      <c r="T275" s="21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7" t="s">
        <v>300</v>
      </c>
      <c r="AT275" s="217" t="s">
        <v>420</v>
      </c>
      <c r="AU275" s="217" t="s">
        <v>80</v>
      </c>
      <c r="AY275" s="19" t="s">
        <v>242</v>
      </c>
      <c r="BE275" s="218">
        <f>IF(N275="základní",J275,0)</f>
        <v>524.16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78</v>
      </c>
      <c r="BK275" s="218">
        <f>ROUND(I275*H275,2)</f>
        <v>524.16</v>
      </c>
      <c r="BL275" s="19" t="s">
        <v>248</v>
      </c>
      <c r="BM275" s="217" t="s">
        <v>1066</v>
      </c>
    </row>
    <row r="276" spans="1:51" s="13" customFormat="1" ht="12">
      <c r="A276" s="13"/>
      <c r="B276" s="225"/>
      <c r="C276" s="226"/>
      <c r="D276" s="223" t="s">
        <v>254</v>
      </c>
      <c r="E276" s="227" t="s">
        <v>817</v>
      </c>
      <c r="F276" s="228" t="s">
        <v>326</v>
      </c>
      <c r="G276" s="226"/>
      <c r="H276" s="229">
        <v>12</v>
      </c>
      <c r="I276" s="226"/>
      <c r="J276" s="226"/>
      <c r="K276" s="226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254</v>
      </c>
      <c r="AU276" s="234" t="s">
        <v>80</v>
      </c>
      <c r="AV276" s="13" t="s">
        <v>80</v>
      </c>
      <c r="AW276" s="13" t="s">
        <v>32</v>
      </c>
      <c r="AX276" s="13" t="s">
        <v>70</v>
      </c>
      <c r="AY276" s="234" t="s">
        <v>242</v>
      </c>
    </row>
    <row r="277" spans="1:51" s="13" customFormat="1" ht="12">
      <c r="A277" s="13"/>
      <c r="B277" s="225"/>
      <c r="C277" s="226"/>
      <c r="D277" s="223" t="s">
        <v>254</v>
      </c>
      <c r="E277" s="227" t="s">
        <v>17</v>
      </c>
      <c r="F277" s="228" t="s">
        <v>1067</v>
      </c>
      <c r="G277" s="226"/>
      <c r="H277" s="229">
        <v>12.6</v>
      </c>
      <c r="I277" s="226"/>
      <c r="J277" s="226"/>
      <c r="K277" s="226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254</v>
      </c>
      <c r="AU277" s="234" t="s">
        <v>80</v>
      </c>
      <c r="AV277" s="13" t="s">
        <v>80</v>
      </c>
      <c r="AW277" s="13" t="s">
        <v>32</v>
      </c>
      <c r="AX277" s="13" t="s">
        <v>78</v>
      </c>
      <c r="AY277" s="234" t="s">
        <v>242</v>
      </c>
    </row>
    <row r="278" spans="1:65" s="2" customFormat="1" ht="21.75" customHeight="1">
      <c r="A278" s="34"/>
      <c r="B278" s="35"/>
      <c r="C278" s="264" t="s">
        <v>590</v>
      </c>
      <c r="D278" s="264" t="s">
        <v>420</v>
      </c>
      <c r="E278" s="265" t="s">
        <v>1068</v>
      </c>
      <c r="F278" s="266" t="s">
        <v>1069</v>
      </c>
      <c r="G278" s="267" t="s">
        <v>184</v>
      </c>
      <c r="H278" s="268">
        <v>31.5</v>
      </c>
      <c r="I278" s="269">
        <v>40</v>
      </c>
      <c r="J278" s="269">
        <f>ROUND(I278*H278,2)</f>
        <v>1260</v>
      </c>
      <c r="K278" s="266" t="s">
        <v>423</v>
      </c>
      <c r="L278" s="270"/>
      <c r="M278" s="271" t="s">
        <v>17</v>
      </c>
      <c r="N278" s="272" t="s">
        <v>41</v>
      </c>
      <c r="O278" s="215">
        <v>0</v>
      </c>
      <c r="P278" s="215">
        <f>O278*H278</f>
        <v>0</v>
      </c>
      <c r="Q278" s="215">
        <v>0.00039</v>
      </c>
      <c r="R278" s="215">
        <f>Q278*H278</f>
        <v>0.012284999999999999</v>
      </c>
      <c r="S278" s="215">
        <v>0</v>
      </c>
      <c r="T278" s="216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7" t="s">
        <v>300</v>
      </c>
      <c r="AT278" s="217" t="s">
        <v>420</v>
      </c>
      <c r="AU278" s="217" t="s">
        <v>80</v>
      </c>
      <c r="AY278" s="19" t="s">
        <v>242</v>
      </c>
      <c r="BE278" s="218">
        <f>IF(N278="základní",J278,0)</f>
        <v>1260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78</v>
      </c>
      <c r="BK278" s="218">
        <f>ROUND(I278*H278,2)</f>
        <v>1260</v>
      </c>
      <c r="BL278" s="19" t="s">
        <v>248</v>
      </c>
      <c r="BM278" s="217" t="s">
        <v>1070</v>
      </c>
    </row>
    <row r="279" spans="1:51" s="13" customFormat="1" ht="12">
      <c r="A279" s="13"/>
      <c r="B279" s="225"/>
      <c r="C279" s="226"/>
      <c r="D279" s="223" t="s">
        <v>254</v>
      </c>
      <c r="E279" s="227" t="s">
        <v>778</v>
      </c>
      <c r="F279" s="228" t="s">
        <v>1071</v>
      </c>
      <c r="G279" s="226"/>
      <c r="H279" s="229">
        <v>30</v>
      </c>
      <c r="I279" s="226"/>
      <c r="J279" s="226"/>
      <c r="K279" s="226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254</v>
      </c>
      <c r="AU279" s="234" t="s">
        <v>80</v>
      </c>
      <c r="AV279" s="13" t="s">
        <v>80</v>
      </c>
      <c r="AW279" s="13" t="s">
        <v>32</v>
      </c>
      <c r="AX279" s="13" t="s">
        <v>70</v>
      </c>
      <c r="AY279" s="234" t="s">
        <v>242</v>
      </c>
    </row>
    <row r="280" spans="1:51" s="13" customFormat="1" ht="12">
      <c r="A280" s="13"/>
      <c r="B280" s="225"/>
      <c r="C280" s="226"/>
      <c r="D280" s="223" t="s">
        <v>254</v>
      </c>
      <c r="E280" s="227" t="s">
        <v>17</v>
      </c>
      <c r="F280" s="228" t="s">
        <v>1072</v>
      </c>
      <c r="G280" s="226"/>
      <c r="H280" s="229">
        <v>31.5</v>
      </c>
      <c r="I280" s="226"/>
      <c r="J280" s="226"/>
      <c r="K280" s="226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254</v>
      </c>
      <c r="AU280" s="234" t="s">
        <v>80</v>
      </c>
      <c r="AV280" s="13" t="s">
        <v>80</v>
      </c>
      <c r="AW280" s="13" t="s">
        <v>32</v>
      </c>
      <c r="AX280" s="13" t="s">
        <v>78</v>
      </c>
      <c r="AY280" s="234" t="s">
        <v>242</v>
      </c>
    </row>
    <row r="281" spans="1:65" s="2" customFormat="1" ht="24.15" customHeight="1">
      <c r="A281" s="34"/>
      <c r="B281" s="35"/>
      <c r="C281" s="207" t="s">
        <v>594</v>
      </c>
      <c r="D281" s="207" t="s">
        <v>244</v>
      </c>
      <c r="E281" s="208" t="s">
        <v>1073</v>
      </c>
      <c r="F281" s="209" t="s">
        <v>1074</v>
      </c>
      <c r="G281" s="210" t="s">
        <v>184</v>
      </c>
      <c r="H281" s="211">
        <v>7.5</v>
      </c>
      <c r="I281" s="212">
        <v>213.01</v>
      </c>
      <c r="J281" s="212">
        <f>ROUND(I281*H281,2)</f>
        <v>1597.58</v>
      </c>
      <c r="K281" s="209" t="s">
        <v>247</v>
      </c>
      <c r="L281" s="40"/>
      <c r="M281" s="213" t="s">
        <v>17</v>
      </c>
      <c r="N281" s="214" t="s">
        <v>41</v>
      </c>
      <c r="O281" s="215">
        <v>0.19</v>
      </c>
      <c r="P281" s="215">
        <f>O281*H281</f>
        <v>1.425</v>
      </c>
      <c r="Q281" s="215">
        <v>0.0013141</v>
      </c>
      <c r="R281" s="215">
        <f>Q281*H281</f>
        <v>0.00985575</v>
      </c>
      <c r="S281" s="215">
        <v>0</v>
      </c>
      <c r="T281" s="216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7" t="s">
        <v>248</v>
      </c>
      <c r="AT281" s="217" t="s">
        <v>244</v>
      </c>
      <c r="AU281" s="217" t="s">
        <v>80</v>
      </c>
      <c r="AY281" s="19" t="s">
        <v>242</v>
      </c>
      <c r="BE281" s="218">
        <f>IF(N281="základní",J281,0)</f>
        <v>1597.58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78</v>
      </c>
      <c r="BK281" s="218">
        <f>ROUND(I281*H281,2)</f>
        <v>1597.58</v>
      </c>
      <c r="BL281" s="19" t="s">
        <v>248</v>
      </c>
      <c r="BM281" s="217" t="s">
        <v>1075</v>
      </c>
    </row>
    <row r="282" spans="1:47" s="2" customFormat="1" ht="12">
      <c r="A282" s="34"/>
      <c r="B282" s="35"/>
      <c r="C282" s="36"/>
      <c r="D282" s="219" t="s">
        <v>250</v>
      </c>
      <c r="E282" s="36"/>
      <c r="F282" s="220" t="s">
        <v>1076</v>
      </c>
      <c r="G282" s="36"/>
      <c r="H282" s="36"/>
      <c r="I282" s="36"/>
      <c r="J282" s="36"/>
      <c r="K282" s="36"/>
      <c r="L282" s="40"/>
      <c r="M282" s="221"/>
      <c r="N282" s="222"/>
      <c r="O282" s="79"/>
      <c r="P282" s="79"/>
      <c r="Q282" s="79"/>
      <c r="R282" s="79"/>
      <c r="S282" s="79"/>
      <c r="T282" s="80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9" t="s">
        <v>250</v>
      </c>
      <c r="AU282" s="19" t="s">
        <v>80</v>
      </c>
    </row>
    <row r="283" spans="1:51" s="13" customFormat="1" ht="12">
      <c r="A283" s="13"/>
      <c r="B283" s="225"/>
      <c r="C283" s="226"/>
      <c r="D283" s="223" t="s">
        <v>254</v>
      </c>
      <c r="E283" s="227" t="s">
        <v>17</v>
      </c>
      <c r="F283" s="228" t="s">
        <v>1077</v>
      </c>
      <c r="G283" s="226"/>
      <c r="H283" s="229">
        <v>7.5</v>
      </c>
      <c r="I283" s="226"/>
      <c r="J283" s="226"/>
      <c r="K283" s="226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254</v>
      </c>
      <c r="AU283" s="234" t="s">
        <v>80</v>
      </c>
      <c r="AV283" s="13" t="s">
        <v>80</v>
      </c>
      <c r="AW283" s="13" t="s">
        <v>32</v>
      </c>
      <c r="AX283" s="13" t="s">
        <v>78</v>
      </c>
      <c r="AY283" s="234" t="s">
        <v>242</v>
      </c>
    </row>
    <row r="284" spans="1:65" s="2" customFormat="1" ht="24.15" customHeight="1">
      <c r="A284" s="34"/>
      <c r="B284" s="35"/>
      <c r="C284" s="207" t="s">
        <v>600</v>
      </c>
      <c r="D284" s="207" t="s">
        <v>244</v>
      </c>
      <c r="E284" s="208" t="s">
        <v>1078</v>
      </c>
      <c r="F284" s="209" t="s">
        <v>1079</v>
      </c>
      <c r="G284" s="210" t="s">
        <v>581</v>
      </c>
      <c r="H284" s="211">
        <v>14</v>
      </c>
      <c r="I284" s="212">
        <v>209.93</v>
      </c>
      <c r="J284" s="212">
        <f>ROUND(I284*H284,2)</f>
        <v>2939.02</v>
      </c>
      <c r="K284" s="209" t="s">
        <v>247</v>
      </c>
      <c r="L284" s="40"/>
      <c r="M284" s="213" t="s">
        <v>17</v>
      </c>
      <c r="N284" s="214" t="s">
        <v>41</v>
      </c>
      <c r="O284" s="215">
        <v>0.572</v>
      </c>
      <c r="P284" s="215">
        <f>O284*H284</f>
        <v>8.008</v>
      </c>
      <c r="Q284" s="215">
        <v>1.75E-06</v>
      </c>
      <c r="R284" s="215">
        <f>Q284*H284</f>
        <v>2.45E-05</v>
      </c>
      <c r="S284" s="215">
        <v>0</v>
      </c>
      <c r="T284" s="216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7" t="s">
        <v>248</v>
      </c>
      <c r="AT284" s="217" t="s">
        <v>244</v>
      </c>
      <c r="AU284" s="217" t="s">
        <v>80</v>
      </c>
      <c r="AY284" s="19" t="s">
        <v>242</v>
      </c>
      <c r="BE284" s="218">
        <f>IF(N284="základní",J284,0)</f>
        <v>2939.02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78</v>
      </c>
      <c r="BK284" s="218">
        <f>ROUND(I284*H284,2)</f>
        <v>2939.02</v>
      </c>
      <c r="BL284" s="19" t="s">
        <v>248</v>
      </c>
      <c r="BM284" s="217" t="s">
        <v>1080</v>
      </c>
    </row>
    <row r="285" spans="1:47" s="2" customFormat="1" ht="12">
      <c r="A285" s="34"/>
      <c r="B285" s="35"/>
      <c r="C285" s="36"/>
      <c r="D285" s="219" t="s">
        <v>250</v>
      </c>
      <c r="E285" s="36"/>
      <c r="F285" s="220" t="s">
        <v>1081</v>
      </c>
      <c r="G285" s="36"/>
      <c r="H285" s="36"/>
      <c r="I285" s="36"/>
      <c r="J285" s="36"/>
      <c r="K285" s="36"/>
      <c r="L285" s="40"/>
      <c r="M285" s="221"/>
      <c r="N285" s="222"/>
      <c r="O285" s="79"/>
      <c r="P285" s="79"/>
      <c r="Q285" s="79"/>
      <c r="R285" s="79"/>
      <c r="S285" s="79"/>
      <c r="T285" s="80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9" t="s">
        <v>250</v>
      </c>
      <c r="AU285" s="19" t="s">
        <v>80</v>
      </c>
    </row>
    <row r="286" spans="1:51" s="13" customFormat="1" ht="12">
      <c r="A286" s="13"/>
      <c r="B286" s="225"/>
      <c r="C286" s="226"/>
      <c r="D286" s="223" t="s">
        <v>254</v>
      </c>
      <c r="E286" s="227" t="s">
        <v>17</v>
      </c>
      <c r="F286" s="228" t="s">
        <v>344</v>
      </c>
      <c r="G286" s="226"/>
      <c r="H286" s="229">
        <v>14</v>
      </c>
      <c r="I286" s="226"/>
      <c r="J286" s="226"/>
      <c r="K286" s="226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254</v>
      </c>
      <c r="AU286" s="234" t="s">
        <v>80</v>
      </c>
      <c r="AV286" s="13" t="s">
        <v>80</v>
      </c>
      <c r="AW286" s="13" t="s">
        <v>32</v>
      </c>
      <c r="AX286" s="13" t="s">
        <v>78</v>
      </c>
      <c r="AY286" s="234" t="s">
        <v>242</v>
      </c>
    </row>
    <row r="287" spans="1:65" s="2" customFormat="1" ht="24.15" customHeight="1">
      <c r="A287" s="34"/>
      <c r="B287" s="35"/>
      <c r="C287" s="264" t="s">
        <v>605</v>
      </c>
      <c r="D287" s="264" t="s">
        <v>420</v>
      </c>
      <c r="E287" s="265" t="s">
        <v>1082</v>
      </c>
      <c r="F287" s="266" t="s">
        <v>1083</v>
      </c>
      <c r="G287" s="267" t="s">
        <v>581</v>
      </c>
      <c r="H287" s="268">
        <v>2</v>
      </c>
      <c r="I287" s="269">
        <v>130.3</v>
      </c>
      <c r="J287" s="269">
        <f>ROUND(I287*H287,2)</f>
        <v>260.6</v>
      </c>
      <c r="K287" s="266" t="s">
        <v>423</v>
      </c>
      <c r="L287" s="270"/>
      <c r="M287" s="271" t="s">
        <v>17</v>
      </c>
      <c r="N287" s="272" t="s">
        <v>41</v>
      </c>
      <c r="O287" s="215">
        <v>0</v>
      </c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17" t="s">
        <v>300</v>
      </c>
      <c r="AT287" s="217" t="s">
        <v>420</v>
      </c>
      <c r="AU287" s="217" t="s">
        <v>80</v>
      </c>
      <c r="AY287" s="19" t="s">
        <v>242</v>
      </c>
      <c r="BE287" s="218">
        <f>IF(N287="základní",J287,0)</f>
        <v>260.6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78</v>
      </c>
      <c r="BK287" s="218">
        <f>ROUND(I287*H287,2)</f>
        <v>260.6</v>
      </c>
      <c r="BL287" s="19" t="s">
        <v>248</v>
      </c>
      <c r="BM287" s="217" t="s">
        <v>1084</v>
      </c>
    </row>
    <row r="288" spans="1:51" s="13" customFormat="1" ht="12">
      <c r="A288" s="13"/>
      <c r="B288" s="225"/>
      <c r="C288" s="226"/>
      <c r="D288" s="223" t="s">
        <v>254</v>
      </c>
      <c r="E288" s="227" t="s">
        <v>17</v>
      </c>
      <c r="F288" s="228" t="s">
        <v>80</v>
      </c>
      <c r="G288" s="226"/>
      <c r="H288" s="229">
        <v>2</v>
      </c>
      <c r="I288" s="226"/>
      <c r="J288" s="226"/>
      <c r="K288" s="226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254</v>
      </c>
      <c r="AU288" s="234" t="s">
        <v>80</v>
      </c>
      <c r="AV288" s="13" t="s">
        <v>80</v>
      </c>
      <c r="AW288" s="13" t="s">
        <v>32</v>
      </c>
      <c r="AX288" s="13" t="s">
        <v>78</v>
      </c>
      <c r="AY288" s="234" t="s">
        <v>242</v>
      </c>
    </row>
    <row r="289" spans="1:65" s="2" customFormat="1" ht="21.75" customHeight="1">
      <c r="A289" s="34"/>
      <c r="B289" s="35"/>
      <c r="C289" s="264" t="s">
        <v>609</v>
      </c>
      <c r="D289" s="264" t="s">
        <v>420</v>
      </c>
      <c r="E289" s="265" t="s">
        <v>1085</v>
      </c>
      <c r="F289" s="266" t="s">
        <v>1086</v>
      </c>
      <c r="G289" s="267" t="s">
        <v>581</v>
      </c>
      <c r="H289" s="268">
        <v>2</v>
      </c>
      <c r="I289" s="269">
        <v>140.6</v>
      </c>
      <c r="J289" s="269">
        <f>ROUND(I289*H289,2)</f>
        <v>281.2</v>
      </c>
      <c r="K289" s="266" t="s">
        <v>423</v>
      </c>
      <c r="L289" s="270"/>
      <c r="M289" s="271" t="s">
        <v>17</v>
      </c>
      <c r="N289" s="272" t="s">
        <v>41</v>
      </c>
      <c r="O289" s="215">
        <v>0</v>
      </c>
      <c r="P289" s="215">
        <f>O289*H289</f>
        <v>0</v>
      </c>
      <c r="Q289" s="215">
        <v>3E-05</v>
      </c>
      <c r="R289" s="215">
        <f>Q289*H289</f>
        <v>6E-05</v>
      </c>
      <c r="S289" s="215">
        <v>0</v>
      </c>
      <c r="T289" s="216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7" t="s">
        <v>300</v>
      </c>
      <c r="AT289" s="217" t="s">
        <v>420</v>
      </c>
      <c r="AU289" s="217" t="s">
        <v>80</v>
      </c>
      <c r="AY289" s="19" t="s">
        <v>242</v>
      </c>
      <c r="BE289" s="218">
        <f>IF(N289="základní",J289,0)</f>
        <v>281.2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78</v>
      </c>
      <c r="BK289" s="218">
        <f>ROUND(I289*H289,2)</f>
        <v>281.2</v>
      </c>
      <c r="BL289" s="19" t="s">
        <v>248</v>
      </c>
      <c r="BM289" s="217" t="s">
        <v>1087</v>
      </c>
    </row>
    <row r="290" spans="1:51" s="13" customFormat="1" ht="12">
      <c r="A290" s="13"/>
      <c r="B290" s="225"/>
      <c r="C290" s="226"/>
      <c r="D290" s="223" t="s">
        <v>254</v>
      </c>
      <c r="E290" s="227" t="s">
        <v>17</v>
      </c>
      <c r="F290" s="228" t="s">
        <v>80</v>
      </c>
      <c r="G290" s="226"/>
      <c r="H290" s="229">
        <v>2</v>
      </c>
      <c r="I290" s="226"/>
      <c r="J290" s="226"/>
      <c r="K290" s="226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254</v>
      </c>
      <c r="AU290" s="234" t="s">
        <v>80</v>
      </c>
      <c r="AV290" s="13" t="s">
        <v>80</v>
      </c>
      <c r="AW290" s="13" t="s">
        <v>32</v>
      </c>
      <c r="AX290" s="13" t="s">
        <v>78</v>
      </c>
      <c r="AY290" s="234" t="s">
        <v>242</v>
      </c>
    </row>
    <row r="291" spans="1:65" s="2" customFormat="1" ht="16.5" customHeight="1">
      <c r="A291" s="34"/>
      <c r="B291" s="35"/>
      <c r="C291" s="264" t="s">
        <v>614</v>
      </c>
      <c r="D291" s="264" t="s">
        <v>420</v>
      </c>
      <c r="E291" s="265" t="s">
        <v>1088</v>
      </c>
      <c r="F291" s="266" t="s">
        <v>1089</v>
      </c>
      <c r="G291" s="267" t="s">
        <v>581</v>
      </c>
      <c r="H291" s="268">
        <v>9</v>
      </c>
      <c r="I291" s="269">
        <v>253</v>
      </c>
      <c r="J291" s="269">
        <f>ROUND(I291*H291,2)</f>
        <v>2277</v>
      </c>
      <c r="K291" s="266" t="s">
        <v>423</v>
      </c>
      <c r="L291" s="270"/>
      <c r="M291" s="271" t="s">
        <v>17</v>
      </c>
      <c r="N291" s="272" t="s">
        <v>41</v>
      </c>
      <c r="O291" s="215">
        <v>0</v>
      </c>
      <c r="P291" s="215">
        <f>O291*H291</f>
        <v>0</v>
      </c>
      <c r="Q291" s="215">
        <v>0.00029</v>
      </c>
      <c r="R291" s="215">
        <f>Q291*H291</f>
        <v>0.00261</v>
      </c>
      <c r="S291" s="215">
        <v>0</v>
      </c>
      <c r="T291" s="216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17" t="s">
        <v>300</v>
      </c>
      <c r="AT291" s="217" t="s">
        <v>420</v>
      </c>
      <c r="AU291" s="217" t="s">
        <v>80</v>
      </c>
      <c r="AY291" s="19" t="s">
        <v>242</v>
      </c>
      <c r="BE291" s="218">
        <f>IF(N291="základní",J291,0)</f>
        <v>2277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78</v>
      </c>
      <c r="BK291" s="218">
        <f>ROUND(I291*H291,2)</f>
        <v>2277</v>
      </c>
      <c r="BL291" s="19" t="s">
        <v>248</v>
      </c>
      <c r="BM291" s="217" t="s">
        <v>1090</v>
      </c>
    </row>
    <row r="292" spans="1:51" s="13" customFormat="1" ht="12">
      <c r="A292" s="13"/>
      <c r="B292" s="225"/>
      <c r="C292" s="226"/>
      <c r="D292" s="223" t="s">
        <v>254</v>
      </c>
      <c r="E292" s="227" t="s">
        <v>17</v>
      </c>
      <c r="F292" s="228" t="s">
        <v>308</v>
      </c>
      <c r="G292" s="226"/>
      <c r="H292" s="229">
        <v>9</v>
      </c>
      <c r="I292" s="226"/>
      <c r="J292" s="226"/>
      <c r="K292" s="226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254</v>
      </c>
      <c r="AU292" s="234" t="s">
        <v>80</v>
      </c>
      <c r="AV292" s="13" t="s">
        <v>80</v>
      </c>
      <c r="AW292" s="13" t="s">
        <v>32</v>
      </c>
      <c r="AX292" s="13" t="s">
        <v>78</v>
      </c>
      <c r="AY292" s="234" t="s">
        <v>242</v>
      </c>
    </row>
    <row r="293" spans="1:65" s="2" customFormat="1" ht="21.75" customHeight="1">
      <c r="A293" s="34"/>
      <c r="B293" s="35"/>
      <c r="C293" s="207" t="s">
        <v>618</v>
      </c>
      <c r="D293" s="207" t="s">
        <v>244</v>
      </c>
      <c r="E293" s="208" t="s">
        <v>1091</v>
      </c>
      <c r="F293" s="209" t="s">
        <v>1092</v>
      </c>
      <c r="G293" s="210" t="s">
        <v>581</v>
      </c>
      <c r="H293" s="211">
        <v>2</v>
      </c>
      <c r="I293" s="212">
        <v>823.63</v>
      </c>
      <c r="J293" s="212">
        <f>ROUND(I293*H293,2)</f>
        <v>1647.26</v>
      </c>
      <c r="K293" s="209" t="s">
        <v>247</v>
      </c>
      <c r="L293" s="40"/>
      <c r="M293" s="213" t="s">
        <v>17</v>
      </c>
      <c r="N293" s="214" t="s">
        <v>41</v>
      </c>
      <c r="O293" s="215">
        <v>0.167</v>
      </c>
      <c r="P293" s="215">
        <f>O293*H293</f>
        <v>0.334</v>
      </c>
      <c r="Q293" s="215">
        <v>0.00096</v>
      </c>
      <c r="R293" s="215">
        <f>Q293*H293</f>
        <v>0.00192</v>
      </c>
      <c r="S293" s="215">
        <v>0</v>
      </c>
      <c r="T293" s="216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7" t="s">
        <v>248</v>
      </c>
      <c r="AT293" s="217" t="s">
        <v>244</v>
      </c>
      <c r="AU293" s="217" t="s">
        <v>80</v>
      </c>
      <c r="AY293" s="19" t="s">
        <v>242</v>
      </c>
      <c r="BE293" s="218">
        <f>IF(N293="základní",J293,0)</f>
        <v>1647.26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78</v>
      </c>
      <c r="BK293" s="218">
        <f>ROUND(I293*H293,2)</f>
        <v>1647.26</v>
      </c>
      <c r="BL293" s="19" t="s">
        <v>248</v>
      </c>
      <c r="BM293" s="217" t="s">
        <v>1093</v>
      </c>
    </row>
    <row r="294" spans="1:47" s="2" customFormat="1" ht="12">
      <c r="A294" s="34"/>
      <c r="B294" s="35"/>
      <c r="C294" s="36"/>
      <c r="D294" s="219" t="s">
        <v>250</v>
      </c>
      <c r="E294" s="36"/>
      <c r="F294" s="220" t="s">
        <v>1094</v>
      </c>
      <c r="G294" s="36"/>
      <c r="H294" s="36"/>
      <c r="I294" s="36"/>
      <c r="J294" s="36"/>
      <c r="K294" s="36"/>
      <c r="L294" s="40"/>
      <c r="M294" s="221"/>
      <c r="N294" s="222"/>
      <c r="O294" s="79"/>
      <c r="P294" s="79"/>
      <c r="Q294" s="79"/>
      <c r="R294" s="79"/>
      <c r="S294" s="79"/>
      <c r="T294" s="80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9" t="s">
        <v>250</v>
      </c>
      <c r="AU294" s="19" t="s">
        <v>80</v>
      </c>
    </row>
    <row r="295" spans="1:65" s="2" customFormat="1" ht="24.15" customHeight="1">
      <c r="A295" s="34"/>
      <c r="B295" s="35"/>
      <c r="C295" s="207" t="s">
        <v>622</v>
      </c>
      <c r="D295" s="207" t="s">
        <v>244</v>
      </c>
      <c r="E295" s="208" t="s">
        <v>1095</v>
      </c>
      <c r="F295" s="209" t="s">
        <v>1096</v>
      </c>
      <c r="G295" s="210" t="s">
        <v>581</v>
      </c>
      <c r="H295" s="211">
        <v>2</v>
      </c>
      <c r="I295" s="212">
        <v>2348.99</v>
      </c>
      <c r="J295" s="212">
        <f>ROUND(I295*H295,2)</f>
        <v>4697.98</v>
      </c>
      <c r="K295" s="209" t="s">
        <v>247</v>
      </c>
      <c r="L295" s="40"/>
      <c r="M295" s="213" t="s">
        <v>17</v>
      </c>
      <c r="N295" s="214" t="s">
        <v>41</v>
      </c>
      <c r="O295" s="215">
        <v>0.249</v>
      </c>
      <c r="P295" s="215">
        <f>O295*H295</f>
        <v>0.498</v>
      </c>
      <c r="Q295" s="215">
        <v>1E-05</v>
      </c>
      <c r="R295" s="215">
        <f>Q295*H295</f>
        <v>2E-05</v>
      </c>
      <c r="S295" s="215">
        <v>0</v>
      </c>
      <c r="T295" s="216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7" t="s">
        <v>248</v>
      </c>
      <c r="AT295" s="217" t="s">
        <v>244</v>
      </c>
      <c r="AU295" s="217" t="s">
        <v>80</v>
      </c>
      <c r="AY295" s="19" t="s">
        <v>242</v>
      </c>
      <c r="BE295" s="218">
        <f>IF(N295="základní",J295,0)</f>
        <v>4697.98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78</v>
      </c>
      <c r="BK295" s="218">
        <f>ROUND(I295*H295,2)</f>
        <v>4697.98</v>
      </c>
      <c r="BL295" s="19" t="s">
        <v>248</v>
      </c>
      <c r="BM295" s="217" t="s">
        <v>1097</v>
      </c>
    </row>
    <row r="296" spans="1:47" s="2" customFormat="1" ht="12">
      <c r="A296" s="34"/>
      <c r="B296" s="35"/>
      <c r="C296" s="36"/>
      <c r="D296" s="219" t="s">
        <v>250</v>
      </c>
      <c r="E296" s="36"/>
      <c r="F296" s="220" t="s">
        <v>1098</v>
      </c>
      <c r="G296" s="36"/>
      <c r="H296" s="36"/>
      <c r="I296" s="36"/>
      <c r="J296" s="36"/>
      <c r="K296" s="36"/>
      <c r="L296" s="40"/>
      <c r="M296" s="221"/>
      <c r="N296" s="222"/>
      <c r="O296" s="79"/>
      <c r="P296" s="79"/>
      <c r="Q296" s="79"/>
      <c r="R296" s="79"/>
      <c r="S296" s="79"/>
      <c r="T296" s="80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9" t="s">
        <v>250</v>
      </c>
      <c r="AU296" s="19" t="s">
        <v>80</v>
      </c>
    </row>
    <row r="297" spans="1:51" s="13" customFormat="1" ht="12">
      <c r="A297" s="13"/>
      <c r="B297" s="225"/>
      <c r="C297" s="226"/>
      <c r="D297" s="223" t="s">
        <v>254</v>
      </c>
      <c r="E297" s="227" t="s">
        <v>17</v>
      </c>
      <c r="F297" s="228" t="s">
        <v>80</v>
      </c>
      <c r="G297" s="226"/>
      <c r="H297" s="229">
        <v>2</v>
      </c>
      <c r="I297" s="226"/>
      <c r="J297" s="226"/>
      <c r="K297" s="226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254</v>
      </c>
      <c r="AU297" s="234" t="s">
        <v>80</v>
      </c>
      <c r="AV297" s="13" t="s">
        <v>80</v>
      </c>
      <c r="AW297" s="13" t="s">
        <v>32</v>
      </c>
      <c r="AX297" s="13" t="s">
        <v>78</v>
      </c>
      <c r="AY297" s="234" t="s">
        <v>242</v>
      </c>
    </row>
    <row r="298" spans="1:65" s="2" customFormat="1" ht="24.15" customHeight="1">
      <c r="A298" s="34"/>
      <c r="B298" s="35"/>
      <c r="C298" s="207" t="s">
        <v>627</v>
      </c>
      <c r="D298" s="207" t="s">
        <v>244</v>
      </c>
      <c r="E298" s="208" t="s">
        <v>1099</v>
      </c>
      <c r="F298" s="209" t="s">
        <v>1100</v>
      </c>
      <c r="G298" s="210" t="s">
        <v>581</v>
      </c>
      <c r="H298" s="211">
        <v>2</v>
      </c>
      <c r="I298" s="212">
        <v>869.22</v>
      </c>
      <c r="J298" s="212">
        <f>ROUND(I298*H298,2)</f>
        <v>1738.44</v>
      </c>
      <c r="K298" s="209" t="s">
        <v>247</v>
      </c>
      <c r="L298" s="40"/>
      <c r="M298" s="213" t="s">
        <v>17</v>
      </c>
      <c r="N298" s="214" t="s">
        <v>41</v>
      </c>
      <c r="O298" s="215">
        <v>0.083</v>
      </c>
      <c r="P298" s="215">
        <f>O298*H298</f>
        <v>0.166</v>
      </c>
      <c r="Q298" s="215">
        <v>1E-05</v>
      </c>
      <c r="R298" s="215">
        <f>Q298*H298</f>
        <v>2E-05</v>
      </c>
      <c r="S298" s="215">
        <v>0</v>
      </c>
      <c r="T298" s="21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7" t="s">
        <v>248</v>
      </c>
      <c r="AT298" s="217" t="s">
        <v>244</v>
      </c>
      <c r="AU298" s="217" t="s">
        <v>80</v>
      </c>
      <c r="AY298" s="19" t="s">
        <v>242</v>
      </c>
      <c r="BE298" s="218">
        <f>IF(N298="základní",J298,0)</f>
        <v>1738.44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78</v>
      </c>
      <c r="BK298" s="218">
        <f>ROUND(I298*H298,2)</f>
        <v>1738.44</v>
      </c>
      <c r="BL298" s="19" t="s">
        <v>248</v>
      </c>
      <c r="BM298" s="217" t="s">
        <v>1101</v>
      </c>
    </row>
    <row r="299" spans="1:47" s="2" customFormat="1" ht="12">
      <c r="A299" s="34"/>
      <c r="B299" s="35"/>
      <c r="C299" s="36"/>
      <c r="D299" s="219" t="s">
        <v>250</v>
      </c>
      <c r="E299" s="36"/>
      <c r="F299" s="220" t="s">
        <v>1102</v>
      </c>
      <c r="G299" s="36"/>
      <c r="H299" s="36"/>
      <c r="I299" s="36"/>
      <c r="J299" s="36"/>
      <c r="K299" s="36"/>
      <c r="L299" s="40"/>
      <c r="M299" s="221"/>
      <c r="N299" s="222"/>
      <c r="O299" s="79"/>
      <c r="P299" s="79"/>
      <c r="Q299" s="79"/>
      <c r="R299" s="79"/>
      <c r="S299" s="79"/>
      <c r="T299" s="80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9" t="s">
        <v>250</v>
      </c>
      <c r="AU299" s="19" t="s">
        <v>80</v>
      </c>
    </row>
    <row r="300" spans="1:51" s="13" customFormat="1" ht="12">
      <c r="A300" s="13"/>
      <c r="B300" s="225"/>
      <c r="C300" s="226"/>
      <c r="D300" s="223" t="s">
        <v>254</v>
      </c>
      <c r="E300" s="227" t="s">
        <v>17</v>
      </c>
      <c r="F300" s="228" t="s">
        <v>80</v>
      </c>
      <c r="G300" s="226"/>
      <c r="H300" s="229">
        <v>2</v>
      </c>
      <c r="I300" s="226"/>
      <c r="J300" s="226"/>
      <c r="K300" s="226"/>
      <c r="L300" s="230"/>
      <c r="M300" s="231"/>
      <c r="N300" s="232"/>
      <c r="O300" s="232"/>
      <c r="P300" s="232"/>
      <c r="Q300" s="232"/>
      <c r="R300" s="232"/>
      <c r="S300" s="232"/>
      <c r="T300" s="23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4" t="s">
        <v>254</v>
      </c>
      <c r="AU300" s="234" t="s">
        <v>80</v>
      </c>
      <c r="AV300" s="13" t="s">
        <v>80</v>
      </c>
      <c r="AW300" s="13" t="s">
        <v>32</v>
      </c>
      <c r="AX300" s="13" t="s">
        <v>78</v>
      </c>
      <c r="AY300" s="234" t="s">
        <v>242</v>
      </c>
    </row>
    <row r="301" spans="1:65" s="2" customFormat="1" ht="24.15" customHeight="1">
      <c r="A301" s="34"/>
      <c r="B301" s="35"/>
      <c r="C301" s="207" t="s">
        <v>631</v>
      </c>
      <c r="D301" s="207" t="s">
        <v>244</v>
      </c>
      <c r="E301" s="208" t="s">
        <v>1103</v>
      </c>
      <c r="F301" s="209" t="s">
        <v>1104</v>
      </c>
      <c r="G301" s="210" t="s">
        <v>581</v>
      </c>
      <c r="H301" s="211">
        <v>5</v>
      </c>
      <c r="I301" s="212">
        <v>476.92</v>
      </c>
      <c r="J301" s="212">
        <f>ROUND(I301*H301,2)</f>
        <v>2384.6</v>
      </c>
      <c r="K301" s="209" t="s">
        <v>247</v>
      </c>
      <c r="L301" s="40"/>
      <c r="M301" s="213" t="s">
        <v>17</v>
      </c>
      <c r="N301" s="214" t="s">
        <v>41</v>
      </c>
      <c r="O301" s="215">
        <v>0.083</v>
      </c>
      <c r="P301" s="215">
        <f>O301*H301</f>
        <v>0.41500000000000004</v>
      </c>
      <c r="Q301" s="215">
        <v>7E-05</v>
      </c>
      <c r="R301" s="215">
        <f>Q301*H301</f>
        <v>0.00034999999999999994</v>
      </c>
      <c r="S301" s="215">
        <v>0</v>
      </c>
      <c r="T301" s="216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17" t="s">
        <v>248</v>
      </c>
      <c r="AT301" s="217" t="s">
        <v>244</v>
      </c>
      <c r="AU301" s="217" t="s">
        <v>80</v>
      </c>
      <c r="AY301" s="19" t="s">
        <v>242</v>
      </c>
      <c r="BE301" s="218">
        <f>IF(N301="základní",J301,0)</f>
        <v>2384.6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78</v>
      </c>
      <c r="BK301" s="218">
        <f>ROUND(I301*H301,2)</f>
        <v>2384.6</v>
      </c>
      <c r="BL301" s="19" t="s">
        <v>248</v>
      </c>
      <c r="BM301" s="217" t="s">
        <v>1105</v>
      </c>
    </row>
    <row r="302" spans="1:47" s="2" customFormat="1" ht="12">
      <c r="A302" s="34"/>
      <c r="B302" s="35"/>
      <c r="C302" s="36"/>
      <c r="D302" s="219" t="s">
        <v>250</v>
      </c>
      <c r="E302" s="36"/>
      <c r="F302" s="220" t="s">
        <v>1106</v>
      </c>
      <c r="G302" s="36"/>
      <c r="H302" s="36"/>
      <c r="I302" s="36"/>
      <c r="J302" s="36"/>
      <c r="K302" s="36"/>
      <c r="L302" s="40"/>
      <c r="M302" s="221"/>
      <c r="N302" s="222"/>
      <c r="O302" s="79"/>
      <c r="P302" s="79"/>
      <c r="Q302" s="79"/>
      <c r="R302" s="79"/>
      <c r="S302" s="79"/>
      <c r="T302" s="80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9" t="s">
        <v>250</v>
      </c>
      <c r="AU302" s="19" t="s">
        <v>80</v>
      </c>
    </row>
    <row r="303" spans="1:51" s="13" customFormat="1" ht="12">
      <c r="A303" s="13"/>
      <c r="B303" s="225"/>
      <c r="C303" s="226"/>
      <c r="D303" s="223" t="s">
        <v>254</v>
      </c>
      <c r="E303" s="227" t="s">
        <v>17</v>
      </c>
      <c r="F303" s="228" t="s">
        <v>273</v>
      </c>
      <c r="G303" s="226"/>
      <c r="H303" s="229">
        <v>5</v>
      </c>
      <c r="I303" s="226"/>
      <c r="J303" s="226"/>
      <c r="K303" s="226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254</v>
      </c>
      <c r="AU303" s="234" t="s">
        <v>80</v>
      </c>
      <c r="AV303" s="13" t="s">
        <v>80</v>
      </c>
      <c r="AW303" s="13" t="s">
        <v>32</v>
      </c>
      <c r="AX303" s="13" t="s">
        <v>78</v>
      </c>
      <c r="AY303" s="234" t="s">
        <v>242</v>
      </c>
    </row>
    <row r="304" spans="1:65" s="2" customFormat="1" ht="16.5" customHeight="1">
      <c r="A304" s="34"/>
      <c r="B304" s="35"/>
      <c r="C304" s="207" t="s">
        <v>636</v>
      </c>
      <c r="D304" s="207" t="s">
        <v>244</v>
      </c>
      <c r="E304" s="208" t="s">
        <v>1107</v>
      </c>
      <c r="F304" s="209" t="s">
        <v>1108</v>
      </c>
      <c r="G304" s="210" t="s">
        <v>581</v>
      </c>
      <c r="H304" s="211">
        <v>1</v>
      </c>
      <c r="I304" s="212">
        <v>856</v>
      </c>
      <c r="J304" s="212">
        <f>ROUND(I304*H304,2)</f>
        <v>856</v>
      </c>
      <c r="K304" s="209" t="s">
        <v>17</v>
      </c>
      <c r="L304" s="40"/>
      <c r="M304" s="213" t="s">
        <v>17</v>
      </c>
      <c r="N304" s="214" t="s">
        <v>41</v>
      </c>
      <c r="O304" s="215">
        <v>0</v>
      </c>
      <c r="P304" s="215">
        <f>O304*H304</f>
        <v>0</v>
      </c>
      <c r="Q304" s="215">
        <v>0.3409</v>
      </c>
      <c r="R304" s="215">
        <f>Q304*H304</f>
        <v>0.3409</v>
      </c>
      <c r="S304" s="215">
        <v>0</v>
      </c>
      <c r="T304" s="216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7" t="s">
        <v>248</v>
      </c>
      <c r="AT304" s="217" t="s">
        <v>244</v>
      </c>
      <c r="AU304" s="217" t="s">
        <v>80</v>
      </c>
      <c r="AY304" s="19" t="s">
        <v>242</v>
      </c>
      <c r="BE304" s="218">
        <f>IF(N304="základní",J304,0)</f>
        <v>856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78</v>
      </c>
      <c r="BK304" s="218">
        <f>ROUND(I304*H304,2)</f>
        <v>856</v>
      </c>
      <c r="BL304" s="19" t="s">
        <v>248</v>
      </c>
      <c r="BM304" s="217" t="s">
        <v>1109</v>
      </c>
    </row>
    <row r="305" spans="1:51" s="13" customFormat="1" ht="12">
      <c r="A305" s="13"/>
      <c r="B305" s="225"/>
      <c r="C305" s="226"/>
      <c r="D305" s="223" t="s">
        <v>254</v>
      </c>
      <c r="E305" s="227" t="s">
        <v>17</v>
      </c>
      <c r="F305" s="228" t="s">
        <v>78</v>
      </c>
      <c r="G305" s="226"/>
      <c r="H305" s="229">
        <v>1</v>
      </c>
      <c r="I305" s="226"/>
      <c r="J305" s="226"/>
      <c r="K305" s="226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254</v>
      </c>
      <c r="AU305" s="234" t="s">
        <v>80</v>
      </c>
      <c r="AV305" s="13" t="s">
        <v>80</v>
      </c>
      <c r="AW305" s="13" t="s">
        <v>32</v>
      </c>
      <c r="AX305" s="13" t="s">
        <v>78</v>
      </c>
      <c r="AY305" s="234" t="s">
        <v>242</v>
      </c>
    </row>
    <row r="306" spans="1:65" s="2" customFormat="1" ht="16.5" customHeight="1">
      <c r="A306" s="34"/>
      <c r="B306" s="35"/>
      <c r="C306" s="264" t="s">
        <v>641</v>
      </c>
      <c r="D306" s="264" t="s">
        <v>420</v>
      </c>
      <c r="E306" s="265" t="s">
        <v>1110</v>
      </c>
      <c r="F306" s="266" t="s">
        <v>1111</v>
      </c>
      <c r="G306" s="267" t="s">
        <v>581</v>
      </c>
      <c r="H306" s="268">
        <v>1</v>
      </c>
      <c r="I306" s="269">
        <v>1680</v>
      </c>
      <c r="J306" s="269">
        <f>ROUND(I306*H306,2)</f>
        <v>1680</v>
      </c>
      <c r="K306" s="266" t="s">
        <v>17</v>
      </c>
      <c r="L306" s="270"/>
      <c r="M306" s="271" t="s">
        <v>17</v>
      </c>
      <c r="N306" s="272" t="s">
        <v>41</v>
      </c>
      <c r="O306" s="215">
        <v>0</v>
      </c>
      <c r="P306" s="215">
        <f>O306*H306</f>
        <v>0</v>
      </c>
      <c r="Q306" s="215">
        <v>0.089</v>
      </c>
      <c r="R306" s="215">
        <f>Q306*H306</f>
        <v>0.089</v>
      </c>
      <c r="S306" s="215">
        <v>0</v>
      </c>
      <c r="T306" s="216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7" t="s">
        <v>300</v>
      </c>
      <c r="AT306" s="217" t="s">
        <v>420</v>
      </c>
      <c r="AU306" s="217" t="s">
        <v>80</v>
      </c>
      <c r="AY306" s="19" t="s">
        <v>242</v>
      </c>
      <c r="BE306" s="218">
        <f>IF(N306="základní",J306,0)</f>
        <v>1680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78</v>
      </c>
      <c r="BK306" s="218">
        <f>ROUND(I306*H306,2)</f>
        <v>1680</v>
      </c>
      <c r="BL306" s="19" t="s">
        <v>248</v>
      </c>
      <c r="BM306" s="217" t="s">
        <v>1112</v>
      </c>
    </row>
    <row r="307" spans="1:51" s="13" customFormat="1" ht="12">
      <c r="A307" s="13"/>
      <c r="B307" s="225"/>
      <c r="C307" s="226"/>
      <c r="D307" s="223" t="s">
        <v>254</v>
      </c>
      <c r="E307" s="227" t="s">
        <v>17</v>
      </c>
      <c r="F307" s="228" t="s">
        <v>78</v>
      </c>
      <c r="G307" s="226"/>
      <c r="H307" s="229">
        <v>1</v>
      </c>
      <c r="I307" s="226"/>
      <c r="J307" s="226"/>
      <c r="K307" s="226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254</v>
      </c>
      <c r="AU307" s="234" t="s">
        <v>80</v>
      </c>
      <c r="AV307" s="13" t="s">
        <v>80</v>
      </c>
      <c r="AW307" s="13" t="s">
        <v>32</v>
      </c>
      <c r="AX307" s="13" t="s">
        <v>78</v>
      </c>
      <c r="AY307" s="234" t="s">
        <v>242</v>
      </c>
    </row>
    <row r="308" spans="1:63" s="12" customFormat="1" ht="22.8" customHeight="1">
      <c r="A308" s="12"/>
      <c r="B308" s="192"/>
      <c r="C308" s="193"/>
      <c r="D308" s="194" t="s">
        <v>69</v>
      </c>
      <c r="E308" s="205" t="s">
        <v>308</v>
      </c>
      <c r="F308" s="205" t="s">
        <v>585</v>
      </c>
      <c r="G308" s="193"/>
      <c r="H308" s="193"/>
      <c r="I308" s="193"/>
      <c r="J308" s="206">
        <f>BK308</f>
        <v>160254.29</v>
      </c>
      <c r="K308" s="193"/>
      <c r="L308" s="197"/>
      <c r="M308" s="198"/>
      <c r="N308" s="199"/>
      <c r="O308" s="199"/>
      <c r="P308" s="200">
        <f>SUM(P309:P345)</f>
        <v>241.10671</v>
      </c>
      <c r="Q308" s="199"/>
      <c r="R308" s="200">
        <f>SUM(R309:R345)</f>
        <v>27.0337011535</v>
      </c>
      <c r="S308" s="199"/>
      <c r="T308" s="201">
        <f>SUM(T309:T345)</f>
        <v>56.375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2" t="s">
        <v>78</v>
      </c>
      <c r="AT308" s="203" t="s">
        <v>69</v>
      </c>
      <c r="AU308" s="203" t="s">
        <v>78</v>
      </c>
      <c r="AY308" s="202" t="s">
        <v>242</v>
      </c>
      <c r="BK308" s="204">
        <f>SUM(BK309:BK345)</f>
        <v>160254.29</v>
      </c>
    </row>
    <row r="309" spans="1:65" s="2" customFormat="1" ht="16.5" customHeight="1">
      <c r="A309" s="34"/>
      <c r="B309" s="35"/>
      <c r="C309" s="207" t="s">
        <v>647</v>
      </c>
      <c r="D309" s="207" t="s">
        <v>244</v>
      </c>
      <c r="E309" s="208" t="s">
        <v>610</v>
      </c>
      <c r="F309" s="209" t="s">
        <v>611</v>
      </c>
      <c r="G309" s="210" t="s">
        <v>581</v>
      </c>
      <c r="H309" s="211">
        <v>6</v>
      </c>
      <c r="I309" s="212">
        <v>222.15</v>
      </c>
      <c r="J309" s="212">
        <f>ROUND(I309*H309,2)</f>
        <v>1332.9</v>
      </c>
      <c r="K309" s="209" t="s">
        <v>247</v>
      </c>
      <c r="L309" s="40"/>
      <c r="M309" s="213" t="s">
        <v>17</v>
      </c>
      <c r="N309" s="214" t="s">
        <v>41</v>
      </c>
      <c r="O309" s="215">
        <v>0.2</v>
      </c>
      <c r="P309" s="215">
        <f>O309*H309</f>
        <v>1.2000000000000002</v>
      </c>
      <c r="Q309" s="215">
        <v>0.0007</v>
      </c>
      <c r="R309" s="215">
        <f>Q309*H309</f>
        <v>0.0042</v>
      </c>
      <c r="S309" s="215">
        <v>0</v>
      </c>
      <c r="T309" s="216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7" t="s">
        <v>248</v>
      </c>
      <c r="AT309" s="217" t="s">
        <v>244</v>
      </c>
      <c r="AU309" s="217" t="s">
        <v>80</v>
      </c>
      <c r="AY309" s="19" t="s">
        <v>242</v>
      </c>
      <c r="BE309" s="218">
        <f>IF(N309="základní",J309,0)</f>
        <v>1332.9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78</v>
      </c>
      <c r="BK309" s="218">
        <f>ROUND(I309*H309,2)</f>
        <v>1332.9</v>
      </c>
      <c r="BL309" s="19" t="s">
        <v>248</v>
      </c>
      <c r="BM309" s="217" t="s">
        <v>1113</v>
      </c>
    </row>
    <row r="310" spans="1:47" s="2" customFormat="1" ht="12">
      <c r="A310" s="34"/>
      <c r="B310" s="35"/>
      <c r="C310" s="36"/>
      <c r="D310" s="219" t="s">
        <v>250</v>
      </c>
      <c r="E310" s="36"/>
      <c r="F310" s="220" t="s">
        <v>613</v>
      </c>
      <c r="G310" s="36"/>
      <c r="H310" s="36"/>
      <c r="I310" s="36"/>
      <c r="J310" s="36"/>
      <c r="K310" s="36"/>
      <c r="L310" s="40"/>
      <c r="M310" s="221"/>
      <c r="N310" s="222"/>
      <c r="O310" s="79"/>
      <c r="P310" s="79"/>
      <c r="Q310" s="79"/>
      <c r="R310" s="79"/>
      <c r="S310" s="79"/>
      <c r="T310" s="80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9" t="s">
        <v>250</v>
      </c>
      <c r="AU310" s="19" t="s">
        <v>80</v>
      </c>
    </row>
    <row r="311" spans="1:65" s="2" customFormat="1" ht="16.5" customHeight="1">
      <c r="A311" s="34"/>
      <c r="B311" s="35"/>
      <c r="C311" s="264" t="s">
        <v>653</v>
      </c>
      <c r="D311" s="264" t="s">
        <v>420</v>
      </c>
      <c r="E311" s="265" t="s">
        <v>1114</v>
      </c>
      <c r="F311" s="266" t="s">
        <v>1115</v>
      </c>
      <c r="G311" s="267" t="s">
        <v>581</v>
      </c>
      <c r="H311" s="268">
        <v>2</v>
      </c>
      <c r="I311" s="269">
        <v>884</v>
      </c>
      <c r="J311" s="269">
        <f>ROUND(I311*H311,2)</f>
        <v>1768</v>
      </c>
      <c r="K311" s="266" t="s">
        <v>423</v>
      </c>
      <c r="L311" s="270"/>
      <c r="M311" s="271" t="s">
        <v>17</v>
      </c>
      <c r="N311" s="272" t="s">
        <v>41</v>
      </c>
      <c r="O311" s="215">
        <v>0</v>
      </c>
      <c r="P311" s="215">
        <f>O311*H311</f>
        <v>0</v>
      </c>
      <c r="Q311" s="215">
        <v>0.005</v>
      </c>
      <c r="R311" s="215">
        <f>Q311*H311</f>
        <v>0.01</v>
      </c>
      <c r="S311" s="215">
        <v>0</v>
      </c>
      <c r="T311" s="216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17" t="s">
        <v>300</v>
      </c>
      <c r="AT311" s="217" t="s">
        <v>420</v>
      </c>
      <c r="AU311" s="217" t="s">
        <v>80</v>
      </c>
      <c r="AY311" s="19" t="s">
        <v>242</v>
      </c>
      <c r="BE311" s="218">
        <f>IF(N311="základní",J311,0)</f>
        <v>1768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78</v>
      </c>
      <c r="BK311" s="218">
        <f>ROUND(I311*H311,2)</f>
        <v>1768</v>
      </c>
      <c r="BL311" s="19" t="s">
        <v>248</v>
      </c>
      <c r="BM311" s="217" t="s">
        <v>1116</v>
      </c>
    </row>
    <row r="312" spans="1:51" s="13" customFormat="1" ht="12">
      <c r="A312" s="13"/>
      <c r="B312" s="225"/>
      <c r="C312" s="226"/>
      <c r="D312" s="223" t="s">
        <v>254</v>
      </c>
      <c r="E312" s="227" t="s">
        <v>17</v>
      </c>
      <c r="F312" s="228" t="s">
        <v>1117</v>
      </c>
      <c r="G312" s="226"/>
      <c r="H312" s="229">
        <v>2</v>
      </c>
      <c r="I312" s="226"/>
      <c r="J312" s="226"/>
      <c r="K312" s="226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254</v>
      </c>
      <c r="AU312" s="234" t="s">
        <v>80</v>
      </c>
      <c r="AV312" s="13" t="s">
        <v>80</v>
      </c>
      <c r="AW312" s="13" t="s">
        <v>32</v>
      </c>
      <c r="AX312" s="13" t="s">
        <v>78</v>
      </c>
      <c r="AY312" s="234" t="s">
        <v>242</v>
      </c>
    </row>
    <row r="313" spans="1:65" s="2" customFormat="1" ht="16.5" customHeight="1">
      <c r="A313" s="34"/>
      <c r="B313" s="35"/>
      <c r="C313" s="264" t="s">
        <v>658</v>
      </c>
      <c r="D313" s="264" t="s">
        <v>420</v>
      </c>
      <c r="E313" s="265" t="s">
        <v>615</v>
      </c>
      <c r="F313" s="266" t="s">
        <v>616</v>
      </c>
      <c r="G313" s="267" t="s">
        <v>581</v>
      </c>
      <c r="H313" s="268">
        <v>2</v>
      </c>
      <c r="I313" s="269">
        <v>792</v>
      </c>
      <c r="J313" s="269">
        <f>ROUND(I313*H313,2)</f>
        <v>1584</v>
      </c>
      <c r="K313" s="266" t="s">
        <v>423</v>
      </c>
      <c r="L313" s="270"/>
      <c r="M313" s="271" t="s">
        <v>17</v>
      </c>
      <c r="N313" s="272" t="s">
        <v>41</v>
      </c>
      <c r="O313" s="215">
        <v>0</v>
      </c>
      <c r="P313" s="215">
        <f>O313*H313</f>
        <v>0</v>
      </c>
      <c r="Q313" s="215">
        <v>0.0035</v>
      </c>
      <c r="R313" s="215">
        <f>Q313*H313</f>
        <v>0.007</v>
      </c>
      <c r="S313" s="215">
        <v>0</v>
      </c>
      <c r="T313" s="216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17" t="s">
        <v>300</v>
      </c>
      <c r="AT313" s="217" t="s">
        <v>420</v>
      </c>
      <c r="AU313" s="217" t="s">
        <v>80</v>
      </c>
      <c r="AY313" s="19" t="s">
        <v>242</v>
      </c>
      <c r="BE313" s="218">
        <f>IF(N313="základní",J313,0)</f>
        <v>1584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78</v>
      </c>
      <c r="BK313" s="218">
        <f>ROUND(I313*H313,2)</f>
        <v>1584</v>
      </c>
      <c r="BL313" s="19" t="s">
        <v>248</v>
      </c>
      <c r="BM313" s="217" t="s">
        <v>1118</v>
      </c>
    </row>
    <row r="314" spans="1:51" s="13" customFormat="1" ht="12">
      <c r="A314" s="13"/>
      <c r="B314" s="225"/>
      <c r="C314" s="226"/>
      <c r="D314" s="223" t="s">
        <v>254</v>
      </c>
      <c r="E314" s="227" t="s">
        <v>17</v>
      </c>
      <c r="F314" s="228" t="s">
        <v>1119</v>
      </c>
      <c r="G314" s="226"/>
      <c r="H314" s="229">
        <v>2</v>
      </c>
      <c r="I314" s="226"/>
      <c r="J314" s="226"/>
      <c r="K314" s="226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254</v>
      </c>
      <c r="AU314" s="234" t="s">
        <v>80</v>
      </c>
      <c r="AV314" s="13" t="s">
        <v>80</v>
      </c>
      <c r="AW314" s="13" t="s">
        <v>32</v>
      </c>
      <c r="AX314" s="13" t="s">
        <v>78</v>
      </c>
      <c r="AY314" s="234" t="s">
        <v>242</v>
      </c>
    </row>
    <row r="315" spans="1:65" s="2" customFormat="1" ht="16.5" customHeight="1">
      <c r="A315" s="34"/>
      <c r="B315" s="35"/>
      <c r="C315" s="264" t="s">
        <v>664</v>
      </c>
      <c r="D315" s="264" t="s">
        <v>420</v>
      </c>
      <c r="E315" s="265" t="s">
        <v>628</v>
      </c>
      <c r="F315" s="266" t="s">
        <v>629</v>
      </c>
      <c r="G315" s="267" t="s">
        <v>581</v>
      </c>
      <c r="H315" s="268">
        <v>2</v>
      </c>
      <c r="I315" s="269">
        <v>449</v>
      </c>
      <c r="J315" s="269">
        <f>ROUND(I315*H315,2)</f>
        <v>898</v>
      </c>
      <c r="K315" s="266" t="s">
        <v>423</v>
      </c>
      <c r="L315" s="270"/>
      <c r="M315" s="271" t="s">
        <v>17</v>
      </c>
      <c r="N315" s="272" t="s">
        <v>41</v>
      </c>
      <c r="O315" s="215">
        <v>0</v>
      </c>
      <c r="P315" s="215">
        <f>O315*H315</f>
        <v>0</v>
      </c>
      <c r="Q315" s="215">
        <v>0.0017</v>
      </c>
      <c r="R315" s="215">
        <f>Q315*H315</f>
        <v>0.0034</v>
      </c>
      <c r="S315" s="215">
        <v>0</v>
      </c>
      <c r="T315" s="216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7" t="s">
        <v>300</v>
      </c>
      <c r="AT315" s="217" t="s">
        <v>420</v>
      </c>
      <c r="AU315" s="217" t="s">
        <v>80</v>
      </c>
      <c r="AY315" s="19" t="s">
        <v>242</v>
      </c>
      <c r="BE315" s="218">
        <f>IF(N315="základní",J315,0)</f>
        <v>898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78</v>
      </c>
      <c r="BK315" s="218">
        <f>ROUND(I315*H315,2)</f>
        <v>898</v>
      </c>
      <c r="BL315" s="19" t="s">
        <v>248</v>
      </c>
      <c r="BM315" s="217" t="s">
        <v>1120</v>
      </c>
    </row>
    <row r="316" spans="1:51" s="13" customFormat="1" ht="12">
      <c r="A316" s="13"/>
      <c r="B316" s="225"/>
      <c r="C316" s="226"/>
      <c r="D316" s="223" t="s">
        <v>254</v>
      </c>
      <c r="E316" s="227" t="s">
        <v>17</v>
      </c>
      <c r="F316" s="228" t="s">
        <v>1121</v>
      </c>
      <c r="G316" s="226"/>
      <c r="H316" s="229">
        <v>2</v>
      </c>
      <c r="I316" s="226"/>
      <c r="J316" s="226"/>
      <c r="K316" s="226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254</v>
      </c>
      <c r="AU316" s="234" t="s">
        <v>80</v>
      </c>
      <c r="AV316" s="13" t="s">
        <v>80</v>
      </c>
      <c r="AW316" s="13" t="s">
        <v>32</v>
      </c>
      <c r="AX316" s="13" t="s">
        <v>78</v>
      </c>
      <c r="AY316" s="234" t="s">
        <v>242</v>
      </c>
    </row>
    <row r="317" spans="1:65" s="2" customFormat="1" ht="16.5" customHeight="1">
      <c r="A317" s="34"/>
      <c r="B317" s="35"/>
      <c r="C317" s="207" t="s">
        <v>672</v>
      </c>
      <c r="D317" s="207" t="s">
        <v>244</v>
      </c>
      <c r="E317" s="208" t="s">
        <v>632</v>
      </c>
      <c r="F317" s="209" t="s">
        <v>633</v>
      </c>
      <c r="G317" s="210" t="s">
        <v>581</v>
      </c>
      <c r="H317" s="211">
        <v>1</v>
      </c>
      <c r="I317" s="212">
        <v>829.08</v>
      </c>
      <c r="J317" s="212">
        <f>ROUND(I317*H317,2)</f>
        <v>829.08</v>
      </c>
      <c r="K317" s="209" t="s">
        <v>247</v>
      </c>
      <c r="L317" s="40"/>
      <c r="M317" s="213" t="s">
        <v>17</v>
      </c>
      <c r="N317" s="214" t="s">
        <v>41</v>
      </c>
      <c r="O317" s="215">
        <v>0.549</v>
      </c>
      <c r="P317" s="215">
        <f>O317*H317</f>
        <v>0.549</v>
      </c>
      <c r="Q317" s="215">
        <v>0.112405</v>
      </c>
      <c r="R317" s="215">
        <f>Q317*H317</f>
        <v>0.112405</v>
      </c>
      <c r="S317" s="215">
        <v>0</v>
      </c>
      <c r="T317" s="216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7" t="s">
        <v>248</v>
      </c>
      <c r="AT317" s="217" t="s">
        <v>244</v>
      </c>
      <c r="AU317" s="217" t="s">
        <v>80</v>
      </c>
      <c r="AY317" s="19" t="s">
        <v>242</v>
      </c>
      <c r="BE317" s="218">
        <f>IF(N317="základní",J317,0)</f>
        <v>829.08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78</v>
      </c>
      <c r="BK317" s="218">
        <f>ROUND(I317*H317,2)</f>
        <v>829.08</v>
      </c>
      <c r="BL317" s="19" t="s">
        <v>248</v>
      </c>
      <c r="BM317" s="217" t="s">
        <v>1122</v>
      </c>
    </row>
    <row r="318" spans="1:47" s="2" customFormat="1" ht="12">
      <c r="A318" s="34"/>
      <c r="B318" s="35"/>
      <c r="C318" s="36"/>
      <c r="D318" s="219" t="s">
        <v>250</v>
      </c>
      <c r="E318" s="36"/>
      <c r="F318" s="220" t="s">
        <v>635</v>
      </c>
      <c r="G318" s="36"/>
      <c r="H318" s="36"/>
      <c r="I318" s="36"/>
      <c r="J318" s="36"/>
      <c r="K318" s="36"/>
      <c r="L318" s="40"/>
      <c r="M318" s="221"/>
      <c r="N318" s="222"/>
      <c r="O318" s="79"/>
      <c r="P318" s="79"/>
      <c r="Q318" s="79"/>
      <c r="R318" s="79"/>
      <c r="S318" s="79"/>
      <c r="T318" s="80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9" t="s">
        <v>250</v>
      </c>
      <c r="AU318" s="19" t="s">
        <v>80</v>
      </c>
    </row>
    <row r="319" spans="1:65" s="2" customFormat="1" ht="16.5" customHeight="1">
      <c r="A319" s="34"/>
      <c r="B319" s="35"/>
      <c r="C319" s="264" t="s">
        <v>677</v>
      </c>
      <c r="D319" s="264" t="s">
        <v>420</v>
      </c>
      <c r="E319" s="265" t="s">
        <v>637</v>
      </c>
      <c r="F319" s="266" t="s">
        <v>638</v>
      </c>
      <c r="G319" s="267" t="s">
        <v>581</v>
      </c>
      <c r="H319" s="268">
        <v>1</v>
      </c>
      <c r="I319" s="269">
        <v>532</v>
      </c>
      <c r="J319" s="269">
        <f>ROUND(I319*H319,2)</f>
        <v>532</v>
      </c>
      <c r="K319" s="266" t="s">
        <v>423</v>
      </c>
      <c r="L319" s="270"/>
      <c r="M319" s="271" t="s">
        <v>17</v>
      </c>
      <c r="N319" s="272" t="s">
        <v>41</v>
      </c>
      <c r="O319" s="215">
        <v>0</v>
      </c>
      <c r="P319" s="215">
        <f>O319*H319</f>
        <v>0</v>
      </c>
      <c r="Q319" s="215">
        <v>0.0061</v>
      </c>
      <c r="R319" s="215">
        <f>Q319*H319</f>
        <v>0.0061</v>
      </c>
      <c r="S319" s="215">
        <v>0</v>
      </c>
      <c r="T319" s="216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17" t="s">
        <v>300</v>
      </c>
      <c r="AT319" s="217" t="s">
        <v>420</v>
      </c>
      <c r="AU319" s="217" t="s">
        <v>80</v>
      </c>
      <c r="AY319" s="19" t="s">
        <v>242</v>
      </c>
      <c r="BE319" s="218">
        <f>IF(N319="základní",J319,0)</f>
        <v>532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78</v>
      </c>
      <c r="BK319" s="218">
        <f>ROUND(I319*H319,2)</f>
        <v>532</v>
      </c>
      <c r="BL319" s="19" t="s">
        <v>248</v>
      </c>
      <c r="BM319" s="217" t="s">
        <v>1123</v>
      </c>
    </row>
    <row r="320" spans="1:47" s="2" customFormat="1" ht="12">
      <c r="A320" s="34"/>
      <c r="B320" s="35"/>
      <c r="C320" s="36"/>
      <c r="D320" s="223" t="s">
        <v>252</v>
      </c>
      <c r="E320" s="36"/>
      <c r="F320" s="224" t="s">
        <v>1124</v>
      </c>
      <c r="G320" s="36"/>
      <c r="H320" s="36"/>
      <c r="I320" s="36"/>
      <c r="J320" s="36"/>
      <c r="K320" s="36"/>
      <c r="L320" s="40"/>
      <c r="M320" s="221"/>
      <c r="N320" s="222"/>
      <c r="O320" s="79"/>
      <c r="P320" s="79"/>
      <c r="Q320" s="79"/>
      <c r="R320" s="79"/>
      <c r="S320" s="79"/>
      <c r="T320" s="80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9" t="s">
        <v>252</v>
      </c>
      <c r="AU320" s="19" t="s">
        <v>80</v>
      </c>
    </row>
    <row r="321" spans="1:65" s="2" customFormat="1" ht="16.5" customHeight="1">
      <c r="A321" s="34"/>
      <c r="B321" s="35"/>
      <c r="C321" s="207" t="s">
        <v>685</v>
      </c>
      <c r="D321" s="207" t="s">
        <v>244</v>
      </c>
      <c r="E321" s="208" t="s">
        <v>642</v>
      </c>
      <c r="F321" s="209" t="s">
        <v>643</v>
      </c>
      <c r="G321" s="210" t="s">
        <v>184</v>
      </c>
      <c r="H321" s="211">
        <v>16.5</v>
      </c>
      <c r="I321" s="212">
        <v>7.44</v>
      </c>
      <c r="J321" s="212">
        <f>ROUND(I321*H321,2)</f>
        <v>122.76</v>
      </c>
      <c r="K321" s="209" t="s">
        <v>247</v>
      </c>
      <c r="L321" s="40"/>
      <c r="M321" s="213" t="s">
        <v>17</v>
      </c>
      <c r="N321" s="214" t="s">
        <v>41</v>
      </c>
      <c r="O321" s="215">
        <v>0.003</v>
      </c>
      <c r="P321" s="215">
        <f>O321*H321</f>
        <v>0.0495</v>
      </c>
      <c r="Q321" s="215">
        <v>7.5E-05</v>
      </c>
      <c r="R321" s="215">
        <f>Q321*H321</f>
        <v>0.0012374999999999999</v>
      </c>
      <c r="S321" s="215">
        <v>0</v>
      </c>
      <c r="T321" s="216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17" t="s">
        <v>248</v>
      </c>
      <c r="AT321" s="217" t="s">
        <v>244</v>
      </c>
      <c r="AU321" s="217" t="s">
        <v>80</v>
      </c>
      <c r="AY321" s="19" t="s">
        <v>242</v>
      </c>
      <c r="BE321" s="218">
        <f>IF(N321="základní",J321,0)</f>
        <v>122.76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78</v>
      </c>
      <c r="BK321" s="218">
        <f>ROUND(I321*H321,2)</f>
        <v>122.76</v>
      </c>
      <c r="BL321" s="19" t="s">
        <v>248</v>
      </c>
      <c r="BM321" s="217" t="s">
        <v>1125</v>
      </c>
    </row>
    <row r="322" spans="1:47" s="2" customFormat="1" ht="12">
      <c r="A322" s="34"/>
      <c r="B322" s="35"/>
      <c r="C322" s="36"/>
      <c r="D322" s="219" t="s">
        <v>250</v>
      </c>
      <c r="E322" s="36"/>
      <c r="F322" s="220" t="s">
        <v>645</v>
      </c>
      <c r="G322" s="36"/>
      <c r="H322" s="36"/>
      <c r="I322" s="36"/>
      <c r="J322" s="36"/>
      <c r="K322" s="36"/>
      <c r="L322" s="40"/>
      <c r="M322" s="221"/>
      <c r="N322" s="222"/>
      <c r="O322" s="79"/>
      <c r="P322" s="79"/>
      <c r="Q322" s="79"/>
      <c r="R322" s="79"/>
      <c r="S322" s="79"/>
      <c r="T322" s="80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9" t="s">
        <v>250</v>
      </c>
      <c r="AU322" s="19" t="s">
        <v>80</v>
      </c>
    </row>
    <row r="323" spans="1:51" s="13" customFormat="1" ht="12">
      <c r="A323" s="13"/>
      <c r="B323" s="225"/>
      <c r="C323" s="226"/>
      <c r="D323" s="223" t="s">
        <v>254</v>
      </c>
      <c r="E323" s="227" t="s">
        <v>17</v>
      </c>
      <c r="F323" s="228" t="s">
        <v>646</v>
      </c>
      <c r="G323" s="226"/>
      <c r="H323" s="229">
        <v>16.5</v>
      </c>
      <c r="I323" s="226"/>
      <c r="J323" s="226"/>
      <c r="K323" s="226"/>
      <c r="L323" s="230"/>
      <c r="M323" s="231"/>
      <c r="N323" s="232"/>
      <c r="O323" s="232"/>
      <c r="P323" s="232"/>
      <c r="Q323" s="232"/>
      <c r="R323" s="232"/>
      <c r="S323" s="232"/>
      <c r="T323" s="23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4" t="s">
        <v>254</v>
      </c>
      <c r="AU323" s="234" t="s">
        <v>80</v>
      </c>
      <c r="AV323" s="13" t="s">
        <v>80</v>
      </c>
      <c r="AW323" s="13" t="s">
        <v>32</v>
      </c>
      <c r="AX323" s="13" t="s">
        <v>78</v>
      </c>
      <c r="AY323" s="234" t="s">
        <v>242</v>
      </c>
    </row>
    <row r="324" spans="1:65" s="2" customFormat="1" ht="24.15" customHeight="1">
      <c r="A324" s="34"/>
      <c r="B324" s="35"/>
      <c r="C324" s="207" t="s">
        <v>690</v>
      </c>
      <c r="D324" s="207" t="s">
        <v>244</v>
      </c>
      <c r="E324" s="208" t="s">
        <v>665</v>
      </c>
      <c r="F324" s="209" t="s">
        <v>666</v>
      </c>
      <c r="G324" s="210" t="s">
        <v>184</v>
      </c>
      <c r="H324" s="211">
        <v>66.55</v>
      </c>
      <c r="I324" s="212">
        <v>277.44</v>
      </c>
      <c r="J324" s="212">
        <f>ROUND(I324*H324,2)</f>
        <v>18463.63</v>
      </c>
      <c r="K324" s="209" t="s">
        <v>247</v>
      </c>
      <c r="L324" s="40"/>
      <c r="M324" s="213" t="s">
        <v>17</v>
      </c>
      <c r="N324" s="214" t="s">
        <v>41</v>
      </c>
      <c r="O324" s="215">
        <v>0.268</v>
      </c>
      <c r="P324" s="215">
        <f>O324*H324</f>
        <v>17.8354</v>
      </c>
      <c r="Q324" s="215">
        <v>0.15539952</v>
      </c>
      <c r="R324" s="215">
        <f>Q324*H324</f>
        <v>10.341838056</v>
      </c>
      <c r="S324" s="215">
        <v>0</v>
      </c>
      <c r="T324" s="216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17" t="s">
        <v>248</v>
      </c>
      <c r="AT324" s="217" t="s">
        <v>244</v>
      </c>
      <c r="AU324" s="217" t="s">
        <v>80</v>
      </c>
      <c r="AY324" s="19" t="s">
        <v>242</v>
      </c>
      <c r="BE324" s="218">
        <f>IF(N324="základní",J324,0)</f>
        <v>18463.63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78</v>
      </c>
      <c r="BK324" s="218">
        <f>ROUND(I324*H324,2)</f>
        <v>18463.63</v>
      </c>
      <c r="BL324" s="19" t="s">
        <v>248</v>
      </c>
      <c r="BM324" s="217" t="s">
        <v>1126</v>
      </c>
    </row>
    <row r="325" spans="1:47" s="2" customFormat="1" ht="12">
      <c r="A325" s="34"/>
      <c r="B325" s="35"/>
      <c r="C325" s="36"/>
      <c r="D325" s="219" t="s">
        <v>250</v>
      </c>
      <c r="E325" s="36"/>
      <c r="F325" s="220" t="s">
        <v>668</v>
      </c>
      <c r="G325" s="36"/>
      <c r="H325" s="36"/>
      <c r="I325" s="36"/>
      <c r="J325" s="36"/>
      <c r="K325" s="36"/>
      <c r="L325" s="40"/>
      <c r="M325" s="221"/>
      <c r="N325" s="222"/>
      <c r="O325" s="79"/>
      <c r="P325" s="79"/>
      <c r="Q325" s="79"/>
      <c r="R325" s="79"/>
      <c r="S325" s="79"/>
      <c r="T325" s="80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9" t="s">
        <v>250</v>
      </c>
      <c r="AU325" s="19" t="s">
        <v>80</v>
      </c>
    </row>
    <row r="326" spans="1:51" s="13" customFormat="1" ht="12">
      <c r="A326" s="13"/>
      <c r="B326" s="225"/>
      <c r="C326" s="226"/>
      <c r="D326" s="223" t="s">
        <v>254</v>
      </c>
      <c r="E326" s="227" t="s">
        <v>843</v>
      </c>
      <c r="F326" s="228" t="s">
        <v>1127</v>
      </c>
      <c r="G326" s="226"/>
      <c r="H326" s="229">
        <v>66.55</v>
      </c>
      <c r="I326" s="226"/>
      <c r="J326" s="226"/>
      <c r="K326" s="226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254</v>
      </c>
      <c r="AU326" s="234" t="s">
        <v>80</v>
      </c>
      <c r="AV326" s="13" t="s">
        <v>80</v>
      </c>
      <c r="AW326" s="13" t="s">
        <v>32</v>
      </c>
      <c r="AX326" s="13" t="s">
        <v>78</v>
      </c>
      <c r="AY326" s="234" t="s">
        <v>242</v>
      </c>
    </row>
    <row r="327" spans="1:65" s="2" customFormat="1" ht="16.5" customHeight="1">
      <c r="A327" s="34"/>
      <c r="B327" s="35"/>
      <c r="C327" s="264" t="s">
        <v>697</v>
      </c>
      <c r="D327" s="264" t="s">
        <v>420</v>
      </c>
      <c r="E327" s="265" t="s">
        <v>673</v>
      </c>
      <c r="F327" s="266" t="s">
        <v>674</v>
      </c>
      <c r="G327" s="267" t="s">
        <v>184</v>
      </c>
      <c r="H327" s="268">
        <v>69.878</v>
      </c>
      <c r="I327" s="269">
        <v>187</v>
      </c>
      <c r="J327" s="269">
        <f>ROUND(I327*H327,2)</f>
        <v>13067.19</v>
      </c>
      <c r="K327" s="266" t="s">
        <v>423</v>
      </c>
      <c r="L327" s="270"/>
      <c r="M327" s="271" t="s">
        <v>17</v>
      </c>
      <c r="N327" s="272" t="s">
        <v>41</v>
      </c>
      <c r="O327" s="215">
        <v>0</v>
      </c>
      <c r="P327" s="215">
        <f>O327*H327</f>
        <v>0</v>
      </c>
      <c r="Q327" s="215">
        <v>0.08</v>
      </c>
      <c r="R327" s="215">
        <f>Q327*H327</f>
        <v>5.5902400000000005</v>
      </c>
      <c r="S327" s="215">
        <v>0</v>
      </c>
      <c r="T327" s="216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17" t="s">
        <v>300</v>
      </c>
      <c r="AT327" s="217" t="s">
        <v>420</v>
      </c>
      <c r="AU327" s="217" t="s">
        <v>80</v>
      </c>
      <c r="AY327" s="19" t="s">
        <v>242</v>
      </c>
      <c r="BE327" s="218">
        <f>IF(N327="základní",J327,0)</f>
        <v>13067.19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78</v>
      </c>
      <c r="BK327" s="218">
        <f>ROUND(I327*H327,2)</f>
        <v>13067.19</v>
      </c>
      <c r="BL327" s="19" t="s">
        <v>248</v>
      </c>
      <c r="BM327" s="217" t="s">
        <v>1128</v>
      </c>
    </row>
    <row r="328" spans="1:51" s="13" customFormat="1" ht="12">
      <c r="A328" s="13"/>
      <c r="B328" s="225"/>
      <c r="C328" s="226"/>
      <c r="D328" s="223" t="s">
        <v>254</v>
      </c>
      <c r="E328" s="227" t="s">
        <v>17</v>
      </c>
      <c r="F328" s="228" t="s">
        <v>1129</v>
      </c>
      <c r="G328" s="226"/>
      <c r="H328" s="229">
        <v>69.878</v>
      </c>
      <c r="I328" s="226"/>
      <c r="J328" s="226"/>
      <c r="K328" s="226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254</v>
      </c>
      <c r="AU328" s="234" t="s">
        <v>80</v>
      </c>
      <c r="AV328" s="13" t="s">
        <v>80</v>
      </c>
      <c r="AW328" s="13" t="s">
        <v>32</v>
      </c>
      <c r="AX328" s="13" t="s">
        <v>78</v>
      </c>
      <c r="AY328" s="234" t="s">
        <v>242</v>
      </c>
    </row>
    <row r="329" spans="1:65" s="2" customFormat="1" ht="16.5" customHeight="1">
      <c r="A329" s="34"/>
      <c r="B329" s="35"/>
      <c r="C329" s="207" t="s">
        <v>702</v>
      </c>
      <c r="D329" s="207" t="s">
        <v>244</v>
      </c>
      <c r="E329" s="208" t="s">
        <v>1130</v>
      </c>
      <c r="F329" s="209" t="s">
        <v>1131</v>
      </c>
      <c r="G329" s="210" t="s">
        <v>140</v>
      </c>
      <c r="H329" s="211">
        <v>168.397</v>
      </c>
      <c r="I329" s="212">
        <v>59.98</v>
      </c>
      <c r="J329" s="212">
        <f>ROUND(I329*H329,2)</f>
        <v>10100.45</v>
      </c>
      <c r="K329" s="209" t="s">
        <v>247</v>
      </c>
      <c r="L329" s="40"/>
      <c r="M329" s="213" t="s">
        <v>17</v>
      </c>
      <c r="N329" s="214" t="s">
        <v>41</v>
      </c>
      <c r="O329" s="215">
        <v>0.08</v>
      </c>
      <c r="P329" s="215">
        <f>O329*H329</f>
        <v>13.47176</v>
      </c>
      <c r="Q329" s="215">
        <v>0.0004675</v>
      </c>
      <c r="R329" s="215">
        <f>Q329*H329</f>
        <v>0.0787255975</v>
      </c>
      <c r="S329" s="215">
        <v>0</v>
      </c>
      <c r="T329" s="216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17" t="s">
        <v>248</v>
      </c>
      <c r="AT329" s="217" t="s">
        <v>244</v>
      </c>
      <c r="AU329" s="217" t="s">
        <v>80</v>
      </c>
      <c r="AY329" s="19" t="s">
        <v>242</v>
      </c>
      <c r="BE329" s="218">
        <f>IF(N329="základní",J329,0)</f>
        <v>10100.45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78</v>
      </c>
      <c r="BK329" s="218">
        <f>ROUND(I329*H329,2)</f>
        <v>10100.45</v>
      </c>
      <c r="BL329" s="19" t="s">
        <v>248</v>
      </c>
      <c r="BM329" s="217" t="s">
        <v>1132</v>
      </c>
    </row>
    <row r="330" spans="1:47" s="2" customFormat="1" ht="12">
      <c r="A330" s="34"/>
      <c r="B330" s="35"/>
      <c r="C330" s="36"/>
      <c r="D330" s="219" t="s">
        <v>250</v>
      </c>
      <c r="E330" s="36"/>
      <c r="F330" s="220" t="s">
        <v>1133</v>
      </c>
      <c r="G330" s="36"/>
      <c r="H330" s="36"/>
      <c r="I330" s="36"/>
      <c r="J330" s="36"/>
      <c r="K330" s="36"/>
      <c r="L330" s="40"/>
      <c r="M330" s="221"/>
      <c r="N330" s="222"/>
      <c r="O330" s="79"/>
      <c r="P330" s="79"/>
      <c r="Q330" s="79"/>
      <c r="R330" s="79"/>
      <c r="S330" s="79"/>
      <c r="T330" s="80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9" t="s">
        <v>250</v>
      </c>
      <c r="AU330" s="19" t="s">
        <v>80</v>
      </c>
    </row>
    <row r="331" spans="1:51" s="13" customFormat="1" ht="12">
      <c r="A331" s="13"/>
      <c r="B331" s="225"/>
      <c r="C331" s="226"/>
      <c r="D331" s="223" t="s">
        <v>254</v>
      </c>
      <c r="E331" s="227" t="s">
        <v>17</v>
      </c>
      <c r="F331" s="228" t="s">
        <v>1134</v>
      </c>
      <c r="G331" s="226"/>
      <c r="H331" s="229">
        <v>168.397</v>
      </c>
      <c r="I331" s="226"/>
      <c r="J331" s="226"/>
      <c r="K331" s="226"/>
      <c r="L331" s="230"/>
      <c r="M331" s="231"/>
      <c r="N331" s="232"/>
      <c r="O331" s="232"/>
      <c r="P331" s="232"/>
      <c r="Q331" s="232"/>
      <c r="R331" s="232"/>
      <c r="S331" s="232"/>
      <c r="T331" s="23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4" t="s">
        <v>254</v>
      </c>
      <c r="AU331" s="234" t="s">
        <v>80</v>
      </c>
      <c r="AV331" s="13" t="s">
        <v>80</v>
      </c>
      <c r="AW331" s="13" t="s">
        <v>32</v>
      </c>
      <c r="AX331" s="13" t="s">
        <v>78</v>
      </c>
      <c r="AY331" s="234" t="s">
        <v>242</v>
      </c>
    </row>
    <row r="332" spans="1:65" s="2" customFormat="1" ht="33" customHeight="1">
      <c r="A332" s="34"/>
      <c r="B332" s="35"/>
      <c r="C332" s="207" t="s">
        <v>708</v>
      </c>
      <c r="D332" s="207" t="s">
        <v>244</v>
      </c>
      <c r="E332" s="208" t="s">
        <v>1135</v>
      </c>
      <c r="F332" s="209" t="s">
        <v>1136</v>
      </c>
      <c r="G332" s="210" t="s">
        <v>184</v>
      </c>
      <c r="H332" s="211">
        <v>42.5</v>
      </c>
      <c r="I332" s="212">
        <v>299.45</v>
      </c>
      <c r="J332" s="212">
        <f>ROUND(I332*H332,2)</f>
        <v>12726.63</v>
      </c>
      <c r="K332" s="209" t="s">
        <v>247</v>
      </c>
      <c r="L332" s="40"/>
      <c r="M332" s="213" t="s">
        <v>17</v>
      </c>
      <c r="N332" s="214" t="s">
        <v>41</v>
      </c>
      <c r="O332" s="215">
        <v>0.179</v>
      </c>
      <c r="P332" s="215">
        <f>O332*H332</f>
        <v>7.6075</v>
      </c>
      <c r="Q332" s="215">
        <v>0.11808</v>
      </c>
      <c r="R332" s="215">
        <f>Q332*H332</f>
        <v>5.0184</v>
      </c>
      <c r="S332" s="215">
        <v>0</v>
      </c>
      <c r="T332" s="216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17" t="s">
        <v>248</v>
      </c>
      <c r="AT332" s="217" t="s">
        <v>244</v>
      </c>
      <c r="AU332" s="217" t="s">
        <v>80</v>
      </c>
      <c r="AY332" s="19" t="s">
        <v>242</v>
      </c>
      <c r="BE332" s="218">
        <f>IF(N332="základní",J332,0)</f>
        <v>12726.63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78</v>
      </c>
      <c r="BK332" s="218">
        <f>ROUND(I332*H332,2)</f>
        <v>12726.63</v>
      </c>
      <c r="BL332" s="19" t="s">
        <v>248</v>
      </c>
      <c r="BM332" s="217" t="s">
        <v>1137</v>
      </c>
    </row>
    <row r="333" spans="1:47" s="2" customFormat="1" ht="12">
      <c r="A333" s="34"/>
      <c r="B333" s="35"/>
      <c r="C333" s="36"/>
      <c r="D333" s="219" t="s">
        <v>250</v>
      </c>
      <c r="E333" s="36"/>
      <c r="F333" s="220" t="s">
        <v>1138</v>
      </c>
      <c r="G333" s="36"/>
      <c r="H333" s="36"/>
      <c r="I333" s="36"/>
      <c r="J333" s="36"/>
      <c r="K333" s="36"/>
      <c r="L333" s="40"/>
      <c r="M333" s="221"/>
      <c r="N333" s="222"/>
      <c r="O333" s="79"/>
      <c r="P333" s="79"/>
      <c r="Q333" s="79"/>
      <c r="R333" s="79"/>
      <c r="S333" s="79"/>
      <c r="T333" s="80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9" t="s">
        <v>250</v>
      </c>
      <c r="AU333" s="19" t="s">
        <v>80</v>
      </c>
    </row>
    <row r="334" spans="1:51" s="13" customFormat="1" ht="12">
      <c r="A334" s="13"/>
      <c r="B334" s="225"/>
      <c r="C334" s="226"/>
      <c r="D334" s="223" t="s">
        <v>254</v>
      </c>
      <c r="E334" s="227" t="s">
        <v>802</v>
      </c>
      <c r="F334" s="228" t="s">
        <v>804</v>
      </c>
      <c r="G334" s="226"/>
      <c r="H334" s="229">
        <v>42.5</v>
      </c>
      <c r="I334" s="226"/>
      <c r="J334" s="226"/>
      <c r="K334" s="226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254</v>
      </c>
      <c r="AU334" s="234" t="s">
        <v>80</v>
      </c>
      <c r="AV334" s="13" t="s">
        <v>80</v>
      </c>
      <c r="AW334" s="13" t="s">
        <v>32</v>
      </c>
      <c r="AX334" s="13" t="s">
        <v>78</v>
      </c>
      <c r="AY334" s="234" t="s">
        <v>242</v>
      </c>
    </row>
    <row r="335" spans="1:65" s="2" customFormat="1" ht="16.5" customHeight="1">
      <c r="A335" s="34"/>
      <c r="B335" s="35"/>
      <c r="C335" s="264" t="s">
        <v>713</v>
      </c>
      <c r="D335" s="264" t="s">
        <v>420</v>
      </c>
      <c r="E335" s="265" t="s">
        <v>1139</v>
      </c>
      <c r="F335" s="266" t="s">
        <v>1140</v>
      </c>
      <c r="G335" s="267" t="s">
        <v>184</v>
      </c>
      <c r="H335" s="268">
        <v>44.625</v>
      </c>
      <c r="I335" s="269">
        <v>395</v>
      </c>
      <c r="J335" s="269">
        <f>ROUND(I335*H335,2)</f>
        <v>17626.88</v>
      </c>
      <c r="K335" s="266" t="s">
        <v>17</v>
      </c>
      <c r="L335" s="270"/>
      <c r="M335" s="271" t="s">
        <v>17</v>
      </c>
      <c r="N335" s="272" t="s">
        <v>41</v>
      </c>
      <c r="O335" s="215">
        <v>0</v>
      </c>
      <c r="P335" s="215">
        <f>O335*H335</f>
        <v>0</v>
      </c>
      <c r="Q335" s="215">
        <v>0.13132</v>
      </c>
      <c r="R335" s="215">
        <f>Q335*H335</f>
        <v>5.860155</v>
      </c>
      <c r="S335" s="215">
        <v>0</v>
      </c>
      <c r="T335" s="216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17" t="s">
        <v>300</v>
      </c>
      <c r="AT335" s="217" t="s">
        <v>420</v>
      </c>
      <c r="AU335" s="217" t="s">
        <v>80</v>
      </c>
      <c r="AY335" s="19" t="s">
        <v>242</v>
      </c>
      <c r="BE335" s="218">
        <f>IF(N335="základní",J335,0)</f>
        <v>17626.88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78</v>
      </c>
      <c r="BK335" s="218">
        <f>ROUND(I335*H335,2)</f>
        <v>17626.88</v>
      </c>
      <c r="BL335" s="19" t="s">
        <v>248</v>
      </c>
      <c r="BM335" s="217" t="s">
        <v>1141</v>
      </c>
    </row>
    <row r="336" spans="1:51" s="13" customFormat="1" ht="12">
      <c r="A336" s="13"/>
      <c r="B336" s="225"/>
      <c r="C336" s="226"/>
      <c r="D336" s="223" t="s">
        <v>254</v>
      </c>
      <c r="E336" s="227" t="s">
        <v>17</v>
      </c>
      <c r="F336" s="228" t="s">
        <v>802</v>
      </c>
      <c r="G336" s="226"/>
      <c r="H336" s="229">
        <v>42.5</v>
      </c>
      <c r="I336" s="226"/>
      <c r="J336" s="226"/>
      <c r="K336" s="226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254</v>
      </c>
      <c r="AU336" s="234" t="s">
        <v>80</v>
      </c>
      <c r="AV336" s="13" t="s">
        <v>80</v>
      </c>
      <c r="AW336" s="13" t="s">
        <v>32</v>
      </c>
      <c r="AX336" s="13" t="s">
        <v>70</v>
      </c>
      <c r="AY336" s="234" t="s">
        <v>242</v>
      </c>
    </row>
    <row r="337" spans="1:51" s="13" customFormat="1" ht="12">
      <c r="A337" s="13"/>
      <c r="B337" s="225"/>
      <c r="C337" s="226"/>
      <c r="D337" s="223" t="s">
        <v>254</v>
      </c>
      <c r="E337" s="227" t="s">
        <v>17</v>
      </c>
      <c r="F337" s="228" t="s">
        <v>1142</v>
      </c>
      <c r="G337" s="226"/>
      <c r="H337" s="229">
        <v>44.625</v>
      </c>
      <c r="I337" s="226"/>
      <c r="J337" s="226"/>
      <c r="K337" s="226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254</v>
      </c>
      <c r="AU337" s="234" t="s">
        <v>80</v>
      </c>
      <c r="AV337" s="13" t="s">
        <v>80</v>
      </c>
      <c r="AW337" s="13" t="s">
        <v>32</v>
      </c>
      <c r="AX337" s="13" t="s">
        <v>78</v>
      </c>
      <c r="AY337" s="234" t="s">
        <v>242</v>
      </c>
    </row>
    <row r="338" spans="1:65" s="2" customFormat="1" ht="16.5" customHeight="1">
      <c r="A338" s="34"/>
      <c r="B338" s="35"/>
      <c r="C338" s="207" t="s">
        <v>718</v>
      </c>
      <c r="D338" s="207" t="s">
        <v>244</v>
      </c>
      <c r="E338" s="208" t="s">
        <v>1143</v>
      </c>
      <c r="F338" s="209" t="s">
        <v>1144</v>
      </c>
      <c r="G338" s="210" t="s">
        <v>144</v>
      </c>
      <c r="H338" s="211">
        <v>22.55</v>
      </c>
      <c r="I338" s="212">
        <v>1373.28</v>
      </c>
      <c r="J338" s="212">
        <f>ROUND(I338*H338,2)</f>
        <v>30967.46</v>
      </c>
      <c r="K338" s="209" t="s">
        <v>247</v>
      </c>
      <c r="L338" s="40"/>
      <c r="M338" s="213" t="s">
        <v>17</v>
      </c>
      <c r="N338" s="214" t="s">
        <v>41</v>
      </c>
      <c r="O338" s="215">
        <v>2.605</v>
      </c>
      <c r="P338" s="215">
        <f>O338*H338</f>
        <v>58.74275</v>
      </c>
      <c r="Q338" s="215">
        <v>0</v>
      </c>
      <c r="R338" s="215">
        <f>Q338*H338</f>
        <v>0</v>
      </c>
      <c r="S338" s="215">
        <v>2.5</v>
      </c>
      <c r="T338" s="216">
        <f>S338*H338</f>
        <v>56.375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17" t="s">
        <v>248</v>
      </c>
      <c r="AT338" s="217" t="s">
        <v>244</v>
      </c>
      <c r="AU338" s="217" t="s">
        <v>80</v>
      </c>
      <c r="AY338" s="19" t="s">
        <v>242</v>
      </c>
      <c r="BE338" s="218">
        <f>IF(N338="základní",J338,0)</f>
        <v>30967.46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78</v>
      </c>
      <c r="BK338" s="218">
        <f>ROUND(I338*H338,2)</f>
        <v>30967.46</v>
      </c>
      <c r="BL338" s="19" t="s">
        <v>248</v>
      </c>
      <c r="BM338" s="217" t="s">
        <v>1145</v>
      </c>
    </row>
    <row r="339" spans="1:47" s="2" customFormat="1" ht="12">
      <c r="A339" s="34"/>
      <c r="B339" s="35"/>
      <c r="C339" s="36"/>
      <c r="D339" s="219" t="s">
        <v>250</v>
      </c>
      <c r="E339" s="36"/>
      <c r="F339" s="220" t="s">
        <v>1146</v>
      </c>
      <c r="G339" s="36"/>
      <c r="H339" s="36"/>
      <c r="I339" s="36"/>
      <c r="J339" s="36"/>
      <c r="K339" s="36"/>
      <c r="L339" s="40"/>
      <c r="M339" s="221"/>
      <c r="N339" s="222"/>
      <c r="O339" s="79"/>
      <c r="P339" s="79"/>
      <c r="Q339" s="79"/>
      <c r="R339" s="79"/>
      <c r="S339" s="79"/>
      <c r="T339" s="80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9" t="s">
        <v>250</v>
      </c>
      <c r="AU339" s="19" t="s">
        <v>80</v>
      </c>
    </row>
    <row r="340" spans="1:47" s="2" customFormat="1" ht="12">
      <c r="A340" s="34"/>
      <c r="B340" s="35"/>
      <c r="C340" s="36"/>
      <c r="D340" s="223" t="s">
        <v>252</v>
      </c>
      <c r="E340" s="36"/>
      <c r="F340" s="224" t="s">
        <v>1147</v>
      </c>
      <c r="G340" s="36"/>
      <c r="H340" s="36"/>
      <c r="I340" s="36"/>
      <c r="J340" s="36"/>
      <c r="K340" s="36"/>
      <c r="L340" s="40"/>
      <c r="M340" s="221"/>
      <c r="N340" s="222"/>
      <c r="O340" s="79"/>
      <c r="P340" s="79"/>
      <c r="Q340" s="79"/>
      <c r="R340" s="79"/>
      <c r="S340" s="79"/>
      <c r="T340" s="80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9" t="s">
        <v>252</v>
      </c>
      <c r="AU340" s="19" t="s">
        <v>80</v>
      </c>
    </row>
    <row r="341" spans="1:51" s="13" customFormat="1" ht="12">
      <c r="A341" s="13"/>
      <c r="B341" s="225"/>
      <c r="C341" s="226"/>
      <c r="D341" s="223" t="s">
        <v>254</v>
      </c>
      <c r="E341" s="227" t="s">
        <v>819</v>
      </c>
      <c r="F341" s="228" t="s">
        <v>1148</v>
      </c>
      <c r="G341" s="226"/>
      <c r="H341" s="229">
        <v>22.55</v>
      </c>
      <c r="I341" s="226"/>
      <c r="J341" s="226"/>
      <c r="K341" s="226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254</v>
      </c>
      <c r="AU341" s="234" t="s">
        <v>80</v>
      </c>
      <c r="AV341" s="13" t="s">
        <v>80</v>
      </c>
      <c r="AW341" s="13" t="s">
        <v>32</v>
      </c>
      <c r="AX341" s="13" t="s">
        <v>78</v>
      </c>
      <c r="AY341" s="234" t="s">
        <v>242</v>
      </c>
    </row>
    <row r="342" spans="1:65" s="2" customFormat="1" ht="16.5" customHeight="1">
      <c r="A342" s="34"/>
      <c r="B342" s="35"/>
      <c r="C342" s="207" t="s">
        <v>725</v>
      </c>
      <c r="D342" s="207" t="s">
        <v>244</v>
      </c>
      <c r="E342" s="208" t="s">
        <v>1149</v>
      </c>
      <c r="F342" s="209" t="s">
        <v>1150</v>
      </c>
      <c r="G342" s="210" t="s">
        <v>144</v>
      </c>
      <c r="H342" s="211">
        <v>19.142</v>
      </c>
      <c r="I342" s="212">
        <v>2624.35</v>
      </c>
      <c r="J342" s="212">
        <f>ROUND(I342*H342,2)</f>
        <v>50235.31</v>
      </c>
      <c r="K342" s="209" t="s">
        <v>247</v>
      </c>
      <c r="L342" s="40"/>
      <c r="M342" s="213" t="s">
        <v>17</v>
      </c>
      <c r="N342" s="214" t="s">
        <v>41</v>
      </c>
      <c r="O342" s="215">
        <v>7.4</v>
      </c>
      <c r="P342" s="215">
        <f>O342*H342</f>
        <v>141.6508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17" t="s">
        <v>248</v>
      </c>
      <c r="AT342" s="217" t="s">
        <v>244</v>
      </c>
      <c r="AU342" s="217" t="s">
        <v>80</v>
      </c>
      <c r="AY342" s="19" t="s">
        <v>242</v>
      </c>
      <c r="BE342" s="218">
        <f>IF(N342="základní",J342,0)</f>
        <v>50235.31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78</v>
      </c>
      <c r="BK342" s="218">
        <f>ROUND(I342*H342,2)</f>
        <v>50235.31</v>
      </c>
      <c r="BL342" s="19" t="s">
        <v>248</v>
      </c>
      <c r="BM342" s="217" t="s">
        <v>1151</v>
      </c>
    </row>
    <row r="343" spans="1:47" s="2" customFormat="1" ht="12">
      <c r="A343" s="34"/>
      <c r="B343" s="35"/>
      <c r="C343" s="36"/>
      <c r="D343" s="219" t="s">
        <v>250</v>
      </c>
      <c r="E343" s="36"/>
      <c r="F343" s="220" t="s">
        <v>1152</v>
      </c>
      <c r="G343" s="36"/>
      <c r="H343" s="36"/>
      <c r="I343" s="36"/>
      <c r="J343" s="36"/>
      <c r="K343" s="36"/>
      <c r="L343" s="40"/>
      <c r="M343" s="221"/>
      <c r="N343" s="222"/>
      <c r="O343" s="79"/>
      <c r="P343" s="79"/>
      <c r="Q343" s="79"/>
      <c r="R343" s="79"/>
      <c r="S343" s="79"/>
      <c r="T343" s="80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9" t="s">
        <v>250</v>
      </c>
      <c r="AU343" s="19" t="s">
        <v>80</v>
      </c>
    </row>
    <row r="344" spans="1:47" s="2" customFormat="1" ht="12">
      <c r="A344" s="34"/>
      <c r="B344" s="35"/>
      <c r="C344" s="36"/>
      <c r="D344" s="223" t="s">
        <v>252</v>
      </c>
      <c r="E344" s="36"/>
      <c r="F344" s="224" t="s">
        <v>1153</v>
      </c>
      <c r="G344" s="36"/>
      <c r="H344" s="36"/>
      <c r="I344" s="36"/>
      <c r="J344" s="36"/>
      <c r="K344" s="36"/>
      <c r="L344" s="40"/>
      <c r="M344" s="221"/>
      <c r="N344" s="222"/>
      <c r="O344" s="79"/>
      <c r="P344" s="79"/>
      <c r="Q344" s="79"/>
      <c r="R344" s="79"/>
      <c r="S344" s="79"/>
      <c r="T344" s="80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9" t="s">
        <v>252</v>
      </c>
      <c r="AU344" s="19" t="s">
        <v>80</v>
      </c>
    </row>
    <row r="345" spans="1:51" s="13" customFormat="1" ht="12">
      <c r="A345" s="13"/>
      <c r="B345" s="225"/>
      <c r="C345" s="226"/>
      <c r="D345" s="223" t="s">
        <v>254</v>
      </c>
      <c r="E345" s="227" t="s">
        <v>17</v>
      </c>
      <c r="F345" s="228" t="s">
        <v>799</v>
      </c>
      <c r="G345" s="226"/>
      <c r="H345" s="229">
        <v>19.142</v>
      </c>
      <c r="I345" s="226"/>
      <c r="J345" s="226"/>
      <c r="K345" s="226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254</v>
      </c>
      <c r="AU345" s="234" t="s">
        <v>80</v>
      </c>
      <c r="AV345" s="13" t="s">
        <v>80</v>
      </c>
      <c r="AW345" s="13" t="s">
        <v>32</v>
      </c>
      <c r="AX345" s="13" t="s">
        <v>78</v>
      </c>
      <c r="AY345" s="234" t="s">
        <v>242</v>
      </c>
    </row>
    <row r="346" spans="1:63" s="12" customFormat="1" ht="22.8" customHeight="1">
      <c r="A346" s="12"/>
      <c r="B346" s="192"/>
      <c r="C346" s="193"/>
      <c r="D346" s="194" t="s">
        <v>69</v>
      </c>
      <c r="E346" s="205" t="s">
        <v>731</v>
      </c>
      <c r="F346" s="205" t="s">
        <v>732</v>
      </c>
      <c r="G346" s="193"/>
      <c r="H346" s="193"/>
      <c r="I346" s="193"/>
      <c r="J346" s="206">
        <f>BK346</f>
        <v>26189.719999999998</v>
      </c>
      <c r="K346" s="193"/>
      <c r="L346" s="197"/>
      <c r="M346" s="198"/>
      <c r="N346" s="199"/>
      <c r="O346" s="199"/>
      <c r="P346" s="200">
        <f>SUM(P347:P375)</f>
        <v>4.885684000000001</v>
      </c>
      <c r="Q346" s="199"/>
      <c r="R346" s="200">
        <f>SUM(R347:R375)</f>
        <v>0</v>
      </c>
      <c r="S346" s="199"/>
      <c r="T346" s="201">
        <f>SUM(T347:T375)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2" t="s">
        <v>78</v>
      </c>
      <c r="AT346" s="203" t="s">
        <v>69</v>
      </c>
      <c r="AU346" s="203" t="s">
        <v>78</v>
      </c>
      <c r="AY346" s="202" t="s">
        <v>242</v>
      </c>
      <c r="BK346" s="204">
        <f>SUM(BK347:BK375)</f>
        <v>26189.719999999998</v>
      </c>
    </row>
    <row r="347" spans="1:65" s="2" customFormat="1" ht="21.75" customHeight="1">
      <c r="A347" s="34"/>
      <c r="B347" s="35"/>
      <c r="C347" s="207" t="s">
        <v>733</v>
      </c>
      <c r="D347" s="207" t="s">
        <v>244</v>
      </c>
      <c r="E347" s="208" t="s">
        <v>1154</v>
      </c>
      <c r="F347" s="209" t="s">
        <v>1155</v>
      </c>
      <c r="G347" s="210" t="s">
        <v>736</v>
      </c>
      <c r="H347" s="211">
        <v>8.52</v>
      </c>
      <c r="I347" s="212">
        <v>360.58</v>
      </c>
      <c r="J347" s="212">
        <f>ROUND(I347*H347,2)</f>
        <v>3072.14</v>
      </c>
      <c r="K347" s="209" t="s">
        <v>247</v>
      </c>
      <c r="L347" s="40"/>
      <c r="M347" s="213" t="s">
        <v>17</v>
      </c>
      <c r="N347" s="214" t="s">
        <v>41</v>
      </c>
      <c r="O347" s="215">
        <v>0.255</v>
      </c>
      <c r="P347" s="215">
        <f>O347*H347</f>
        <v>2.1726</v>
      </c>
      <c r="Q347" s="215">
        <v>0</v>
      </c>
      <c r="R347" s="215">
        <f>Q347*H347</f>
        <v>0</v>
      </c>
      <c r="S347" s="215">
        <v>0</v>
      </c>
      <c r="T347" s="216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17" t="s">
        <v>248</v>
      </c>
      <c r="AT347" s="217" t="s">
        <v>244</v>
      </c>
      <c r="AU347" s="217" t="s">
        <v>80</v>
      </c>
      <c r="AY347" s="19" t="s">
        <v>242</v>
      </c>
      <c r="BE347" s="218">
        <f>IF(N347="základní",J347,0)</f>
        <v>3072.14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78</v>
      </c>
      <c r="BK347" s="218">
        <f>ROUND(I347*H347,2)</f>
        <v>3072.14</v>
      </c>
      <c r="BL347" s="19" t="s">
        <v>248</v>
      </c>
      <c r="BM347" s="217" t="s">
        <v>1156</v>
      </c>
    </row>
    <row r="348" spans="1:47" s="2" customFormat="1" ht="12">
      <c r="A348" s="34"/>
      <c r="B348" s="35"/>
      <c r="C348" s="36"/>
      <c r="D348" s="219" t="s">
        <v>250</v>
      </c>
      <c r="E348" s="36"/>
      <c r="F348" s="220" t="s">
        <v>1157</v>
      </c>
      <c r="G348" s="36"/>
      <c r="H348" s="36"/>
      <c r="I348" s="36"/>
      <c r="J348" s="36"/>
      <c r="K348" s="36"/>
      <c r="L348" s="40"/>
      <c r="M348" s="221"/>
      <c r="N348" s="222"/>
      <c r="O348" s="79"/>
      <c r="P348" s="79"/>
      <c r="Q348" s="79"/>
      <c r="R348" s="79"/>
      <c r="S348" s="79"/>
      <c r="T348" s="80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9" t="s">
        <v>250</v>
      </c>
      <c r="AU348" s="19" t="s">
        <v>80</v>
      </c>
    </row>
    <row r="349" spans="1:47" s="2" customFormat="1" ht="12">
      <c r="A349" s="34"/>
      <c r="B349" s="35"/>
      <c r="C349" s="36"/>
      <c r="D349" s="223" t="s">
        <v>252</v>
      </c>
      <c r="E349" s="36"/>
      <c r="F349" s="224" t="s">
        <v>1158</v>
      </c>
      <c r="G349" s="36"/>
      <c r="H349" s="36"/>
      <c r="I349" s="36"/>
      <c r="J349" s="36"/>
      <c r="K349" s="36"/>
      <c r="L349" s="40"/>
      <c r="M349" s="221"/>
      <c r="N349" s="222"/>
      <c r="O349" s="79"/>
      <c r="P349" s="79"/>
      <c r="Q349" s="79"/>
      <c r="R349" s="79"/>
      <c r="S349" s="79"/>
      <c r="T349" s="80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9" t="s">
        <v>252</v>
      </c>
      <c r="AU349" s="19" t="s">
        <v>80</v>
      </c>
    </row>
    <row r="350" spans="1:51" s="13" customFormat="1" ht="12">
      <c r="A350" s="13"/>
      <c r="B350" s="225"/>
      <c r="C350" s="226"/>
      <c r="D350" s="223" t="s">
        <v>254</v>
      </c>
      <c r="E350" s="227" t="s">
        <v>17</v>
      </c>
      <c r="F350" s="228" t="s">
        <v>1159</v>
      </c>
      <c r="G350" s="226"/>
      <c r="H350" s="229">
        <v>8.52</v>
      </c>
      <c r="I350" s="226"/>
      <c r="J350" s="226"/>
      <c r="K350" s="226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254</v>
      </c>
      <c r="AU350" s="234" t="s">
        <v>80</v>
      </c>
      <c r="AV350" s="13" t="s">
        <v>80</v>
      </c>
      <c r="AW350" s="13" t="s">
        <v>32</v>
      </c>
      <c r="AX350" s="13" t="s">
        <v>78</v>
      </c>
      <c r="AY350" s="234" t="s">
        <v>242</v>
      </c>
    </row>
    <row r="351" spans="1:65" s="2" customFormat="1" ht="24.15" customHeight="1">
      <c r="A351" s="34"/>
      <c r="B351" s="35"/>
      <c r="C351" s="207" t="s">
        <v>739</v>
      </c>
      <c r="D351" s="207" t="s">
        <v>244</v>
      </c>
      <c r="E351" s="208" t="s">
        <v>1160</v>
      </c>
      <c r="F351" s="209" t="s">
        <v>1161</v>
      </c>
      <c r="G351" s="210" t="s">
        <v>736</v>
      </c>
      <c r="H351" s="211">
        <v>68.16</v>
      </c>
      <c r="I351" s="212">
        <v>10.98</v>
      </c>
      <c r="J351" s="212">
        <f>ROUND(I351*H351,2)</f>
        <v>748.4</v>
      </c>
      <c r="K351" s="209" t="s">
        <v>247</v>
      </c>
      <c r="L351" s="40"/>
      <c r="M351" s="213" t="s">
        <v>17</v>
      </c>
      <c r="N351" s="214" t="s">
        <v>41</v>
      </c>
      <c r="O351" s="215">
        <v>0.006</v>
      </c>
      <c r="P351" s="215">
        <f>O351*H351</f>
        <v>0.40896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7" t="s">
        <v>248</v>
      </c>
      <c r="AT351" s="217" t="s">
        <v>244</v>
      </c>
      <c r="AU351" s="217" t="s">
        <v>80</v>
      </c>
      <c r="AY351" s="19" t="s">
        <v>242</v>
      </c>
      <c r="BE351" s="218">
        <f>IF(N351="základní",J351,0)</f>
        <v>748.4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78</v>
      </c>
      <c r="BK351" s="218">
        <f>ROUND(I351*H351,2)</f>
        <v>748.4</v>
      </c>
      <c r="BL351" s="19" t="s">
        <v>248</v>
      </c>
      <c r="BM351" s="217" t="s">
        <v>1162</v>
      </c>
    </row>
    <row r="352" spans="1:47" s="2" customFormat="1" ht="12">
      <c r="A352" s="34"/>
      <c r="B352" s="35"/>
      <c r="C352" s="36"/>
      <c r="D352" s="219" t="s">
        <v>250</v>
      </c>
      <c r="E352" s="36"/>
      <c r="F352" s="220" t="s">
        <v>1163</v>
      </c>
      <c r="G352" s="36"/>
      <c r="H352" s="36"/>
      <c r="I352" s="36"/>
      <c r="J352" s="36"/>
      <c r="K352" s="36"/>
      <c r="L352" s="40"/>
      <c r="M352" s="221"/>
      <c r="N352" s="222"/>
      <c r="O352" s="79"/>
      <c r="P352" s="79"/>
      <c r="Q352" s="79"/>
      <c r="R352" s="79"/>
      <c r="S352" s="79"/>
      <c r="T352" s="80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9" t="s">
        <v>250</v>
      </c>
      <c r="AU352" s="19" t="s">
        <v>80</v>
      </c>
    </row>
    <row r="353" spans="1:47" s="2" customFormat="1" ht="12">
      <c r="A353" s="34"/>
      <c r="B353" s="35"/>
      <c r="C353" s="36"/>
      <c r="D353" s="223" t="s">
        <v>252</v>
      </c>
      <c r="E353" s="36"/>
      <c r="F353" s="224" t="s">
        <v>1158</v>
      </c>
      <c r="G353" s="36"/>
      <c r="H353" s="36"/>
      <c r="I353" s="36"/>
      <c r="J353" s="36"/>
      <c r="K353" s="36"/>
      <c r="L353" s="40"/>
      <c r="M353" s="221"/>
      <c r="N353" s="222"/>
      <c r="O353" s="79"/>
      <c r="P353" s="79"/>
      <c r="Q353" s="79"/>
      <c r="R353" s="79"/>
      <c r="S353" s="79"/>
      <c r="T353" s="80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T353" s="19" t="s">
        <v>252</v>
      </c>
      <c r="AU353" s="19" t="s">
        <v>80</v>
      </c>
    </row>
    <row r="354" spans="1:51" s="13" customFormat="1" ht="12">
      <c r="A354" s="13"/>
      <c r="B354" s="225"/>
      <c r="C354" s="226"/>
      <c r="D354" s="223" t="s">
        <v>254</v>
      </c>
      <c r="E354" s="227" t="s">
        <v>17</v>
      </c>
      <c r="F354" s="228" t="s">
        <v>1164</v>
      </c>
      <c r="G354" s="226"/>
      <c r="H354" s="229">
        <v>68.16</v>
      </c>
      <c r="I354" s="226"/>
      <c r="J354" s="226"/>
      <c r="K354" s="226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254</v>
      </c>
      <c r="AU354" s="234" t="s">
        <v>80</v>
      </c>
      <c r="AV354" s="13" t="s">
        <v>80</v>
      </c>
      <c r="AW354" s="13" t="s">
        <v>32</v>
      </c>
      <c r="AX354" s="13" t="s">
        <v>78</v>
      </c>
      <c r="AY354" s="234" t="s">
        <v>242</v>
      </c>
    </row>
    <row r="355" spans="1:65" s="2" customFormat="1" ht="24.15" customHeight="1">
      <c r="A355" s="34"/>
      <c r="B355" s="35"/>
      <c r="C355" s="207" t="s">
        <v>746</v>
      </c>
      <c r="D355" s="207" t="s">
        <v>244</v>
      </c>
      <c r="E355" s="208" t="s">
        <v>1165</v>
      </c>
      <c r="F355" s="209" t="s">
        <v>1166</v>
      </c>
      <c r="G355" s="210" t="s">
        <v>736</v>
      </c>
      <c r="H355" s="211">
        <v>8.52</v>
      </c>
      <c r="I355" s="212">
        <v>625</v>
      </c>
      <c r="J355" s="212">
        <f>ROUND(I355*H355,2)</f>
        <v>5325</v>
      </c>
      <c r="K355" s="209" t="s">
        <v>247</v>
      </c>
      <c r="L355" s="40"/>
      <c r="M355" s="213" t="s">
        <v>17</v>
      </c>
      <c r="N355" s="214" t="s">
        <v>41</v>
      </c>
      <c r="O355" s="215">
        <v>0</v>
      </c>
      <c r="P355" s="215">
        <f>O355*H355</f>
        <v>0</v>
      </c>
      <c r="Q355" s="215">
        <v>0</v>
      </c>
      <c r="R355" s="215">
        <f>Q355*H355</f>
        <v>0</v>
      </c>
      <c r="S355" s="215">
        <v>0</v>
      </c>
      <c r="T355" s="216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17" t="s">
        <v>248</v>
      </c>
      <c r="AT355" s="217" t="s">
        <v>244</v>
      </c>
      <c r="AU355" s="217" t="s">
        <v>80</v>
      </c>
      <c r="AY355" s="19" t="s">
        <v>242</v>
      </c>
      <c r="BE355" s="218">
        <f>IF(N355="základní",J355,0)</f>
        <v>5325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78</v>
      </c>
      <c r="BK355" s="218">
        <f>ROUND(I355*H355,2)</f>
        <v>5325</v>
      </c>
      <c r="BL355" s="19" t="s">
        <v>248</v>
      </c>
      <c r="BM355" s="217" t="s">
        <v>1167</v>
      </c>
    </row>
    <row r="356" spans="1:47" s="2" customFormat="1" ht="12">
      <c r="A356" s="34"/>
      <c r="B356" s="35"/>
      <c r="C356" s="36"/>
      <c r="D356" s="219" t="s">
        <v>250</v>
      </c>
      <c r="E356" s="36"/>
      <c r="F356" s="220" t="s">
        <v>1168</v>
      </c>
      <c r="G356" s="36"/>
      <c r="H356" s="36"/>
      <c r="I356" s="36"/>
      <c r="J356" s="36"/>
      <c r="K356" s="36"/>
      <c r="L356" s="40"/>
      <c r="M356" s="221"/>
      <c r="N356" s="222"/>
      <c r="O356" s="79"/>
      <c r="P356" s="79"/>
      <c r="Q356" s="79"/>
      <c r="R356" s="79"/>
      <c r="S356" s="79"/>
      <c r="T356" s="80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9" t="s">
        <v>250</v>
      </c>
      <c r="AU356" s="19" t="s">
        <v>80</v>
      </c>
    </row>
    <row r="357" spans="1:51" s="13" customFormat="1" ht="12">
      <c r="A357" s="13"/>
      <c r="B357" s="225"/>
      <c r="C357" s="226"/>
      <c r="D357" s="223" t="s">
        <v>254</v>
      </c>
      <c r="E357" s="227" t="s">
        <v>17</v>
      </c>
      <c r="F357" s="228" t="s">
        <v>1159</v>
      </c>
      <c r="G357" s="226"/>
      <c r="H357" s="229">
        <v>8.52</v>
      </c>
      <c r="I357" s="226"/>
      <c r="J357" s="226"/>
      <c r="K357" s="226"/>
      <c r="L357" s="230"/>
      <c r="M357" s="231"/>
      <c r="N357" s="232"/>
      <c r="O357" s="232"/>
      <c r="P357" s="232"/>
      <c r="Q357" s="232"/>
      <c r="R357" s="232"/>
      <c r="S357" s="232"/>
      <c r="T357" s="23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4" t="s">
        <v>254</v>
      </c>
      <c r="AU357" s="234" t="s">
        <v>80</v>
      </c>
      <c r="AV357" s="13" t="s">
        <v>80</v>
      </c>
      <c r="AW357" s="13" t="s">
        <v>32</v>
      </c>
      <c r="AX357" s="13" t="s">
        <v>78</v>
      </c>
      <c r="AY357" s="234" t="s">
        <v>242</v>
      </c>
    </row>
    <row r="358" spans="1:65" s="2" customFormat="1" ht="24.15" customHeight="1">
      <c r="A358" s="34"/>
      <c r="B358" s="35"/>
      <c r="C358" s="207" t="s">
        <v>751</v>
      </c>
      <c r="D358" s="207" t="s">
        <v>244</v>
      </c>
      <c r="E358" s="208" t="s">
        <v>734</v>
      </c>
      <c r="F358" s="209" t="s">
        <v>735</v>
      </c>
      <c r="G358" s="210" t="s">
        <v>736</v>
      </c>
      <c r="H358" s="211">
        <v>23.85</v>
      </c>
      <c r="I358" s="212">
        <v>46.05</v>
      </c>
      <c r="J358" s="212">
        <f>ROUND(I358*H358,2)</f>
        <v>1098.29</v>
      </c>
      <c r="K358" s="209" t="s">
        <v>247</v>
      </c>
      <c r="L358" s="40"/>
      <c r="M358" s="213" t="s">
        <v>17</v>
      </c>
      <c r="N358" s="214" t="s">
        <v>41</v>
      </c>
      <c r="O358" s="215">
        <v>0.03</v>
      </c>
      <c r="P358" s="215">
        <f>O358*H358</f>
        <v>0.7155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7" t="s">
        <v>248</v>
      </c>
      <c r="AT358" s="217" t="s">
        <v>244</v>
      </c>
      <c r="AU358" s="217" t="s">
        <v>80</v>
      </c>
      <c r="AY358" s="19" t="s">
        <v>242</v>
      </c>
      <c r="BE358" s="218">
        <f>IF(N358="základní",J358,0)</f>
        <v>1098.29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78</v>
      </c>
      <c r="BK358" s="218">
        <f>ROUND(I358*H358,2)</f>
        <v>1098.29</v>
      </c>
      <c r="BL358" s="19" t="s">
        <v>248</v>
      </c>
      <c r="BM358" s="217" t="s">
        <v>1169</v>
      </c>
    </row>
    <row r="359" spans="1:47" s="2" customFormat="1" ht="12">
      <c r="A359" s="34"/>
      <c r="B359" s="35"/>
      <c r="C359" s="36"/>
      <c r="D359" s="219" t="s">
        <v>250</v>
      </c>
      <c r="E359" s="36"/>
      <c r="F359" s="220" t="s">
        <v>738</v>
      </c>
      <c r="G359" s="36"/>
      <c r="H359" s="36"/>
      <c r="I359" s="36"/>
      <c r="J359" s="36"/>
      <c r="K359" s="36"/>
      <c r="L359" s="40"/>
      <c r="M359" s="221"/>
      <c r="N359" s="222"/>
      <c r="O359" s="79"/>
      <c r="P359" s="79"/>
      <c r="Q359" s="79"/>
      <c r="R359" s="79"/>
      <c r="S359" s="79"/>
      <c r="T359" s="80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9" t="s">
        <v>250</v>
      </c>
      <c r="AU359" s="19" t="s">
        <v>80</v>
      </c>
    </row>
    <row r="360" spans="1:65" s="2" customFormat="1" ht="24.15" customHeight="1">
      <c r="A360" s="34"/>
      <c r="B360" s="35"/>
      <c r="C360" s="207" t="s">
        <v>756</v>
      </c>
      <c r="D360" s="207" t="s">
        <v>244</v>
      </c>
      <c r="E360" s="208" t="s">
        <v>740</v>
      </c>
      <c r="F360" s="209" t="s">
        <v>741</v>
      </c>
      <c r="G360" s="210" t="s">
        <v>736</v>
      </c>
      <c r="H360" s="211">
        <v>190.8</v>
      </c>
      <c r="I360" s="212">
        <v>10.14</v>
      </c>
      <c r="J360" s="212">
        <f>ROUND(I360*H360,2)</f>
        <v>1934.71</v>
      </c>
      <c r="K360" s="209" t="s">
        <v>247</v>
      </c>
      <c r="L360" s="40"/>
      <c r="M360" s="213" t="s">
        <v>17</v>
      </c>
      <c r="N360" s="214" t="s">
        <v>41</v>
      </c>
      <c r="O360" s="215">
        <v>0.002</v>
      </c>
      <c r="P360" s="215">
        <f>O360*H360</f>
        <v>0.38160000000000005</v>
      </c>
      <c r="Q360" s="215">
        <v>0</v>
      </c>
      <c r="R360" s="215">
        <f>Q360*H360</f>
        <v>0</v>
      </c>
      <c r="S360" s="215">
        <v>0</v>
      </c>
      <c r="T360" s="216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17" t="s">
        <v>248</v>
      </c>
      <c r="AT360" s="217" t="s">
        <v>244</v>
      </c>
      <c r="AU360" s="217" t="s">
        <v>80</v>
      </c>
      <c r="AY360" s="19" t="s">
        <v>242</v>
      </c>
      <c r="BE360" s="218">
        <f>IF(N360="základní",J360,0)</f>
        <v>1934.71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78</v>
      </c>
      <c r="BK360" s="218">
        <f>ROUND(I360*H360,2)</f>
        <v>1934.71</v>
      </c>
      <c r="BL360" s="19" t="s">
        <v>248</v>
      </c>
      <c r="BM360" s="217" t="s">
        <v>1170</v>
      </c>
    </row>
    <row r="361" spans="1:47" s="2" customFormat="1" ht="12">
      <c r="A361" s="34"/>
      <c r="B361" s="35"/>
      <c r="C361" s="36"/>
      <c r="D361" s="219" t="s">
        <v>250</v>
      </c>
      <c r="E361" s="36"/>
      <c r="F361" s="220" t="s">
        <v>743</v>
      </c>
      <c r="G361" s="36"/>
      <c r="H361" s="36"/>
      <c r="I361" s="36"/>
      <c r="J361" s="36"/>
      <c r="K361" s="36"/>
      <c r="L361" s="40"/>
      <c r="M361" s="221"/>
      <c r="N361" s="222"/>
      <c r="O361" s="79"/>
      <c r="P361" s="79"/>
      <c r="Q361" s="79"/>
      <c r="R361" s="79"/>
      <c r="S361" s="79"/>
      <c r="T361" s="80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9" t="s">
        <v>250</v>
      </c>
      <c r="AU361" s="19" t="s">
        <v>80</v>
      </c>
    </row>
    <row r="362" spans="1:47" s="2" customFormat="1" ht="12">
      <c r="A362" s="34"/>
      <c r="B362" s="35"/>
      <c r="C362" s="36"/>
      <c r="D362" s="223" t="s">
        <v>252</v>
      </c>
      <c r="E362" s="36"/>
      <c r="F362" s="224" t="s">
        <v>744</v>
      </c>
      <c r="G362" s="36"/>
      <c r="H362" s="36"/>
      <c r="I362" s="36"/>
      <c r="J362" s="36"/>
      <c r="K362" s="36"/>
      <c r="L362" s="40"/>
      <c r="M362" s="221"/>
      <c r="N362" s="222"/>
      <c r="O362" s="79"/>
      <c r="P362" s="79"/>
      <c r="Q362" s="79"/>
      <c r="R362" s="79"/>
      <c r="S362" s="79"/>
      <c r="T362" s="80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9" t="s">
        <v>252</v>
      </c>
      <c r="AU362" s="19" t="s">
        <v>80</v>
      </c>
    </row>
    <row r="363" spans="1:51" s="13" customFormat="1" ht="12">
      <c r="A363" s="13"/>
      <c r="B363" s="225"/>
      <c r="C363" s="226"/>
      <c r="D363" s="223" t="s">
        <v>254</v>
      </c>
      <c r="E363" s="227" t="s">
        <v>17</v>
      </c>
      <c r="F363" s="228" t="s">
        <v>1171</v>
      </c>
      <c r="G363" s="226"/>
      <c r="H363" s="229">
        <v>190.8</v>
      </c>
      <c r="I363" s="226"/>
      <c r="J363" s="226"/>
      <c r="K363" s="226"/>
      <c r="L363" s="230"/>
      <c r="M363" s="231"/>
      <c r="N363" s="232"/>
      <c r="O363" s="232"/>
      <c r="P363" s="232"/>
      <c r="Q363" s="232"/>
      <c r="R363" s="232"/>
      <c r="S363" s="232"/>
      <c r="T363" s="23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4" t="s">
        <v>254</v>
      </c>
      <c r="AU363" s="234" t="s">
        <v>80</v>
      </c>
      <c r="AV363" s="13" t="s">
        <v>80</v>
      </c>
      <c r="AW363" s="13" t="s">
        <v>32</v>
      </c>
      <c r="AX363" s="13" t="s">
        <v>78</v>
      </c>
      <c r="AY363" s="234" t="s">
        <v>242</v>
      </c>
    </row>
    <row r="364" spans="1:65" s="2" customFormat="1" ht="24.15" customHeight="1">
      <c r="A364" s="34"/>
      <c r="B364" s="35"/>
      <c r="C364" s="207" t="s">
        <v>761</v>
      </c>
      <c r="D364" s="207" t="s">
        <v>244</v>
      </c>
      <c r="E364" s="208" t="s">
        <v>747</v>
      </c>
      <c r="F364" s="209" t="s">
        <v>748</v>
      </c>
      <c r="G364" s="210" t="s">
        <v>736</v>
      </c>
      <c r="H364" s="211">
        <v>21.554</v>
      </c>
      <c r="I364" s="212">
        <v>51.68</v>
      </c>
      <c r="J364" s="212">
        <f>ROUND(I364*H364,2)</f>
        <v>1113.91</v>
      </c>
      <c r="K364" s="209" t="s">
        <v>247</v>
      </c>
      <c r="L364" s="40"/>
      <c r="M364" s="213" t="s">
        <v>17</v>
      </c>
      <c r="N364" s="214" t="s">
        <v>41</v>
      </c>
      <c r="O364" s="215">
        <v>0.032</v>
      </c>
      <c r="P364" s="215">
        <f>O364*H364</f>
        <v>0.689728</v>
      </c>
      <c r="Q364" s="215">
        <v>0</v>
      </c>
      <c r="R364" s="215">
        <f>Q364*H364</f>
        <v>0</v>
      </c>
      <c r="S364" s="215">
        <v>0</v>
      </c>
      <c r="T364" s="216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17" t="s">
        <v>248</v>
      </c>
      <c r="AT364" s="217" t="s">
        <v>244</v>
      </c>
      <c r="AU364" s="217" t="s">
        <v>80</v>
      </c>
      <c r="AY364" s="19" t="s">
        <v>242</v>
      </c>
      <c r="BE364" s="218">
        <f>IF(N364="základní",J364,0)</f>
        <v>1113.91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78</v>
      </c>
      <c r="BK364" s="218">
        <f>ROUND(I364*H364,2)</f>
        <v>1113.91</v>
      </c>
      <c r="BL364" s="19" t="s">
        <v>248</v>
      </c>
      <c r="BM364" s="217" t="s">
        <v>1172</v>
      </c>
    </row>
    <row r="365" spans="1:47" s="2" customFormat="1" ht="12">
      <c r="A365" s="34"/>
      <c r="B365" s="35"/>
      <c r="C365" s="36"/>
      <c r="D365" s="219" t="s">
        <v>250</v>
      </c>
      <c r="E365" s="36"/>
      <c r="F365" s="220" t="s">
        <v>750</v>
      </c>
      <c r="G365" s="36"/>
      <c r="H365" s="36"/>
      <c r="I365" s="36"/>
      <c r="J365" s="36"/>
      <c r="K365" s="36"/>
      <c r="L365" s="40"/>
      <c r="M365" s="221"/>
      <c r="N365" s="222"/>
      <c r="O365" s="79"/>
      <c r="P365" s="79"/>
      <c r="Q365" s="79"/>
      <c r="R365" s="79"/>
      <c r="S365" s="79"/>
      <c r="T365" s="80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9" t="s">
        <v>250</v>
      </c>
      <c r="AU365" s="19" t="s">
        <v>80</v>
      </c>
    </row>
    <row r="366" spans="1:65" s="2" customFormat="1" ht="24.15" customHeight="1">
      <c r="A366" s="34"/>
      <c r="B366" s="35"/>
      <c r="C366" s="207" t="s">
        <v>766</v>
      </c>
      <c r="D366" s="207" t="s">
        <v>244</v>
      </c>
      <c r="E366" s="208" t="s">
        <v>752</v>
      </c>
      <c r="F366" s="209" t="s">
        <v>741</v>
      </c>
      <c r="G366" s="210" t="s">
        <v>736</v>
      </c>
      <c r="H366" s="211">
        <v>172.432</v>
      </c>
      <c r="I366" s="212">
        <v>12.99</v>
      </c>
      <c r="J366" s="212">
        <f>ROUND(I366*H366,2)</f>
        <v>2239.89</v>
      </c>
      <c r="K366" s="209" t="s">
        <v>247</v>
      </c>
      <c r="L366" s="40"/>
      <c r="M366" s="213" t="s">
        <v>17</v>
      </c>
      <c r="N366" s="214" t="s">
        <v>41</v>
      </c>
      <c r="O366" s="215">
        <v>0.003</v>
      </c>
      <c r="P366" s="215">
        <f>O366*H366</f>
        <v>0.517296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17" t="s">
        <v>248</v>
      </c>
      <c r="AT366" s="217" t="s">
        <v>244</v>
      </c>
      <c r="AU366" s="217" t="s">
        <v>80</v>
      </c>
      <c r="AY366" s="19" t="s">
        <v>242</v>
      </c>
      <c r="BE366" s="218">
        <f>IF(N366="základní",J366,0)</f>
        <v>2239.89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78</v>
      </c>
      <c r="BK366" s="218">
        <f>ROUND(I366*H366,2)</f>
        <v>2239.89</v>
      </c>
      <c r="BL366" s="19" t="s">
        <v>248</v>
      </c>
      <c r="BM366" s="217" t="s">
        <v>1173</v>
      </c>
    </row>
    <row r="367" spans="1:47" s="2" customFormat="1" ht="12">
      <c r="A367" s="34"/>
      <c r="B367" s="35"/>
      <c r="C367" s="36"/>
      <c r="D367" s="219" t="s">
        <v>250</v>
      </c>
      <c r="E367" s="36"/>
      <c r="F367" s="220" t="s">
        <v>754</v>
      </c>
      <c r="G367" s="36"/>
      <c r="H367" s="36"/>
      <c r="I367" s="36"/>
      <c r="J367" s="36"/>
      <c r="K367" s="36"/>
      <c r="L367" s="40"/>
      <c r="M367" s="221"/>
      <c r="N367" s="222"/>
      <c r="O367" s="79"/>
      <c r="P367" s="79"/>
      <c r="Q367" s="79"/>
      <c r="R367" s="79"/>
      <c r="S367" s="79"/>
      <c r="T367" s="80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9" t="s">
        <v>250</v>
      </c>
      <c r="AU367" s="19" t="s">
        <v>80</v>
      </c>
    </row>
    <row r="368" spans="1:47" s="2" customFormat="1" ht="12">
      <c r="A368" s="34"/>
      <c r="B368" s="35"/>
      <c r="C368" s="36"/>
      <c r="D368" s="223" t="s">
        <v>252</v>
      </c>
      <c r="E368" s="36"/>
      <c r="F368" s="224" t="s">
        <v>1158</v>
      </c>
      <c r="G368" s="36"/>
      <c r="H368" s="36"/>
      <c r="I368" s="36"/>
      <c r="J368" s="36"/>
      <c r="K368" s="36"/>
      <c r="L368" s="40"/>
      <c r="M368" s="221"/>
      <c r="N368" s="222"/>
      <c r="O368" s="79"/>
      <c r="P368" s="79"/>
      <c r="Q368" s="79"/>
      <c r="R368" s="79"/>
      <c r="S368" s="79"/>
      <c r="T368" s="80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9" t="s">
        <v>252</v>
      </c>
      <c r="AU368" s="19" t="s">
        <v>80</v>
      </c>
    </row>
    <row r="369" spans="1:51" s="13" customFormat="1" ht="12">
      <c r="A369" s="13"/>
      <c r="B369" s="225"/>
      <c r="C369" s="226"/>
      <c r="D369" s="223" t="s">
        <v>254</v>
      </c>
      <c r="E369" s="227" t="s">
        <v>17</v>
      </c>
      <c r="F369" s="228" t="s">
        <v>1174</v>
      </c>
      <c r="G369" s="226"/>
      <c r="H369" s="229">
        <v>172.432</v>
      </c>
      <c r="I369" s="226"/>
      <c r="J369" s="226"/>
      <c r="K369" s="226"/>
      <c r="L369" s="230"/>
      <c r="M369" s="231"/>
      <c r="N369" s="232"/>
      <c r="O369" s="232"/>
      <c r="P369" s="232"/>
      <c r="Q369" s="232"/>
      <c r="R369" s="232"/>
      <c r="S369" s="232"/>
      <c r="T369" s="23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4" t="s">
        <v>254</v>
      </c>
      <c r="AU369" s="234" t="s">
        <v>80</v>
      </c>
      <c r="AV369" s="13" t="s">
        <v>80</v>
      </c>
      <c r="AW369" s="13" t="s">
        <v>32</v>
      </c>
      <c r="AX369" s="13" t="s">
        <v>78</v>
      </c>
      <c r="AY369" s="234" t="s">
        <v>242</v>
      </c>
    </row>
    <row r="370" spans="1:65" s="2" customFormat="1" ht="24.15" customHeight="1">
      <c r="A370" s="34"/>
      <c r="B370" s="35"/>
      <c r="C370" s="207" t="s">
        <v>773</v>
      </c>
      <c r="D370" s="207" t="s">
        <v>244</v>
      </c>
      <c r="E370" s="208" t="s">
        <v>757</v>
      </c>
      <c r="F370" s="209" t="s">
        <v>758</v>
      </c>
      <c r="G370" s="210" t="s">
        <v>736</v>
      </c>
      <c r="H370" s="211">
        <v>25.876</v>
      </c>
      <c r="I370" s="212">
        <v>190</v>
      </c>
      <c r="J370" s="212">
        <f>ROUND(I370*H370,2)</f>
        <v>4916.44</v>
      </c>
      <c r="K370" s="209" t="s">
        <v>247</v>
      </c>
      <c r="L370" s="40"/>
      <c r="M370" s="213" t="s">
        <v>17</v>
      </c>
      <c r="N370" s="214" t="s">
        <v>41</v>
      </c>
      <c r="O370" s="215">
        <v>0</v>
      </c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17" t="s">
        <v>248</v>
      </c>
      <c r="AT370" s="217" t="s">
        <v>244</v>
      </c>
      <c r="AU370" s="217" t="s">
        <v>80</v>
      </c>
      <c r="AY370" s="19" t="s">
        <v>242</v>
      </c>
      <c r="BE370" s="218">
        <f>IF(N370="základní",J370,0)</f>
        <v>4916.44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78</v>
      </c>
      <c r="BK370" s="218">
        <f>ROUND(I370*H370,2)</f>
        <v>4916.44</v>
      </c>
      <c r="BL370" s="19" t="s">
        <v>248</v>
      </c>
      <c r="BM370" s="217" t="s">
        <v>1175</v>
      </c>
    </row>
    <row r="371" spans="1:47" s="2" customFormat="1" ht="12">
      <c r="A371" s="34"/>
      <c r="B371" s="35"/>
      <c r="C371" s="36"/>
      <c r="D371" s="219" t="s">
        <v>250</v>
      </c>
      <c r="E371" s="36"/>
      <c r="F371" s="220" t="s">
        <v>760</v>
      </c>
      <c r="G371" s="36"/>
      <c r="H371" s="36"/>
      <c r="I371" s="36"/>
      <c r="J371" s="36"/>
      <c r="K371" s="36"/>
      <c r="L371" s="40"/>
      <c r="M371" s="221"/>
      <c r="N371" s="222"/>
      <c r="O371" s="79"/>
      <c r="P371" s="79"/>
      <c r="Q371" s="79"/>
      <c r="R371" s="79"/>
      <c r="S371" s="79"/>
      <c r="T371" s="80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9" t="s">
        <v>250</v>
      </c>
      <c r="AU371" s="19" t="s">
        <v>80</v>
      </c>
    </row>
    <row r="372" spans="1:65" s="2" customFormat="1" ht="24.15" customHeight="1">
      <c r="A372" s="34"/>
      <c r="B372" s="35"/>
      <c r="C372" s="207" t="s">
        <v>1176</v>
      </c>
      <c r="D372" s="207" t="s">
        <v>244</v>
      </c>
      <c r="E372" s="208" t="s">
        <v>762</v>
      </c>
      <c r="F372" s="209" t="s">
        <v>763</v>
      </c>
      <c r="G372" s="210" t="s">
        <v>736</v>
      </c>
      <c r="H372" s="211">
        <v>19.527</v>
      </c>
      <c r="I372" s="212">
        <v>294</v>
      </c>
      <c r="J372" s="212">
        <f>ROUND(I372*H372,2)</f>
        <v>5740.94</v>
      </c>
      <c r="K372" s="209" t="s">
        <v>247</v>
      </c>
      <c r="L372" s="40"/>
      <c r="M372" s="213" t="s">
        <v>17</v>
      </c>
      <c r="N372" s="214" t="s">
        <v>41</v>
      </c>
      <c r="O372" s="215">
        <v>0</v>
      </c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17" t="s">
        <v>248</v>
      </c>
      <c r="AT372" s="217" t="s">
        <v>244</v>
      </c>
      <c r="AU372" s="217" t="s">
        <v>80</v>
      </c>
      <c r="AY372" s="19" t="s">
        <v>242</v>
      </c>
      <c r="BE372" s="218">
        <f>IF(N372="základní",J372,0)</f>
        <v>5740.94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78</v>
      </c>
      <c r="BK372" s="218">
        <f>ROUND(I372*H372,2)</f>
        <v>5740.94</v>
      </c>
      <c r="BL372" s="19" t="s">
        <v>248</v>
      </c>
      <c r="BM372" s="217" t="s">
        <v>1177</v>
      </c>
    </row>
    <row r="373" spans="1:47" s="2" customFormat="1" ht="12">
      <c r="A373" s="34"/>
      <c r="B373" s="35"/>
      <c r="C373" s="36"/>
      <c r="D373" s="219" t="s">
        <v>250</v>
      </c>
      <c r="E373" s="36"/>
      <c r="F373" s="220" t="s">
        <v>765</v>
      </c>
      <c r="G373" s="36"/>
      <c r="H373" s="36"/>
      <c r="I373" s="36"/>
      <c r="J373" s="36"/>
      <c r="K373" s="36"/>
      <c r="L373" s="40"/>
      <c r="M373" s="221"/>
      <c r="N373" s="222"/>
      <c r="O373" s="79"/>
      <c r="P373" s="79"/>
      <c r="Q373" s="79"/>
      <c r="R373" s="79"/>
      <c r="S373" s="79"/>
      <c r="T373" s="80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9" t="s">
        <v>250</v>
      </c>
      <c r="AU373" s="19" t="s">
        <v>80</v>
      </c>
    </row>
    <row r="374" spans="1:51" s="13" customFormat="1" ht="12">
      <c r="A374" s="13"/>
      <c r="B374" s="225"/>
      <c r="C374" s="226"/>
      <c r="D374" s="223" t="s">
        <v>254</v>
      </c>
      <c r="E374" s="227" t="s">
        <v>17</v>
      </c>
      <c r="F374" s="228" t="s">
        <v>1178</v>
      </c>
      <c r="G374" s="226"/>
      <c r="H374" s="229">
        <v>19.527</v>
      </c>
      <c r="I374" s="226"/>
      <c r="J374" s="226"/>
      <c r="K374" s="226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254</v>
      </c>
      <c r="AU374" s="234" t="s">
        <v>80</v>
      </c>
      <c r="AV374" s="13" t="s">
        <v>80</v>
      </c>
      <c r="AW374" s="13" t="s">
        <v>32</v>
      </c>
      <c r="AX374" s="13" t="s">
        <v>70</v>
      </c>
      <c r="AY374" s="234" t="s">
        <v>242</v>
      </c>
    </row>
    <row r="375" spans="1:51" s="14" customFormat="1" ht="12">
      <c r="A375" s="14"/>
      <c r="B375" s="235"/>
      <c r="C375" s="236"/>
      <c r="D375" s="223" t="s">
        <v>254</v>
      </c>
      <c r="E375" s="237" t="s">
        <v>17</v>
      </c>
      <c r="F375" s="238" t="s">
        <v>261</v>
      </c>
      <c r="G375" s="236"/>
      <c r="H375" s="239">
        <v>19.527</v>
      </c>
      <c r="I375" s="236"/>
      <c r="J375" s="236"/>
      <c r="K375" s="236"/>
      <c r="L375" s="240"/>
      <c r="M375" s="241"/>
      <c r="N375" s="242"/>
      <c r="O375" s="242"/>
      <c r="P375" s="242"/>
      <c r="Q375" s="242"/>
      <c r="R375" s="242"/>
      <c r="S375" s="242"/>
      <c r="T375" s="24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4" t="s">
        <v>254</v>
      </c>
      <c r="AU375" s="244" t="s">
        <v>80</v>
      </c>
      <c r="AV375" s="14" t="s">
        <v>248</v>
      </c>
      <c r="AW375" s="14" t="s">
        <v>32</v>
      </c>
      <c r="AX375" s="14" t="s">
        <v>78</v>
      </c>
      <c r="AY375" s="244" t="s">
        <v>242</v>
      </c>
    </row>
    <row r="376" spans="1:63" s="12" customFormat="1" ht="22.8" customHeight="1">
      <c r="A376" s="12"/>
      <c r="B376" s="192"/>
      <c r="C376" s="193"/>
      <c r="D376" s="194" t="s">
        <v>69</v>
      </c>
      <c r="E376" s="205" t="s">
        <v>771</v>
      </c>
      <c r="F376" s="205" t="s">
        <v>772</v>
      </c>
      <c r="G376" s="193"/>
      <c r="H376" s="193"/>
      <c r="I376" s="193"/>
      <c r="J376" s="206">
        <f>BK376</f>
        <v>65247.6</v>
      </c>
      <c r="K376" s="193"/>
      <c r="L376" s="197"/>
      <c r="M376" s="198"/>
      <c r="N376" s="199"/>
      <c r="O376" s="199"/>
      <c r="P376" s="200">
        <f>SUM(P377:P378)</f>
        <v>119.689942</v>
      </c>
      <c r="Q376" s="199"/>
      <c r="R376" s="200">
        <f>SUM(R377:R378)</f>
        <v>0</v>
      </c>
      <c r="S376" s="199"/>
      <c r="T376" s="201">
        <f>SUM(T377:T378)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02" t="s">
        <v>78</v>
      </c>
      <c r="AT376" s="203" t="s">
        <v>69</v>
      </c>
      <c r="AU376" s="203" t="s">
        <v>78</v>
      </c>
      <c r="AY376" s="202" t="s">
        <v>242</v>
      </c>
      <c r="BK376" s="204">
        <f>SUM(BK377:BK378)</f>
        <v>65247.6</v>
      </c>
    </row>
    <row r="377" spans="1:65" s="2" customFormat="1" ht="24.15" customHeight="1">
      <c r="A377" s="34"/>
      <c r="B377" s="35"/>
      <c r="C377" s="207" t="s">
        <v>1179</v>
      </c>
      <c r="D377" s="207" t="s">
        <v>244</v>
      </c>
      <c r="E377" s="208" t="s">
        <v>774</v>
      </c>
      <c r="F377" s="209" t="s">
        <v>775</v>
      </c>
      <c r="G377" s="210" t="s">
        <v>736</v>
      </c>
      <c r="H377" s="211">
        <v>301.486</v>
      </c>
      <c r="I377" s="212">
        <v>216.42</v>
      </c>
      <c r="J377" s="212">
        <f>ROUND(I377*H377,2)</f>
        <v>65247.6</v>
      </c>
      <c r="K377" s="209" t="s">
        <v>247</v>
      </c>
      <c r="L377" s="40"/>
      <c r="M377" s="213" t="s">
        <v>17</v>
      </c>
      <c r="N377" s="214" t="s">
        <v>41</v>
      </c>
      <c r="O377" s="215">
        <v>0.397</v>
      </c>
      <c r="P377" s="215">
        <f>O377*H377</f>
        <v>119.689942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17" t="s">
        <v>248</v>
      </c>
      <c r="AT377" s="217" t="s">
        <v>244</v>
      </c>
      <c r="AU377" s="217" t="s">
        <v>80</v>
      </c>
      <c r="AY377" s="19" t="s">
        <v>242</v>
      </c>
      <c r="BE377" s="218">
        <f>IF(N377="základní",J377,0)</f>
        <v>65247.6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78</v>
      </c>
      <c r="BK377" s="218">
        <f>ROUND(I377*H377,2)</f>
        <v>65247.6</v>
      </c>
      <c r="BL377" s="19" t="s">
        <v>248</v>
      </c>
      <c r="BM377" s="217" t="s">
        <v>1180</v>
      </c>
    </row>
    <row r="378" spans="1:47" s="2" customFormat="1" ht="12">
      <c r="A378" s="34"/>
      <c r="B378" s="35"/>
      <c r="C378" s="36"/>
      <c r="D378" s="219" t="s">
        <v>250</v>
      </c>
      <c r="E378" s="36"/>
      <c r="F378" s="220" t="s">
        <v>777</v>
      </c>
      <c r="G378" s="36"/>
      <c r="H378" s="36"/>
      <c r="I378" s="36"/>
      <c r="J378" s="36"/>
      <c r="K378" s="36"/>
      <c r="L378" s="40"/>
      <c r="M378" s="221"/>
      <c r="N378" s="222"/>
      <c r="O378" s="79"/>
      <c r="P378" s="79"/>
      <c r="Q378" s="79"/>
      <c r="R378" s="79"/>
      <c r="S378" s="79"/>
      <c r="T378" s="80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9" t="s">
        <v>250</v>
      </c>
      <c r="AU378" s="19" t="s">
        <v>80</v>
      </c>
    </row>
    <row r="379" spans="1:63" s="12" customFormat="1" ht="25.9" customHeight="1">
      <c r="A379" s="12"/>
      <c r="B379" s="192"/>
      <c r="C379" s="193"/>
      <c r="D379" s="194" t="s">
        <v>69</v>
      </c>
      <c r="E379" s="195" t="s">
        <v>1181</v>
      </c>
      <c r="F379" s="195" t="s">
        <v>1182</v>
      </c>
      <c r="G379" s="193"/>
      <c r="H379" s="193"/>
      <c r="I379" s="193"/>
      <c r="J379" s="196">
        <f>BK379</f>
        <v>856444.0399999999</v>
      </c>
      <c r="K379" s="193"/>
      <c r="L379" s="197"/>
      <c r="M379" s="198"/>
      <c r="N379" s="199"/>
      <c r="O379" s="199"/>
      <c r="P379" s="200">
        <f>P380</f>
        <v>120.623709</v>
      </c>
      <c r="Q379" s="199"/>
      <c r="R379" s="200">
        <f>R380</f>
        <v>1.6671079999999998</v>
      </c>
      <c r="S379" s="199"/>
      <c r="T379" s="201">
        <f>T380</f>
        <v>0.6576000000000001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02" t="s">
        <v>80</v>
      </c>
      <c r="AT379" s="203" t="s">
        <v>69</v>
      </c>
      <c r="AU379" s="203" t="s">
        <v>70</v>
      </c>
      <c r="AY379" s="202" t="s">
        <v>242</v>
      </c>
      <c r="BK379" s="204">
        <f>BK380</f>
        <v>856444.0399999999</v>
      </c>
    </row>
    <row r="380" spans="1:63" s="12" customFormat="1" ht="22.8" customHeight="1">
      <c r="A380" s="12"/>
      <c r="B380" s="192"/>
      <c r="C380" s="193"/>
      <c r="D380" s="194" t="s">
        <v>69</v>
      </c>
      <c r="E380" s="205" t="s">
        <v>1183</v>
      </c>
      <c r="F380" s="205" t="s">
        <v>1184</v>
      </c>
      <c r="G380" s="193"/>
      <c r="H380" s="193"/>
      <c r="I380" s="193"/>
      <c r="J380" s="206">
        <f>BK380</f>
        <v>856444.0399999999</v>
      </c>
      <c r="K380" s="193"/>
      <c r="L380" s="197"/>
      <c r="M380" s="198"/>
      <c r="N380" s="199"/>
      <c r="O380" s="199"/>
      <c r="P380" s="200">
        <f>SUM(P381:P401)</f>
        <v>120.623709</v>
      </c>
      <c r="Q380" s="199"/>
      <c r="R380" s="200">
        <f>SUM(R381:R401)</f>
        <v>1.6671079999999998</v>
      </c>
      <c r="S380" s="199"/>
      <c r="T380" s="201">
        <f>SUM(T381:T401)</f>
        <v>0.6576000000000001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02" t="s">
        <v>80</v>
      </c>
      <c r="AT380" s="203" t="s">
        <v>69</v>
      </c>
      <c r="AU380" s="203" t="s">
        <v>78</v>
      </c>
      <c r="AY380" s="202" t="s">
        <v>242</v>
      </c>
      <c r="BK380" s="204">
        <f>SUM(BK381:BK401)</f>
        <v>856444.0399999999</v>
      </c>
    </row>
    <row r="381" spans="1:65" s="2" customFormat="1" ht="16.5" customHeight="1">
      <c r="A381" s="34"/>
      <c r="B381" s="35"/>
      <c r="C381" s="207" t="s">
        <v>1185</v>
      </c>
      <c r="D381" s="207" t="s">
        <v>244</v>
      </c>
      <c r="E381" s="208" t="s">
        <v>1186</v>
      </c>
      <c r="F381" s="209" t="s">
        <v>1187</v>
      </c>
      <c r="G381" s="210" t="s">
        <v>184</v>
      </c>
      <c r="H381" s="211">
        <v>41.1</v>
      </c>
      <c r="I381" s="212">
        <v>288.36</v>
      </c>
      <c r="J381" s="212">
        <f>ROUND(I381*H381,2)</f>
        <v>11851.6</v>
      </c>
      <c r="K381" s="209" t="s">
        <v>247</v>
      </c>
      <c r="L381" s="40"/>
      <c r="M381" s="213" t="s">
        <v>17</v>
      </c>
      <c r="N381" s="214" t="s">
        <v>41</v>
      </c>
      <c r="O381" s="215">
        <v>0.616</v>
      </c>
      <c r="P381" s="215">
        <f>O381*H381</f>
        <v>25.3176</v>
      </c>
      <c r="Q381" s="215">
        <v>0</v>
      </c>
      <c r="R381" s="215">
        <f>Q381*H381</f>
        <v>0</v>
      </c>
      <c r="S381" s="215">
        <v>0.016</v>
      </c>
      <c r="T381" s="216">
        <f>S381*H381</f>
        <v>0.6576000000000001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17" t="s">
        <v>363</v>
      </c>
      <c r="AT381" s="217" t="s">
        <v>244</v>
      </c>
      <c r="AU381" s="217" t="s">
        <v>80</v>
      </c>
      <c r="AY381" s="19" t="s">
        <v>242</v>
      </c>
      <c r="BE381" s="218">
        <f>IF(N381="základní",J381,0)</f>
        <v>11851.6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78</v>
      </c>
      <c r="BK381" s="218">
        <f>ROUND(I381*H381,2)</f>
        <v>11851.6</v>
      </c>
      <c r="BL381" s="19" t="s">
        <v>363</v>
      </c>
      <c r="BM381" s="217" t="s">
        <v>1188</v>
      </c>
    </row>
    <row r="382" spans="1:47" s="2" customFormat="1" ht="12">
      <c r="A382" s="34"/>
      <c r="B382" s="35"/>
      <c r="C382" s="36"/>
      <c r="D382" s="219" t="s">
        <v>250</v>
      </c>
      <c r="E382" s="36"/>
      <c r="F382" s="220" t="s">
        <v>1189</v>
      </c>
      <c r="G382" s="36"/>
      <c r="H382" s="36"/>
      <c r="I382" s="36"/>
      <c r="J382" s="36"/>
      <c r="K382" s="36"/>
      <c r="L382" s="40"/>
      <c r="M382" s="221"/>
      <c r="N382" s="222"/>
      <c r="O382" s="79"/>
      <c r="P382" s="79"/>
      <c r="Q382" s="79"/>
      <c r="R382" s="79"/>
      <c r="S382" s="79"/>
      <c r="T382" s="80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9" t="s">
        <v>250</v>
      </c>
      <c r="AU382" s="19" t="s">
        <v>80</v>
      </c>
    </row>
    <row r="383" spans="1:51" s="13" customFormat="1" ht="12">
      <c r="A383" s="13"/>
      <c r="B383" s="225"/>
      <c r="C383" s="226"/>
      <c r="D383" s="223" t="s">
        <v>254</v>
      </c>
      <c r="E383" s="227" t="s">
        <v>17</v>
      </c>
      <c r="F383" s="228" t="s">
        <v>1190</v>
      </c>
      <c r="G383" s="226"/>
      <c r="H383" s="229">
        <v>41.1</v>
      </c>
      <c r="I383" s="226"/>
      <c r="J383" s="226"/>
      <c r="K383" s="226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254</v>
      </c>
      <c r="AU383" s="234" t="s">
        <v>80</v>
      </c>
      <c r="AV383" s="13" t="s">
        <v>80</v>
      </c>
      <c r="AW383" s="13" t="s">
        <v>32</v>
      </c>
      <c r="AX383" s="13" t="s">
        <v>78</v>
      </c>
      <c r="AY383" s="234" t="s">
        <v>242</v>
      </c>
    </row>
    <row r="384" spans="1:65" s="2" customFormat="1" ht="24.15" customHeight="1">
      <c r="A384" s="34"/>
      <c r="B384" s="35"/>
      <c r="C384" s="207" t="s">
        <v>1191</v>
      </c>
      <c r="D384" s="207" t="s">
        <v>244</v>
      </c>
      <c r="E384" s="208" t="s">
        <v>1192</v>
      </c>
      <c r="F384" s="209" t="s">
        <v>1193</v>
      </c>
      <c r="G384" s="210" t="s">
        <v>184</v>
      </c>
      <c r="H384" s="211">
        <v>48</v>
      </c>
      <c r="I384" s="212">
        <v>1327.59</v>
      </c>
      <c r="J384" s="212">
        <f>ROUND(I384*H384,2)</f>
        <v>63724.32</v>
      </c>
      <c r="K384" s="209" t="s">
        <v>247</v>
      </c>
      <c r="L384" s="40"/>
      <c r="M384" s="213" t="s">
        <v>17</v>
      </c>
      <c r="N384" s="214" t="s">
        <v>41</v>
      </c>
      <c r="O384" s="215">
        <v>1.87</v>
      </c>
      <c r="P384" s="215">
        <f>O384*H384</f>
        <v>89.76</v>
      </c>
      <c r="Q384" s="215">
        <v>0.000396</v>
      </c>
      <c r="R384" s="215">
        <f>Q384*H384</f>
        <v>0.019007999999999997</v>
      </c>
      <c r="S384" s="215">
        <v>0</v>
      </c>
      <c r="T384" s="216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17" t="s">
        <v>363</v>
      </c>
      <c r="AT384" s="217" t="s">
        <v>244</v>
      </c>
      <c r="AU384" s="217" t="s">
        <v>80</v>
      </c>
      <c r="AY384" s="19" t="s">
        <v>242</v>
      </c>
      <c r="BE384" s="218">
        <f>IF(N384="základní",J384,0)</f>
        <v>63724.32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78</v>
      </c>
      <c r="BK384" s="218">
        <f>ROUND(I384*H384,2)</f>
        <v>63724.32</v>
      </c>
      <c r="BL384" s="19" t="s">
        <v>363</v>
      </c>
      <c r="BM384" s="217" t="s">
        <v>1194</v>
      </c>
    </row>
    <row r="385" spans="1:47" s="2" customFormat="1" ht="12">
      <c r="A385" s="34"/>
      <c r="B385" s="35"/>
      <c r="C385" s="36"/>
      <c r="D385" s="219" t="s">
        <v>250</v>
      </c>
      <c r="E385" s="36"/>
      <c r="F385" s="220" t="s">
        <v>1195</v>
      </c>
      <c r="G385" s="36"/>
      <c r="H385" s="36"/>
      <c r="I385" s="36"/>
      <c r="J385" s="36"/>
      <c r="K385" s="36"/>
      <c r="L385" s="40"/>
      <c r="M385" s="221"/>
      <c r="N385" s="222"/>
      <c r="O385" s="79"/>
      <c r="P385" s="79"/>
      <c r="Q385" s="79"/>
      <c r="R385" s="79"/>
      <c r="S385" s="79"/>
      <c r="T385" s="80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9" t="s">
        <v>250</v>
      </c>
      <c r="AU385" s="19" t="s">
        <v>80</v>
      </c>
    </row>
    <row r="386" spans="1:51" s="13" customFormat="1" ht="12">
      <c r="A386" s="13"/>
      <c r="B386" s="225"/>
      <c r="C386" s="226"/>
      <c r="D386" s="223" t="s">
        <v>254</v>
      </c>
      <c r="E386" s="227" t="s">
        <v>17</v>
      </c>
      <c r="F386" s="228" t="s">
        <v>1196</v>
      </c>
      <c r="G386" s="226"/>
      <c r="H386" s="229">
        <v>48</v>
      </c>
      <c r="I386" s="226"/>
      <c r="J386" s="226"/>
      <c r="K386" s="226"/>
      <c r="L386" s="230"/>
      <c r="M386" s="231"/>
      <c r="N386" s="232"/>
      <c r="O386" s="232"/>
      <c r="P386" s="232"/>
      <c r="Q386" s="232"/>
      <c r="R386" s="232"/>
      <c r="S386" s="232"/>
      <c r="T386" s="23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4" t="s">
        <v>254</v>
      </c>
      <c r="AU386" s="234" t="s">
        <v>80</v>
      </c>
      <c r="AV386" s="13" t="s">
        <v>80</v>
      </c>
      <c r="AW386" s="13" t="s">
        <v>32</v>
      </c>
      <c r="AX386" s="13" t="s">
        <v>78</v>
      </c>
      <c r="AY386" s="234" t="s">
        <v>242</v>
      </c>
    </row>
    <row r="387" spans="1:65" s="2" customFormat="1" ht="24.15" customHeight="1">
      <c r="A387" s="34"/>
      <c r="B387" s="35"/>
      <c r="C387" s="264" t="s">
        <v>1197</v>
      </c>
      <c r="D387" s="264" t="s">
        <v>420</v>
      </c>
      <c r="E387" s="265" t="s">
        <v>1198</v>
      </c>
      <c r="F387" s="266" t="s">
        <v>1199</v>
      </c>
      <c r="G387" s="267" t="s">
        <v>1200</v>
      </c>
      <c r="H387" s="268">
        <v>347.42</v>
      </c>
      <c r="I387" s="269">
        <v>350</v>
      </c>
      <c r="J387" s="269">
        <f>ROUND(I387*H387,2)</f>
        <v>121597</v>
      </c>
      <c r="K387" s="266" t="s">
        <v>17</v>
      </c>
      <c r="L387" s="270"/>
      <c r="M387" s="271" t="s">
        <v>17</v>
      </c>
      <c r="N387" s="272" t="s">
        <v>41</v>
      </c>
      <c r="O387" s="215">
        <v>0</v>
      </c>
      <c r="P387" s="215">
        <f>O387*H387</f>
        <v>0</v>
      </c>
      <c r="Q387" s="215">
        <v>0.001</v>
      </c>
      <c r="R387" s="215">
        <f>Q387*H387</f>
        <v>0.34742</v>
      </c>
      <c r="S387" s="215">
        <v>0</v>
      </c>
      <c r="T387" s="216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17" t="s">
        <v>473</v>
      </c>
      <c r="AT387" s="217" t="s">
        <v>420</v>
      </c>
      <c r="AU387" s="217" t="s">
        <v>80</v>
      </c>
      <c r="AY387" s="19" t="s">
        <v>242</v>
      </c>
      <c r="BE387" s="218">
        <f>IF(N387="základní",J387,0)</f>
        <v>121597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78</v>
      </c>
      <c r="BK387" s="218">
        <f>ROUND(I387*H387,2)</f>
        <v>121597</v>
      </c>
      <c r="BL387" s="19" t="s">
        <v>363</v>
      </c>
      <c r="BM387" s="217" t="s">
        <v>1201</v>
      </c>
    </row>
    <row r="388" spans="1:51" s="13" customFormat="1" ht="12">
      <c r="A388" s="13"/>
      <c r="B388" s="225"/>
      <c r="C388" s="226"/>
      <c r="D388" s="223" t="s">
        <v>254</v>
      </c>
      <c r="E388" s="227" t="s">
        <v>17</v>
      </c>
      <c r="F388" s="228" t="s">
        <v>1202</v>
      </c>
      <c r="G388" s="226"/>
      <c r="H388" s="229">
        <v>20.74</v>
      </c>
      <c r="I388" s="226"/>
      <c r="J388" s="226"/>
      <c r="K388" s="226"/>
      <c r="L388" s="230"/>
      <c r="M388" s="231"/>
      <c r="N388" s="232"/>
      <c r="O388" s="232"/>
      <c r="P388" s="232"/>
      <c r="Q388" s="232"/>
      <c r="R388" s="232"/>
      <c r="S388" s="232"/>
      <c r="T388" s="23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4" t="s">
        <v>254</v>
      </c>
      <c r="AU388" s="234" t="s">
        <v>80</v>
      </c>
      <c r="AV388" s="13" t="s">
        <v>80</v>
      </c>
      <c r="AW388" s="13" t="s">
        <v>32</v>
      </c>
      <c r="AX388" s="13" t="s">
        <v>70</v>
      </c>
      <c r="AY388" s="234" t="s">
        <v>242</v>
      </c>
    </row>
    <row r="389" spans="1:51" s="13" customFormat="1" ht="12">
      <c r="A389" s="13"/>
      <c r="B389" s="225"/>
      <c r="C389" s="226"/>
      <c r="D389" s="223" t="s">
        <v>254</v>
      </c>
      <c r="E389" s="227" t="s">
        <v>17</v>
      </c>
      <c r="F389" s="228" t="s">
        <v>1203</v>
      </c>
      <c r="G389" s="226"/>
      <c r="H389" s="229">
        <v>218.28</v>
      </c>
      <c r="I389" s="226"/>
      <c r="J389" s="226"/>
      <c r="K389" s="226"/>
      <c r="L389" s="230"/>
      <c r="M389" s="231"/>
      <c r="N389" s="232"/>
      <c r="O389" s="232"/>
      <c r="P389" s="232"/>
      <c r="Q389" s="232"/>
      <c r="R389" s="232"/>
      <c r="S389" s="232"/>
      <c r="T389" s="23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4" t="s">
        <v>254</v>
      </c>
      <c r="AU389" s="234" t="s">
        <v>80</v>
      </c>
      <c r="AV389" s="13" t="s">
        <v>80</v>
      </c>
      <c r="AW389" s="13" t="s">
        <v>32</v>
      </c>
      <c r="AX389" s="13" t="s">
        <v>70</v>
      </c>
      <c r="AY389" s="234" t="s">
        <v>242</v>
      </c>
    </row>
    <row r="390" spans="1:51" s="13" customFormat="1" ht="12">
      <c r="A390" s="13"/>
      <c r="B390" s="225"/>
      <c r="C390" s="226"/>
      <c r="D390" s="223" t="s">
        <v>254</v>
      </c>
      <c r="E390" s="227" t="s">
        <v>17</v>
      </c>
      <c r="F390" s="228" t="s">
        <v>1204</v>
      </c>
      <c r="G390" s="226"/>
      <c r="H390" s="229">
        <v>108.4</v>
      </c>
      <c r="I390" s="226"/>
      <c r="J390" s="226"/>
      <c r="K390" s="226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254</v>
      </c>
      <c r="AU390" s="234" t="s">
        <v>80</v>
      </c>
      <c r="AV390" s="13" t="s">
        <v>80</v>
      </c>
      <c r="AW390" s="13" t="s">
        <v>32</v>
      </c>
      <c r="AX390" s="13" t="s">
        <v>70</v>
      </c>
      <c r="AY390" s="234" t="s">
        <v>242</v>
      </c>
    </row>
    <row r="391" spans="1:51" s="14" customFormat="1" ht="12">
      <c r="A391" s="14"/>
      <c r="B391" s="235"/>
      <c r="C391" s="236"/>
      <c r="D391" s="223" t="s">
        <v>254</v>
      </c>
      <c r="E391" s="237" t="s">
        <v>17</v>
      </c>
      <c r="F391" s="238" t="s">
        <v>261</v>
      </c>
      <c r="G391" s="236"/>
      <c r="H391" s="239">
        <v>347.42</v>
      </c>
      <c r="I391" s="236"/>
      <c r="J391" s="236"/>
      <c r="K391" s="236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254</v>
      </c>
      <c r="AU391" s="244" t="s">
        <v>80</v>
      </c>
      <c r="AV391" s="14" t="s">
        <v>248</v>
      </c>
      <c r="AW391" s="14" t="s">
        <v>32</v>
      </c>
      <c r="AX391" s="14" t="s">
        <v>78</v>
      </c>
      <c r="AY391" s="244" t="s">
        <v>242</v>
      </c>
    </row>
    <row r="392" spans="1:65" s="2" customFormat="1" ht="24.15" customHeight="1">
      <c r="A392" s="34"/>
      <c r="B392" s="35"/>
      <c r="C392" s="264" t="s">
        <v>1205</v>
      </c>
      <c r="D392" s="264" t="s">
        <v>420</v>
      </c>
      <c r="E392" s="265" t="s">
        <v>1206</v>
      </c>
      <c r="F392" s="266" t="s">
        <v>1207</v>
      </c>
      <c r="G392" s="267" t="s">
        <v>1200</v>
      </c>
      <c r="H392" s="268">
        <v>367.79</v>
      </c>
      <c r="I392" s="269">
        <v>400</v>
      </c>
      <c r="J392" s="269">
        <f>ROUND(I392*H392,2)</f>
        <v>147116</v>
      </c>
      <c r="K392" s="266" t="s">
        <v>17</v>
      </c>
      <c r="L392" s="270"/>
      <c r="M392" s="271" t="s">
        <v>17</v>
      </c>
      <c r="N392" s="272" t="s">
        <v>41</v>
      </c>
      <c r="O392" s="215">
        <v>0</v>
      </c>
      <c r="P392" s="215">
        <f>O392*H392</f>
        <v>0</v>
      </c>
      <c r="Q392" s="215">
        <v>0.001</v>
      </c>
      <c r="R392" s="215">
        <f>Q392*H392</f>
        <v>0.36779</v>
      </c>
      <c r="S392" s="215">
        <v>0</v>
      </c>
      <c r="T392" s="216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17" t="s">
        <v>473</v>
      </c>
      <c r="AT392" s="217" t="s">
        <v>420</v>
      </c>
      <c r="AU392" s="217" t="s">
        <v>80</v>
      </c>
      <c r="AY392" s="19" t="s">
        <v>242</v>
      </c>
      <c r="BE392" s="218">
        <f>IF(N392="základní",J392,0)</f>
        <v>147116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9" t="s">
        <v>78</v>
      </c>
      <c r="BK392" s="218">
        <f>ROUND(I392*H392,2)</f>
        <v>147116</v>
      </c>
      <c r="BL392" s="19" t="s">
        <v>363</v>
      </c>
      <c r="BM392" s="217" t="s">
        <v>1208</v>
      </c>
    </row>
    <row r="393" spans="1:51" s="13" customFormat="1" ht="12">
      <c r="A393" s="13"/>
      <c r="B393" s="225"/>
      <c r="C393" s="226"/>
      <c r="D393" s="223" t="s">
        <v>254</v>
      </c>
      <c r="E393" s="227" t="s">
        <v>17</v>
      </c>
      <c r="F393" s="228" t="s">
        <v>1209</v>
      </c>
      <c r="G393" s="226"/>
      <c r="H393" s="229">
        <v>93.69</v>
      </c>
      <c r="I393" s="226"/>
      <c r="J393" s="226"/>
      <c r="K393" s="226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254</v>
      </c>
      <c r="AU393" s="234" t="s">
        <v>80</v>
      </c>
      <c r="AV393" s="13" t="s">
        <v>80</v>
      </c>
      <c r="AW393" s="13" t="s">
        <v>32</v>
      </c>
      <c r="AX393" s="13" t="s">
        <v>70</v>
      </c>
      <c r="AY393" s="234" t="s">
        <v>242</v>
      </c>
    </row>
    <row r="394" spans="1:51" s="13" customFormat="1" ht="12">
      <c r="A394" s="13"/>
      <c r="B394" s="225"/>
      <c r="C394" s="226"/>
      <c r="D394" s="223" t="s">
        <v>254</v>
      </c>
      <c r="E394" s="227" t="s">
        <v>17</v>
      </c>
      <c r="F394" s="228" t="s">
        <v>1210</v>
      </c>
      <c r="G394" s="226"/>
      <c r="H394" s="229">
        <v>274.1</v>
      </c>
      <c r="I394" s="226"/>
      <c r="J394" s="226"/>
      <c r="K394" s="226"/>
      <c r="L394" s="230"/>
      <c r="M394" s="231"/>
      <c r="N394" s="232"/>
      <c r="O394" s="232"/>
      <c r="P394" s="232"/>
      <c r="Q394" s="232"/>
      <c r="R394" s="232"/>
      <c r="S394" s="232"/>
      <c r="T394" s="23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4" t="s">
        <v>254</v>
      </c>
      <c r="AU394" s="234" t="s">
        <v>80</v>
      </c>
      <c r="AV394" s="13" t="s">
        <v>80</v>
      </c>
      <c r="AW394" s="13" t="s">
        <v>32</v>
      </c>
      <c r="AX394" s="13" t="s">
        <v>70</v>
      </c>
      <c r="AY394" s="234" t="s">
        <v>242</v>
      </c>
    </row>
    <row r="395" spans="1:51" s="14" customFormat="1" ht="12">
      <c r="A395" s="14"/>
      <c r="B395" s="235"/>
      <c r="C395" s="236"/>
      <c r="D395" s="223" t="s">
        <v>254</v>
      </c>
      <c r="E395" s="237" t="s">
        <v>17</v>
      </c>
      <c r="F395" s="238" t="s">
        <v>261</v>
      </c>
      <c r="G395" s="236"/>
      <c r="H395" s="239">
        <v>367.79</v>
      </c>
      <c r="I395" s="236"/>
      <c r="J395" s="236"/>
      <c r="K395" s="236"/>
      <c r="L395" s="240"/>
      <c r="M395" s="241"/>
      <c r="N395" s="242"/>
      <c r="O395" s="242"/>
      <c r="P395" s="242"/>
      <c r="Q395" s="242"/>
      <c r="R395" s="242"/>
      <c r="S395" s="242"/>
      <c r="T395" s="24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4" t="s">
        <v>254</v>
      </c>
      <c r="AU395" s="244" t="s">
        <v>80</v>
      </c>
      <c r="AV395" s="14" t="s">
        <v>248</v>
      </c>
      <c r="AW395" s="14" t="s">
        <v>32</v>
      </c>
      <c r="AX395" s="14" t="s">
        <v>78</v>
      </c>
      <c r="AY395" s="244" t="s">
        <v>242</v>
      </c>
    </row>
    <row r="396" spans="1:65" s="2" customFormat="1" ht="24.15" customHeight="1">
      <c r="A396" s="34"/>
      <c r="B396" s="35"/>
      <c r="C396" s="264" t="s">
        <v>1211</v>
      </c>
      <c r="D396" s="264" t="s">
        <v>420</v>
      </c>
      <c r="E396" s="265" t="s">
        <v>1212</v>
      </c>
      <c r="F396" s="266" t="s">
        <v>1213</v>
      </c>
      <c r="G396" s="267" t="s">
        <v>1200</v>
      </c>
      <c r="H396" s="268">
        <v>932.89</v>
      </c>
      <c r="I396" s="269">
        <v>450</v>
      </c>
      <c r="J396" s="269">
        <f>ROUND(I396*H396,2)</f>
        <v>419800.5</v>
      </c>
      <c r="K396" s="266" t="s">
        <v>17</v>
      </c>
      <c r="L396" s="270"/>
      <c r="M396" s="271" t="s">
        <v>17</v>
      </c>
      <c r="N396" s="272" t="s">
        <v>41</v>
      </c>
      <c r="O396" s="215">
        <v>0</v>
      </c>
      <c r="P396" s="215">
        <f>O396*H396</f>
        <v>0</v>
      </c>
      <c r="Q396" s="215">
        <v>0.001</v>
      </c>
      <c r="R396" s="215">
        <f>Q396*H396</f>
        <v>0.93289</v>
      </c>
      <c r="S396" s="215">
        <v>0</v>
      </c>
      <c r="T396" s="216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17" t="s">
        <v>473</v>
      </c>
      <c r="AT396" s="217" t="s">
        <v>420</v>
      </c>
      <c r="AU396" s="217" t="s">
        <v>80</v>
      </c>
      <c r="AY396" s="19" t="s">
        <v>242</v>
      </c>
      <c r="BE396" s="218">
        <f>IF(N396="základní",J396,0)</f>
        <v>419800.5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78</v>
      </c>
      <c r="BK396" s="218">
        <f>ROUND(I396*H396,2)</f>
        <v>419800.5</v>
      </c>
      <c r="BL396" s="19" t="s">
        <v>363</v>
      </c>
      <c r="BM396" s="217" t="s">
        <v>1214</v>
      </c>
    </row>
    <row r="397" spans="1:51" s="13" customFormat="1" ht="12">
      <c r="A397" s="13"/>
      <c r="B397" s="225"/>
      <c r="C397" s="226"/>
      <c r="D397" s="223" t="s">
        <v>254</v>
      </c>
      <c r="E397" s="227" t="s">
        <v>17</v>
      </c>
      <c r="F397" s="228" t="s">
        <v>1215</v>
      </c>
      <c r="G397" s="226"/>
      <c r="H397" s="229">
        <v>877.5</v>
      </c>
      <c r="I397" s="226"/>
      <c r="J397" s="226"/>
      <c r="K397" s="226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254</v>
      </c>
      <c r="AU397" s="234" t="s">
        <v>80</v>
      </c>
      <c r="AV397" s="13" t="s">
        <v>80</v>
      </c>
      <c r="AW397" s="13" t="s">
        <v>32</v>
      </c>
      <c r="AX397" s="13" t="s">
        <v>70</v>
      </c>
      <c r="AY397" s="234" t="s">
        <v>242</v>
      </c>
    </row>
    <row r="398" spans="1:51" s="13" customFormat="1" ht="12">
      <c r="A398" s="13"/>
      <c r="B398" s="225"/>
      <c r="C398" s="226"/>
      <c r="D398" s="223" t="s">
        <v>254</v>
      </c>
      <c r="E398" s="227" t="s">
        <v>17</v>
      </c>
      <c r="F398" s="228" t="s">
        <v>1216</v>
      </c>
      <c r="G398" s="226"/>
      <c r="H398" s="229">
        <v>55.39</v>
      </c>
      <c r="I398" s="226"/>
      <c r="J398" s="226"/>
      <c r="K398" s="226"/>
      <c r="L398" s="230"/>
      <c r="M398" s="231"/>
      <c r="N398" s="232"/>
      <c r="O398" s="232"/>
      <c r="P398" s="232"/>
      <c r="Q398" s="232"/>
      <c r="R398" s="232"/>
      <c r="S398" s="232"/>
      <c r="T398" s="23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4" t="s">
        <v>254</v>
      </c>
      <c r="AU398" s="234" t="s">
        <v>80</v>
      </c>
      <c r="AV398" s="13" t="s">
        <v>80</v>
      </c>
      <c r="AW398" s="13" t="s">
        <v>32</v>
      </c>
      <c r="AX398" s="13" t="s">
        <v>70</v>
      </c>
      <c r="AY398" s="234" t="s">
        <v>242</v>
      </c>
    </row>
    <row r="399" spans="1:51" s="14" customFormat="1" ht="12">
      <c r="A399" s="14"/>
      <c r="B399" s="235"/>
      <c r="C399" s="236"/>
      <c r="D399" s="223" t="s">
        <v>254</v>
      </c>
      <c r="E399" s="237" t="s">
        <v>17</v>
      </c>
      <c r="F399" s="238" t="s">
        <v>261</v>
      </c>
      <c r="G399" s="236"/>
      <c r="H399" s="239">
        <v>932.89</v>
      </c>
      <c r="I399" s="236"/>
      <c r="J399" s="236"/>
      <c r="K399" s="236"/>
      <c r="L399" s="240"/>
      <c r="M399" s="241"/>
      <c r="N399" s="242"/>
      <c r="O399" s="242"/>
      <c r="P399" s="242"/>
      <c r="Q399" s="242"/>
      <c r="R399" s="242"/>
      <c r="S399" s="242"/>
      <c r="T399" s="24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4" t="s">
        <v>254</v>
      </c>
      <c r="AU399" s="244" t="s">
        <v>80</v>
      </c>
      <c r="AV399" s="14" t="s">
        <v>248</v>
      </c>
      <c r="AW399" s="14" t="s">
        <v>32</v>
      </c>
      <c r="AX399" s="14" t="s">
        <v>78</v>
      </c>
      <c r="AY399" s="244" t="s">
        <v>242</v>
      </c>
    </row>
    <row r="400" spans="1:65" s="2" customFormat="1" ht="24.15" customHeight="1">
      <c r="A400" s="34"/>
      <c r="B400" s="35"/>
      <c r="C400" s="207" t="s">
        <v>1217</v>
      </c>
      <c r="D400" s="207" t="s">
        <v>244</v>
      </c>
      <c r="E400" s="208" t="s">
        <v>1218</v>
      </c>
      <c r="F400" s="209" t="s">
        <v>1219</v>
      </c>
      <c r="G400" s="210" t="s">
        <v>736</v>
      </c>
      <c r="H400" s="211">
        <v>1.667</v>
      </c>
      <c r="I400" s="212">
        <v>55401.69</v>
      </c>
      <c r="J400" s="212">
        <f>ROUND(I400*H400,2)</f>
        <v>92354.62</v>
      </c>
      <c r="K400" s="209" t="s">
        <v>247</v>
      </c>
      <c r="L400" s="40"/>
      <c r="M400" s="213" t="s">
        <v>17</v>
      </c>
      <c r="N400" s="214" t="s">
        <v>41</v>
      </c>
      <c r="O400" s="215">
        <v>3.327</v>
      </c>
      <c r="P400" s="215">
        <f>O400*H400</f>
        <v>5.546109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17" t="s">
        <v>363</v>
      </c>
      <c r="AT400" s="217" t="s">
        <v>244</v>
      </c>
      <c r="AU400" s="217" t="s">
        <v>80</v>
      </c>
      <c r="AY400" s="19" t="s">
        <v>242</v>
      </c>
      <c r="BE400" s="218">
        <f>IF(N400="základní",J400,0)</f>
        <v>92354.62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78</v>
      </c>
      <c r="BK400" s="218">
        <f>ROUND(I400*H400,2)</f>
        <v>92354.62</v>
      </c>
      <c r="BL400" s="19" t="s">
        <v>363</v>
      </c>
      <c r="BM400" s="217" t="s">
        <v>1220</v>
      </c>
    </row>
    <row r="401" spans="1:47" s="2" customFormat="1" ht="12">
      <c r="A401" s="34"/>
      <c r="B401" s="35"/>
      <c r="C401" s="36"/>
      <c r="D401" s="219" t="s">
        <v>250</v>
      </c>
      <c r="E401" s="36"/>
      <c r="F401" s="220" t="s">
        <v>1221</v>
      </c>
      <c r="G401" s="36"/>
      <c r="H401" s="36"/>
      <c r="I401" s="36"/>
      <c r="J401" s="36"/>
      <c r="K401" s="36"/>
      <c r="L401" s="40"/>
      <c r="M401" s="221"/>
      <c r="N401" s="222"/>
      <c r="O401" s="79"/>
      <c r="P401" s="79"/>
      <c r="Q401" s="79"/>
      <c r="R401" s="79"/>
      <c r="S401" s="79"/>
      <c r="T401" s="80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9" t="s">
        <v>250</v>
      </c>
      <c r="AU401" s="19" t="s">
        <v>80</v>
      </c>
    </row>
    <row r="402" spans="1:63" s="12" customFormat="1" ht="25.9" customHeight="1">
      <c r="A402" s="12"/>
      <c r="B402" s="192"/>
      <c r="C402" s="193"/>
      <c r="D402" s="194" t="s">
        <v>69</v>
      </c>
      <c r="E402" s="195" t="s">
        <v>135</v>
      </c>
      <c r="F402" s="195" t="s">
        <v>136</v>
      </c>
      <c r="G402" s="193"/>
      <c r="H402" s="193"/>
      <c r="I402" s="193"/>
      <c r="J402" s="196">
        <f>BK402</f>
        <v>2150</v>
      </c>
      <c r="K402" s="193"/>
      <c r="L402" s="197"/>
      <c r="M402" s="198"/>
      <c r="N402" s="199"/>
      <c r="O402" s="199"/>
      <c r="P402" s="200">
        <f>P403</f>
        <v>0</v>
      </c>
      <c r="Q402" s="199"/>
      <c r="R402" s="200">
        <f>R403</f>
        <v>0</v>
      </c>
      <c r="S402" s="199"/>
      <c r="T402" s="201">
        <f>T403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2" t="s">
        <v>273</v>
      </c>
      <c r="AT402" s="203" t="s">
        <v>69</v>
      </c>
      <c r="AU402" s="203" t="s">
        <v>70</v>
      </c>
      <c r="AY402" s="202" t="s">
        <v>242</v>
      </c>
      <c r="BK402" s="204">
        <f>BK403</f>
        <v>2150</v>
      </c>
    </row>
    <row r="403" spans="1:63" s="12" customFormat="1" ht="22.8" customHeight="1">
      <c r="A403" s="12"/>
      <c r="B403" s="192"/>
      <c r="C403" s="193"/>
      <c r="D403" s="194" t="s">
        <v>69</v>
      </c>
      <c r="E403" s="205" t="s">
        <v>1222</v>
      </c>
      <c r="F403" s="205" t="s">
        <v>1223</v>
      </c>
      <c r="G403" s="193"/>
      <c r="H403" s="193"/>
      <c r="I403" s="193"/>
      <c r="J403" s="206">
        <f>BK403</f>
        <v>2150</v>
      </c>
      <c r="K403" s="193"/>
      <c r="L403" s="197"/>
      <c r="M403" s="198"/>
      <c r="N403" s="199"/>
      <c r="O403" s="199"/>
      <c r="P403" s="200">
        <f>SUM(P404:P407)</f>
        <v>0</v>
      </c>
      <c r="Q403" s="199"/>
      <c r="R403" s="200">
        <f>SUM(R404:R407)</f>
        <v>0</v>
      </c>
      <c r="S403" s="199"/>
      <c r="T403" s="201">
        <f>SUM(T404:T407)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02" t="s">
        <v>273</v>
      </c>
      <c r="AT403" s="203" t="s">
        <v>69</v>
      </c>
      <c r="AU403" s="203" t="s">
        <v>78</v>
      </c>
      <c r="AY403" s="202" t="s">
        <v>242</v>
      </c>
      <c r="BK403" s="204">
        <f>SUM(BK404:BK407)</f>
        <v>2150</v>
      </c>
    </row>
    <row r="404" spans="1:65" s="2" customFormat="1" ht="16.5" customHeight="1">
      <c r="A404" s="34"/>
      <c r="B404" s="35"/>
      <c r="C404" s="207" t="s">
        <v>1224</v>
      </c>
      <c r="D404" s="207" t="s">
        <v>244</v>
      </c>
      <c r="E404" s="208" t="s">
        <v>1225</v>
      </c>
      <c r="F404" s="209" t="s">
        <v>1226</v>
      </c>
      <c r="G404" s="210" t="s">
        <v>1227</v>
      </c>
      <c r="H404" s="211">
        <v>1</v>
      </c>
      <c r="I404" s="212">
        <v>850</v>
      </c>
      <c r="J404" s="212">
        <f>ROUND(I404*H404,2)</f>
        <v>850</v>
      </c>
      <c r="K404" s="209" t="s">
        <v>17</v>
      </c>
      <c r="L404" s="40"/>
      <c r="M404" s="213" t="s">
        <v>17</v>
      </c>
      <c r="N404" s="214" t="s">
        <v>41</v>
      </c>
      <c r="O404" s="215">
        <v>0</v>
      </c>
      <c r="P404" s="215">
        <f>O404*H404</f>
        <v>0</v>
      </c>
      <c r="Q404" s="215">
        <v>0</v>
      </c>
      <c r="R404" s="215">
        <f>Q404*H404</f>
        <v>0</v>
      </c>
      <c r="S404" s="215">
        <v>0</v>
      </c>
      <c r="T404" s="216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17" t="s">
        <v>1228</v>
      </c>
      <c r="AT404" s="217" t="s">
        <v>244</v>
      </c>
      <c r="AU404" s="217" t="s">
        <v>80</v>
      </c>
      <c r="AY404" s="19" t="s">
        <v>242</v>
      </c>
      <c r="BE404" s="218">
        <f>IF(N404="základní",J404,0)</f>
        <v>850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78</v>
      </c>
      <c r="BK404" s="218">
        <f>ROUND(I404*H404,2)</f>
        <v>850</v>
      </c>
      <c r="BL404" s="19" t="s">
        <v>1228</v>
      </c>
      <c r="BM404" s="217" t="s">
        <v>1229</v>
      </c>
    </row>
    <row r="405" spans="1:51" s="13" customFormat="1" ht="12">
      <c r="A405" s="13"/>
      <c r="B405" s="225"/>
      <c r="C405" s="226"/>
      <c r="D405" s="223" t="s">
        <v>254</v>
      </c>
      <c r="E405" s="227" t="s">
        <v>17</v>
      </c>
      <c r="F405" s="228" t="s">
        <v>1230</v>
      </c>
      <c r="G405" s="226"/>
      <c r="H405" s="229">
        <v>1</v>
      </c>
      <c r="I405" s="226"/>
      <c r="J405" s="226"/>
      <c r="K405" s="226"/>
      <c r="L405" s="230"/>
      <c r="M405" s="231"/>
      <c r="N405" s="232"/>
      <c r="O405" s="232"/>
      <c r="P405" s="232"/>
      <c r="Q405" s="232"/>
      <c r="R405" s="232"/>
      <c r="S405" s="232"/>
      <c r="T405" s="23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4" t="s">
        <v>254</v>
      </c>
      <c r="AU405" s="234" t="s">
        <v>80</v>
      </c>
      <c r="AV405" s="13" t="s">
        <v>80</v>
      </c>
      <c r="AW405" s="13" t="s">
        <v>32</v>
      </c>
      <c r="AX405" s="13" t="s">
        <v>78</v>
      </c>
      <c r="AY405" s="234" t="s">
        <v>242</v>
      </c>
    </row>
    <row r="406" spans="1:65" s="2" customFormat="1" ht="16.5" customHeight="1">
      <c r="A406" s="34"/>
      <c r="B406" s="35"/>
      <c r="C406" s="207" t="s">
        <v>1231</v>
      </c>
      <c r="D406" s="207" t="s">
        <v>244</v>
      </c>
      <c r="E406" s="208" t="s">
        <v>1232</v>
      </c>
      <c r="F406" s="209" t="s">
        <v>1233</v>
      </c>
      <c r="G406" s="210" t="s">
        <v>1227</v>
      </c>
      <c r="H406" s="211">
        <v>1</v>
      </c>
      <c r="I406" s="212">
        <v>1300</v>
      </c>
      <c r="J406" s="212">
        <f>ROUND(I406*H406,2)</f>
        <v>1300</v>
      </c>
      <c r="K406" s="209" t="s">
        <v>17</v>
      </c>
      <c r="L406" s="40"/>
      <c r="M406" s="213" t="s">
        <v>17</v>
      </c>
      <c r="N406" s="214" t="s">
        <v>41</v>
      </c>
      <c r="O406" s="215">
        <v>0</v>
      </c>
      <c r="P406" s="215">
        <f>O406*H406</f>
        <v>0</v>
      </c>
      <c r="Q406" s="215">
        <v>0</v>
      </c>
      <c r="R406" s="215">
        <f>Q406*H406</f>
        <v>0</v>
      </c>
      <c r="S406" s="215">
        <v>0</v>
      </c>
      <c r="T406" s="216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217" t="s">
        <v>1228</v>
      </c>
      <c r="AT406" s="217" t="s">
        <v>244</v>
      </c>
      <c r="AU406" s="217" t="s">
        <v>80</v>
      </c>
      <c r="AY406" s="19" t="s">
        <v>242</v>
      </c>
      <c r="BE406" s="218">
        <f>IF(N406="základní",J406,0)</f>
        <v>1300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78</v>
      </c>
      <c r="BK406" s="218">
        <f>ROUND(I406*H406,2)</f>
        <v>1300</v>
      </c>
      <c r="BL406" s="19" t="s">
        <v>1228</v>
      </c>
      <c r="BM406" s="217" t="s">
        <v>1234</v>
      </c>
    </row>
    <row r="407" spans="1:51" s="13" customFormat="1" ht="12">
      <c r="A407" s="13"/>
      <c r="B407" s="225"/>
      <c r="C407" s="226"/>
      <c r="D407" s="223" t="s">
        <v>254</v>
      </c>
      <c r="E407" s="227" t="s">
        <v>17</v>
      </c>
      <c r="F407" s="228" t="s">
        <v>1235</v>
      </c>
      <c r="G407" s="226"/>
      <c r="H407" s="229">
        <v>1</v>
      </c>
      <c r="I407" s="226"/>
      <c r="J407" s="226"/>
      <c r="K407" s="226"/>
      <c r="L407" s="230"/>
      <c r="M407" s="277"/>
      <c r="N407" s="278"/>
      <c r="O407" s="278"/>
      <c r="P407" s="278"/>
      <c r="Q407" s="278"/>
      <c r="R407" s="278"/>
      <c r="S407" s="278"/>
      <c r="T407" s="27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254</v>
      </c>
      <c r="AU407" s="234" t="s">
        <v>80</v>
      </c>
      <c r="AV407" s="13" t="s">
        <v>80</v>
      </c>
      <c r="AW407" s="13" t="s">
        <v>32</v>
      </c>
      <c r="AX407" s="13" t="s">
        <v>78</v>
      </c>
      <c r="AY407" s="234" t="s">
        <v>242</v>
      </c>
    </row>
    <row r="408" spans="1:31" s="2" customFormat="1" ht="6.95" customHeight="1">
      <c r="A408" s="34"/>
      <c r="B408" s="54"/>
      <c r="C408" s="55"/>
      <c r="D408" s="55"/>
      <c r="E408" s="55"/>
      <c r="F408" s="55"/>
      <c r="G408" s="55"/>
      <c r="H408" s="55"/>
      <c r="I408" s="55"/>
      <c r="J408" s="55"/>
      <c r="K408" s="55"/>
      <c r="L408" s="40"/>
      <c r="M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</row>
  </sheetData>
  <sheetProtection password="CC35" sheet="1" objects="1" scenarios="1" formatColumns="0" formatRows="0" autoFilter="0"/>
  <autoFilter ref="C93:K407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1_02/113106132"/>
    <hyperlink ref="F102" r:id="rId2" display="https://podminky.urs.cz/item/CS_URS_2021_02/113107313"/>
    <hyperlink ref="F105" r:id="rId3" display="https://podminky.urs.cz/item/CS_URS_2021_02/113107331"/>
    <hyperlink ref="F108" r:id="rId4" display="https://podminky.urs.cz/item/CS_URS_2021_02/113201111"/>
    <hyperlink ref="F110" r:id="rId5" display="https://podminky.urs.cz/item/CS_URS_2021_02/113202111"/>
    <hyperlink ref="F112" r:id="rId6" display="https://podminky.urs.cz/item/CS_URS_2021_02/121151124"/>
    <hyperlink ref="F115" r:id="rId7" display="https://podminky.urs.cz/item/CS_URS_2021_02/122151105"/>
    <hyperlink ref="F123" r:id="rId8" display="https://podminky.urs.cz/item/CS_URS_2021_02/131151105"/>
    <hyperlink ref="F126" r:id="rId9" display="https://podminky.urs.cz/item/CS_URS_2021_02/132151104"/>
    <hyperlink ref="F130" r:id="rId10" display="https://podminky.urs.cz/item/CS_URS_2021_02/132151255"/>
    <hyperlink ref="F133" r:id="rId11" display="https://podminky.urs.cz/item/CS_URS_2021_02/139001101"/>
    <hyperlink ref="F138" r:id="rId12" display="https://podminky.urs.cz/item/CS_URS_2021_02/162351103"/>
    <hyperlink ref="F141" r:id="rId13" display="https://podminky.urs.cz/item/CS_URS_2021_02/162351104"/>
    <hyperlink ref="F144" r:id="rId14" display="https://podminky.urs.cz/item/CS_URS_2021_02/167151101"/>
    <hyperlink ref="F147" r:id="rId15" display="https://podminky.urs.cz/item/CS_URS_2021_02/174151101"/>
    <hyperlink ref="F158" r:id="rId16" display="https://podminky.urs.cz/item/CS_URS_2021_02/175111101"/>
    <hyperlink ref="F163" r:id="rId17" display="https://podminky.urs.cz/item/CS_URS_2021_02/181351114"/>
    <hyperlink ref="F167" r:id="rId18" display="https://podminky.urs.cz/item/CS_URS_2021_02/211971121"/>
    <hyperlink ref="F172" r:id="rId19" display="https://podminky.urs.cz/item/CS_URS_2021_02/274321311"/>
    <hyperlink ref="F178" r:id="rId20" display="https://podminky.urs.cz/item/CS_URS_2021_02/279113134"/>
    <hyperlink ref="F183" r:id="rId21" display="https://podminky.urs.cz/item/CS_URS_2021_02/279321346"/>
    <hyperlink ref="F188" r:id="rId22" display="https://podminky.urs.cz/item/CS_URS_2021_02/279351121"/>
    <hyperlink ref="F192" r:id="rId23" display="https://podminky.urs.cz/item/CS_URS_2021_02/279351122"/>
    <hyperlink ref="F195" r:id="rId24" display="https://podminky.urs.cz/item/CS_URS_2021_02/279352241"/>
    <hyperlink ref="F198" r:id="rId25" display="https://podminky.urs.cz/item/CS_URS_2021_02/279352242"/>
    <hyperlink ref="F201" r:id="rId26" display="https://podminky.urs.cz/item/CS_URS_2021_02/279361821"/>
    <hyperlink ref="F210" r:id="rId27" display="https://podminky.urs.cz/item/CS_URS_2021_02/274362021"/>
    <hyperlink ref="F218" r:id="rId28" display="https://podminky.urs.cz/item/CS_URS_2021_02/310201111"/>
    <hyperlink ref="F234" r:id="rId29" display="https://podminky.urs.cz/item/CS_URS_2021_02/452312131"/>
    <hyperlink ref="F238" r:id="rId30" display="https://podminky.urs.cz/item/CS_URS_2021_02/564271111"/>
    <hyperlink ref="F242" r:id="rId31" display="https://podminky.urs.cz/item/CS_URS_2021_02/564851111"/>
    <hyperlink ref="F245" r:id="rId32" display="https://podminky.urs.cz/item/CS_URS_2021_02/567122111"/>
    <hyperlink ref="F248" r:id="rId33" display="https://podminky.urs.cz/item/CS_URS_2021_02/596212212"/>
    <hyperlink ref="F261" r:id="rId34" display="https://podminky.urs.cz/item/CS_URS_2021_02/596212214"/>
    <hyperlink ref="F264" r:id="rId35" display="https://podminky.urs.cz/item/CS_URS_2021_02/596811120"/>
    <hyperlink ref="F269" r:id="rId36" display="https://podminky.urs.cz/item/CS_URS_2021_02/622631011"/>
    <hyperlink ref="F273" r:id="rId37" display="https://podminky.urs.cz/item/CS_URS_2021_02/871228111"/>
    <hyperlink ref="F282" r:id="rId38" display="https://podminky.urs.cz/item/CS_URS_2021_02/871265211"/>
    <hyperlink ref="F285" r:id="rId39" display="https://podminky.urs.cz/item/CS_URS_2021_02/877265211"/>
    <hyperlink ref="F294" r:id="rId40" display="https://podminky.urs.cz/item/CS_URS_2021_02/894812155"/>
    <hyperlink ref="F296" r:id="rId41" display="https://podminky.urs.cz/item/CS_URS_2021_02/895270001"/>
    <hyperlink ref="F299" r:id="rId42" display="https://podminky.urs.cz/item/CS_URS_2021_02/895270021"/>
    <hyperlink ref="F302" r:id="rId43" display="https://podminky.urs.cz/item/CS_URS_2021_02/895270031"/>
    <hyperlink ref="F310" r:id="rId44" display="https://podminky.urs.cz/item/CS_URS_2021_02/914111111"/>
    <hyperlink ref="F318" r:id="rId45" display="https://podminky.urs.cz/item/CS_URS_2021_02/914511112"/>
    <hyperlink ref="F322" r:id="rId46" display="https://podminky.urs.cz/item/CS_URS_2021_02/915111111"/>
    <hyperlink ref="F325" r:id="rId47" display="https://podminky.urs.cz/item/CS_URS_2021_02/916131213"/>
    <hyperlink ref="F330" r:id="rId48" display="https://podminky.urs.cz/item/CS_URS_2021_02/919726122"/>
    <hyperlink ref="F333" r:id="rId49" display="https://podminky.urs.cz/item/CS_URS_2021_02/935111111"/>
    <hyperlink ref="F339" r:id="rId50" display="https://podminky.urs.cz/item/CS_URS_2021_02/962022491"/>
    <hyperlink ref="F343" r:id="rId51" display="https://podminky.urs.cz/item/CS_URS_2021_02/985222111"/>
    <hyperlink ref="F348" r:id="rId52" display="https://podminky.urs.cz/item/CS_URS_2021_02/997013511"/>
    <hyperlink ref="F352" r:id="rId53" display="https://podminky.urs.cz/item/CS_URS_2021_02/997013509"/>
    <hyperlink ref="F356" r:id="rId54" display="https://podminky.urs.cz/item/CS_URS_2021_02/997013871"/>
    <hyperlink ref="F359" r:id="rId55" display="https://podminky.urs.cz/item/CS_URS_2021_02/997221551"/>
    <hyperlink ref="F361" r:id="rId56" display="https://podminky.urs.cz/item/CS_URS_2021_02/997221559"/>
    <hyperlink ref="F365" r:id="rId57" display="https://podminky.urs.cz/item/CS_URS_2021_02/997221561"/>
    <hyperlink ref="F367" r:id="rId58" display="https://podminky.urs.cz/item/CS_URS_2021_02/997221569"/>
    <hyperlink ref="F371" r:id="rId59" display="https://podminky.urs.cz/item/CS_URS_2021_02/997221861"/>
    <hyperlink ref="F373" r:id="rId60" display="https://podminky.urs.cz/item/CS_URS_2021_02/997221873"/>
    <hyperlink ref="F378" r:id="rId61" display="https://podminky.urs.cz/item/CS_URS_2021_02/998223011"/>
    <hyperlink ref="F382" r:id="rId62" display="https://podminky.urs.cz/item/CS_URS_2021_02/767161813"/>
    <hyperlink ref="F385" r:id="rId63" display="https://podminky.urs.cz/item/CS_URS_2021_02/767163101"/>
    <hyperlink ref="F401" r:id="rId64" display="https://podminky.urs.cz/item/CS_URS_2021_02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  <c r="AZ2" s="133" t="s">
        <v>1236</v>
      </c>
      <c r="BA2" s="133" t="s">
        <v>1237</v>
      </c>
      <c r="BB2" s="133" t="s">
        <v>140</v>
      </c>
      <c r="BC2" s="133" t="s">
        <v>1238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1239</v>
      </c>
      <c r="BA3" s="133" t="s">
        <v>1240</v>
      </c>
      <c r="BB3" s="133" t="s">
        <v>140</v>
      </c>
      <c r="BC3" s="133" t="s">
        <v>1241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1242</v>
      </c>
      <c r="BA4" s="133" t="s">
        <v>1243</v>
      </c>
      <c r="BB4" s="133" t="s">
        <v>144</v>
      </c>
      <c r="BC4" s="133" t="s">
        <v>1244</v>
      </c>
      <c r="BD4" s="133" t="s">
        <v>80</v>
      </c>
    </row>
    <row r="5" spans="2:56" s="1" customFormat="1" ht="6.95" customHeight="1">
      <c r="B5" s="22"/>
      <c r="L5" s="22"/>
      <c r="AZ5" s="133" t="s">
        <v>1245</v>
      </c>
      <c r="BA5" s="133" t="s">
        <v>1246</v>
      </c>
      <c r="BB5" s="133" t="s">
        <v>144</v>
      </c>
      <c r="BC5" s="133" t="s">
        <v>1247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1248</v>
      </c>
      <c r="BA6" s="133" t="s">
        <v>1249</v>
      </c>
      <c r="BB6" s="133" t="s">
        <v>140</v>
      </c>
      <c r="BC6" s="133" t="s">
        <v>1250</v>
      </c>
      <c r="BD6" s="133" t="s">
        <v>80</v>
      </c>
    </row>
    <row r="7" spans="2:56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  <c r="AZ7" s="133" t="s">
        <v>1251</v>
      </c>
      <c r="BA7" s="133" t="s">
        <v>1252</v>
      </c>
      <c r="BB7" s="133" t="s">
        <v>184</v>
      </c>
      <c r="BC7" s="133" t="s">
        <v>1253</v>
      </c>
      <c r="BD7" s="133" t="s">
        <v>80</v>
      </c>
    </row>
    <row r="8" spans="1:56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33" t="s">
        <v>1254</v>
      </c>
      <c r="BA8" s="133" t="s">
        <v>1255</v>
      </c>
      <c r="BB8" s="133" t="s">
        <v>184</v>
      </c>
      <c r="BC8" s="133" t="s">
        <v>1256</v>
      </c>
      <c r="BD8" s="133" t="s">
        <v>80</v>
      </c>
    </row>
    <row r="9" spans="1:56" s="2" customFormat="1" ht="16.5" customHeight="1">
      <c r="A9" s="34"/>
      <c r="B9" s="40"/>
      <c r="C9" s="34"/>
      <c r="D9" s="34"/>
      <c r="E9" s="141" t="s">
        <v>1257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33" t="s">
        <v>1258</v>
      </c>
      <c r="BA9" s="133" t="s">
        <v>1259</v>
      </c>
      <c r="BB9" s="133" t="s">
        <v>140</v>
      </c>
      <c r="BC9" s="133" t="s">
        <v>1260</v>
      </c>
      <c r="BD9" s="133" t="s">
        <v>80</v>
      </c>
    </row>
    <row r="10" spans="1:56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33" t="s">
        <v>1261</v>
      </c>
      <c r="BA10" s="133" t="s">
        <v>1262</v>
      </c>
      <c r="BB10" s="133" t="s">
        <v>184</v>
      </c>
      <c r="BC10" s="133" t="s">
        <v>1263</v>
      </c>
      <c r="BD10" s="133" t="s">
        <v>80</v>
      </c>
    </row>
    <row r="11" spans="1:56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33" t="s">
        <v>1264</v>
      </c>
      <c r="BA11" s="133" t="s">
        <v>1265</v>
      </c>
      <c r="BB11" s="133" t="s">
        <v>184</v>
      </c>
      <c r="BC11" s="133" t="s">
        <v>1266</v>
      </c>
      <c r="BD11" s="133" t="s">
        <v>80</v>
      </c>
    </row>
    <row r="12" spans="1:56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33" t="s">
        <v>1267</v>
      </c>
      <c r="BA12" s="133" t="s">
        <v>1268</v>
      </c>
      <c r="BB12" s="133" t="s">
        <v>184</v>
      </c>
      <c r="BC12" s="133" t="s">
        <v>1269</v>
      </c>
      <c r="BD12" s="133" t="s">
        <v>80</v>
      </c>
    </row>
    <row r="13" spans="1:56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133" t="s">
        <v>1270</v>
      </c>
      <c r="BA13" s="133" t="s">
        <v>1271</v>
      </c>
      <c r="BB13" s="133" t="s">
        <v>140</v>
      </c>
      <c r="BC13" s="133" t="s">
        <v>1272</v>
      </c>
      <c r="BD13" s="133" t="s">
        <v>80</v>
      </c>
    </row>
    <row r="14" spans="1:56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133" t="s">
        <v>1273</v>
      </c>
      <c r="BA14" s="133" t="s">
        <v>1274</v>
      </c>
      <c r="BB14" s="133" t="s">
        <v>184</v>
      </c>
      <c r="BC14" s="133" t="s">
        <v>1275</v>
      </c>
      <c r="BD14" s="133" t="s">
        <v>80</v>
      </c>
    </row>
    <row r="15" spans="1:56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Z15" s="133" t="s">
        <v>1276</v>
      </c>
      <c r="BA15" s="133" t="s">
        <v>1277</v>
      </c>
      <c r="BB15" s="133" t="s">
        <v>184</v>
      </c>
      <c r="BC15" s="133" t="s">
        <v>363</v>
      </c>
      <c r="BD15" s="133" t="s">
        <v>80</v>
      </c>
    </row>
    <row r="16" spans="1:56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Z16" s="133" t="s">
        <v>1278</v>
      </c>
      <c r="BA16" s="133" t="s">
        <v>1279</v>
      </c>
      <c r="BB16" s="133" t="s">
        <v>184</v>
      </c>
      <c r="BC16" s="133" t="s">
        <v>1280</v>
      </c>
      <c r="BD16" s="133" t="s">
        <v>80</v>
      </c>
    </row>
    <row r="17" spans="1:56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Z17" s="133" t="s">
        <v>1281</v>
      </c>
      <c r="BA17" s="133" t="s">
        <v>1282</v>
      </c>
      <c r="BB17" s="133" t="s">
        <v>140</v>
      </c>
      <c r="BC17" s="133" t="s">
        <v>1283</v>
      </c>
      <c r="BD17" s="133" t="s">
        <v>80</v>
      </c>
    </row>
    <row r="18" spans="1:56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Z18" s="133" t="s">
        <v>1284</v>
      </c>
      <c r="BA18" s="133" t="s">
        <v>1285</v>
      </c>
      <c r="BB18" s="133" t="s">
        <v>184</v>
      </c>
      <c r="BC18" s="133" t="s">
        <v>1286</v>
      </c>
      <c r="BD18" s="133" t="s">
        <v>80</v>
      </c>
    </row>
    <row r="19" spans="1:56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Z19" s="133" t="s">
        <v>1287</v>
      </c>
      <c r="BA19" s="133" t="s">
        <v>1288</v>
      </c>
      <c r="BB19" s="133" t="s">
        <v>144</v>
      </c>
      <c r="BC19" s="133" t="s">
        <v>1289</v>
      </c>
      <c r="BD19" s="133" t="s">
        <v>80</v>
      </c>
    </row>
    <row r="20" spans="1:56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Z20" s="133" t="s">
        <v>1290</v>
      </c>
      <c r="BA20" s="133" t="s">
        <v>1291</v>
      </c>
      <c r="BB20" s="133" t="s">
        <v>144</v>
      </c>
      <c r="BC20" s="133" t="s">
        <v>1292</v>
      </c>
      <c r="BD20" s="133" t="s">
        <v>80</v>
      </c>
    </row>
    <row r="21" spans="1:56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Z21" s="133" t="s">
        <v>1293</v>
      </c>
      <c r="BA21" s="133" t="s">
        <v>1294</v>
      </c>
      <c r="BB21" s="133" t="s">
        <v>140</v>
      </c>
      <c r="BC21" s="133" t="s">
        <v>1295</v>
      </c>
      <c r="BD21" s="133" t="s">
        <v>80</v>
      </c>
    </row>
    <row r="22" spans="1:56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Z22" s="133" t="s">
        <v>1296</v>
      </c>
      <c r="BA22" s="133" t="s">
        <v>1297</v>
      </c>
      <c r="BB22" s="133" t="s">
        <v>140</v>
      </c>
      <c r="BC22" s="133" t="s">
        <v>1298</v>
      </c>
      <c r="BD22" s="133" t="s">
        <v>80</v>
      </c>
    </row>
    <row r="23" spans="1:56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Z23" s="133" t="s">
        <v>1299</v>
      </c>
      <c r="BA23" s="133" t="s">
        <v>1300</v>
      </c>
      <c r="BB23" s="133" t="s">
        <v>184</v>
      </c>
      <c r="BC23" s="133" t="s">
        <v>1301</v>
      </c>
      <c r="BD23" s="133" t="s">
        <v>80</v>
      </c>
    </row>
    <row r="24" spans="1:56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Z24" s="133" t="s">
        <v>1302</v>
      </c>
      <c r="BA24" s="133" t="s">
        <v>1303</v>
      </c>
      <c r="BB24" s="133" t="s">
        <v>184</v>
      </c>
      <c r="BC24" s="133" t="s">
        <v>1304</v>
      </c>
      <c r="BD24" s="133" t="s">
        <v>80</v>
      </c>
    </row>
    <row r="25" spans="1:56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Z25" s="133" t="s">
        <v>1305</v>
      </c>
      <c r="BA25" s="133" t="s">
        <v>1306</v>
      </c>
      <c r="BB25" s="133" t="s">
        <v>140</v>
      </c>
      <c r="BC25" s="133" t="s">
        <v>1307</v>
      </c>
      <c r="BD25" s="133" t="s">
        <v>80</v>
      </c>
    </row>
    <row r="26" spans="1:56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Z26" s="133" t="s">
        <v>1308</v>
      </c>
      <c r="BA26" s="133" t="s">
        <v>1309</v>
      </c>
      <c r="BB26" s="133" t="s">
        <v>140</v>
      </c>
      <c r="BC26" s="133" t="s">
        <v>1310</v>
      </c>
      <c r="BD26" s="133" t="s">
        <v>80</v>
      </c>
    </row>
    <row r="27" spans="1:56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Z27" s="280" t="s">
        <v>1311</v>
      </c>
      <c r="BA27" s="280" t="s">
        <v>1312</v>
      </c>
      <c r="BB27" s="280" t="s">
        <v>144</v>
      </c>
      <c r="BC27" s="280" t="s">
        <v>1313</v>
      </c>
      <c r="BD27" s="280" t="s">
        <v>80</v>
      </c>
    </row>
    <row r="28" spans="1:56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Z28" s="133" t="s">
        <v>1314</v>
      </c>
      <c r="BA28" s="133" t="s">
        <v>1315</v>
      </c>
      <c r="BB28" s="133" t="s">
        <v>144</v>
      </c>
      <c r="BC28" s="133" t="s">
        <v>1316</v>
      </c>
      <c r="BD28" s="133" t="s">
        <v>80</v>
      </c>
    </row>
    <row r="29" spans="1:56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Z29" s="133" t="s">
        <v>1317</v>
      </c>
      <c r="BA29" s="133" t="s">
        <v>1318</v>
      </c>
      <c r="BB29" s="133" t="s">
        <v>184</v>
      </c>
      <c r="BC29" s="133" t="s">
        <v>273</v>
      </c>
      <c r="BD29" s="133" t="s">
        <v>80</v>
      </c>
    </row>
    <row r="30" spans="1:56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ROUND(J98,2)</f>
        <v>4806878.46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Z30" s="133" t="s">
        <v>1319</v>
      </c>
      <c r="BA30" s="133" t="s">
        <v>1320</v>
      </c>
      <c r="BB30" s="133" t="s">
        <v>184</v>
      </c>
      <c r="BC30" s="133" t="s">
        <v>1321</v>
      </c>
      <c r="BD30" s="133" t="s">
        <v>80</v>
      </c>
    </row>
    <row r="31" spans="1:56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Z31" s="133" t="s">
        <v>1322</v>
      </c>
      <c r="BA31" s="133" t="s">
        <v>1323</v>
      </c>
      <c r="BB31" s="133" t="s">
        <v>140</v>
      </c>
      <c r="BC31" s="133" t="s">
        <v>1324</v>
      </c>
      <c r="BD31" s="133" t="s">
        <v>80</v>
      </c>
    </row>
    <row r="32" spans="1:56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Z32" s="133" t="s">
        <v>1325</v>
      </c>
      <c r="BA32" s="133" t="s">
        <v>1326</v>
      </c>
      <c r="BB32" s="133" t="s">
        <v>144</v>
      </c>
      <c r="BC32" s="133" t="s">
        <v>1327</v>
      </c>
      <c r="BD32" s="133" t="s">
        <v>80</v>
      </c>
    </row>
    <row r="33" spans="1:56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ROUND((SUM(BE98:BE748)),2)</f>
        <v>4806878.46</v>
      </c>
      <c r="G33" s="34"/>
      <c r="H33" s="34"/>
      <c r="I33" s="153">
        <v>0.21</v>
      </c>
      <c r="J33" s="152">
        <f>ROUND(((SUM(BE98:BE748))*I33),2)</f>
        <v>1009444.48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Z33" s="133" t="s">
        <v>1328</v>
      </c>
      <c r="BA33" s="133" t="s">
        <v>1329</v>
      </c>
      <c r="BB33" s="133" t="s">
        <v>144</v>
      </c>
      <c r="BC33" s="133" t="s">
        <v>1330</v>
      </c>
      <c r="BD33" s="133" t="s">
        <v>80</v>
      </c>
    </row>
    <row r="34" spans="1:56" s="2" customFormat="1" ht="14.4" customHeight="1">
      <c r="A34" s="34"/>
      <c r="B34" s="40"/>
      <c r="C34" s="34"/>
      <c r="D34" s="34"/>
      <c r="E34" s="138" t="s">
        <v>42</v>
      </c>
      <c r="F34" s="152">
        <f>ROUND((SUM(BF98:BF748)),2)</f>
        <v>0</v>
      </c>
      <c r="G34" s="34"/>
      <c r="H34" s="34"/>
      <c r="I34" s="153">
        <v>0.15</v>
      </c>
      <c r="J34" s="152">
        <f>ROUND(((SUM(BF98:BF748))*I34),2)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Z34" s="133" t="s">
        <v>1331</v>
      </c>
      <c r="BA34" s="133" t="s">
        <v>1332</v>
      </c>
      <c r="BB34" s="133" t="s">
        <v>144</v>
      </c>
      <c r="BC34" s="133" t="s">
        <v>1333</v>
      </c>
      <c r="BD34" s="133" t="s">
        <v>80</v>
      </c>
    </row>
    <row r="35" spans="1:56" s="2" customFormat="1" ht="14.4" customHeight="1" hidden="1">
      <c r="A35" s="34"/>
      <c r="B35" s="40"/>
      <c r="C35" s="34"/>
      <c r="D35" s="34"/>
      <c r="E35" s="138" t="s">
        <v>43</v>
      </c>
      <c r="F35" s="152">
        <f>ROUND((SUM(BG98:BG748)),2)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Z35" s="133" t="s">
        <v>1334</v>
      </c>
      <c r="BA35" s="133" t="s">
        <v>1335</v>
      </c>
      <c r="BB35" s="133" t="s">
        <v>1227</v>
      </c>
      <c r="BC35" s="133" t="s">
        <v>540</v>
      </c>
      <c r="BD35" s="133" t="s">
        <v>80</v>
      </c>
    </row>
    <row r="36" spans="1:56" s="2" customFormat="1" ht="14.4" customHeight="1" hidden="1">
      <c r="A36" s="34"/>
      <c r="B36" s="40"/>
      <c r="C36" s="34"/>
      <c r="D36" s="34"/>
      <c r="E36" s="138" t="s">
        <v>44</v>
      </c>
      <c r="F36" s="152">
        <f>ROUND((SUM(BH98:BH748)),2)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Z36" s="133" t="s">
        <v>1336</v>
      </c>
      <c r="BA36" s="133" t="s">
        <v>1337</v>
      </c>
      <c r="BB36" s="133" t="s">
        <v>1227</v>
      </c>
      <c r="BC36" s="133" t="s">
        <v>7</v>
      </c>
      <c r="BD36" s="133" t="s">
        <v>80</v>
      </c>
    </row>
    <row r="37" spans="1:56" s="2" customFormat="1" ht="14.4" customHeight="1" hidden="1">
      <c r="A37" s="34"/>
      <c r="B37" s="40"/>
      <c r="C37" s="34"/>
      <c r="D37" s="34"/>
      <c r="E37" s="138" t="s">
        <v>45</v>
      </c>
      <c r="F37" s="152">
        <f>ROUND((SUM(BI98:BI748)),2)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Z37" s="133" t="s">
        <v>1338</v>
      </c>
      <c r="BA37" s="133" t="s">
        <v>1339</v>
      </c>
      <c r="BB37" s="133" t="s">
        <v>1227</v>
      </c>
      <c r="BC37" s="133" t="s">
        <v>332</v>
      </c>
      <c r="BD37" s="133" t="s">
        <v>80</v>
      </c>
    </row>
    <row r="38" spans="1:56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Z38" s="133" t="s">
        <v>1340</v>
      </c>
      <c r="BA38" s="133" t="s">
        <v>1341</v>
      </c>
      <c r="BB38" s="133" t="s">
        <v>1227</v>
      </c>
      <c r="BC38" s="133" t="s">
        <v>248</v>
      </c>
      <c r="BD38" s="133" t="s">
        <v>80</v>
      </c>
    </row>
    <row r="39" spans="1:56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5816322.9399999995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Z39" s="133" t="s">
        <v>1342</v>
      </c>
      <c r="BA39" s="133" t="s">
        <v>1343</v>
      </c>
      <c r="BB39" s="133" t="s">
        <v>1227</v>
      </c>
      <c r="BC39" s="133" t="s">
        <v>442</v>
      </c>
      <c r="BD39" s="133" t="s">
        <v>80</v>
      </c>
    </row>
    <row r="40" spans="1:56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Z40" s="133" t="s">
        <v>1344</v>
      </c>
      <c r="BA40" s="133" t="s">
        <v>1345</v>
      </c>
      <c r="BB40" s="133" t="s">
        <v>1227</v>
      </c>
      <c r="BC40" s="133" t="s">
        <v>78</v>
      </c>
      <c r="BD40" s="133" t="s">
        <v>80</v>
      </c>
    </row>
    <row r="41" spans="52:56" ht="12">
      <c r="AZ41" s="133" t="s">
        <v>1346</v>
      </c>
      <c r="BA41" s="133" t="s">
        <v>1347</v>
      </c>
      <c r="BB41" s="133" t="s">
        <v>1227</v>
      </c>
      <c r="BC41" s="133" t="s">
        <v>78</v>
      </c>
      <c r="BD41" s="133" t="s">
        <v>80</v>
      </c>
    </row>
    <row r="42" spans="52:56" ht="12">
      <c r="AZ42" s="133" t="s">
        <v>1348</v>
      </c>
      <c r="BA42" s="133" t="s">
        <v>1349</v>
      </c>
      <c r="BB42" s="133" t="s">
        <v>1227</v>
      </c>
      <c r="BC42" s="133" t="s">
        <v>273</v>
      </c>
      <c r="BD42" s="133" t="s">
        <v>80</v>
      </c>
    </row>
    <row r="43" spans="52:56" ht="12">
      <c r="AZ43" s="133" t="s">
        <v>1350</v>
      </c>
      <c r="BA43" s="133" t="s">
        <v>1351</v>
      </c>
      <c r="BB43" s="133" t="s">
        <v>1227</v>
      </c>
      <c r="BC43" s="133" t="s">
        <v>80</v>
      </c>
      <c r="BD43" s="133" t="s">
        <v>80</v>
      </c>
    </row>
    <row r="44" spans="1:56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Z44" s="133" t="s">
        <v>1352</v>
      </c>
      <c r="BA44" s="133" t="s">
        <v>1353</v>
      </c>
      <c r="BB44" s="133" t="s">
        <v>140</v>
      </c>
      <c r="BC44" s="133" t="s">
        <v>1354</v>
      </c>
      <c r="BD44" s="133" t="s">
        <v>80</v>
      </c>
    </row>
    <row r="45" spans="1:56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Z45" s="133" t="s">
        <v>1355</v>
      </c>
      <c r="BA45" s="133" t="s">
        <v>1356</v>
      </c>
      <c r="BB45" s="133" t="s">
        <v>144</v>
      </c>
      <c r="BC45" s="133" t="s">
        <v>1357</v>
      </c>
      <c r="BD45" s="133" t="s">
        <v>80</v>
      </c>
    </row>
    <row r="46" spans="1:56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Z46" s="133" t="s">
        <v>1358</v>
      </c>
      <c r="BA46" s="133" t="s">
        <v>171</v>
      </c>
      <c r="BB46" s="133" t="s">
        <v>140</v>
      </c>
      <c r="BC46" s="133" t="s">
        <v>1359</v>
      </c>
      <c r="BD46" s="133" t="s">
        <v>80</v>
      </c>
    </row>
    <row r="47" spans="1:56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Z47" s="133" t="s">
        <v>1360</v>
      </c>
      <c r="BA47" s="133" t="s">
        <v>1361</v>
      </c>
      <c r="BB47" s="133" t="s">
        <v>140</v>
      </c>
      <c r="BC47" s="133" t="s">
        <v>1362</v>
      </c>
      <c r="BD47" s="133" t="s">
        <v>80</v>
      </c>
    </row>
    <row r="48" spans="1:56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Z48" s="133" t="s">
        <v>1363</v>
      </c>
      <c r="BA48" s="133" t="s">
        <v>1364</v>
      </c>
      <c r="BB48" s="133" t="s">
        <v>140</v>
      </c>
      <c r="BC48" s="133" t="s">
        <v>1365</v>
      </c>
      <c r="BD48" s="133" t="s">
        <v>80</v>
      </c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SO-04 - Terasy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J98</f>
        <v>4806878.459999999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J99</f>
        <v>4336886.859999999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J100</f>
        <v>402846.38000000006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846</v>
      </c>
      <c r="E62" s="178"/>
      <c r="F62" s="178"/>
      <c r="G62" s="178"/>
      <c r="H62" s="178"/>
      <c r="I62" s="178"/>
      <c r="J62" s="179">
        <f>J244</f>
        <v>2236337.909999999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6"/>
      <c r="C63" s="120"/>
      <c r="D63" s="177" t="s">
        <v>847</v>
      </c>
      <c r="E63" s="178"/>
      <c r="F63" s="178"/>
      <c r="G63" s="178"/>
      <c r="H63" s="178"/>
      <c r="I63" s="178"/>
      <c r="J63" s="179">
        <f>J342</f>
        <v>716280.32</v>
      </c>
      <c r="K63" s="120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6"/>
      <c r="C64" s="120"/>
      <c r="D64" s="177" t="s">
        <v>848</v>
      </c>
      <c r="E64" s="178"/>
      <c r="F64" s="178"/>
      <c r="G64" s="178"/>
      <c r="H64" s="178"/>
      <c r="I64" s="178"/>
      <c r="J64" s="179">
        <f>J400</f>
        <v>47266.92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6"/>
      <c r="C65" s="120"/>
      <c r="D65" s="177" t="s">
        <v>222</v>
      </c>
      <c r="E65" s="178"/>
      <c r="F65" s="178"/>
      <c r="G65" s="178"/>
      <c r="H65" s="178"/>
      <c r="I65" s="178"/>
      <c r="J65" s="179">
        <f>J414</f>
        <v>48245.18</v>
      </c>
      <c r="K65" s="120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6"/>
      <c r="C66" s="120"/>
      <c r="D66" s="177" t="s">
        <v>849</v>
      </c>
      <c r="E66" s="178"/>
      <c r="F66" s="178"/>
      <c r="G66" s="178"/>
      <c r="H66" s="178"/>
      <c r="I66" s="178"/>
      <c r="J66" s="179">
        <f>J453</f>
        <v>1110.18</v>
      </c>
      <c r="K66" s="120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6"/>
      <c r="C67" s="120"/>
      <c r="D67" s="177" t="s">
        <v>223</v>
      </c>
      <c r="E67" s="178"/>
      <c r="F67" s="178"/>
      <c r="G67" s="178"/>
      <c r="H67" s="178"/>
      <c r="I67" s="178"/>
      <c r="J67" s="179">
        <f>J457</f>
        <v>221771.04000000004</v>
      </c>
      <c r="K67" s="120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6"/>
      <c r="C68" s="120"/>
      <c r="D68" s="177" t="s">
        <v>224</v>
      </c>
      <c r="E68" s="178"/>
      <c r="F68" s="178"/>
      <c r="G68" s="178"/>
      <c r="H68" s="178"/>
      <c r="I68" s="178"/>
      <c r="J68" s="179">
        <f>J589</f>
        <v>353604.69</v>
      </c>
      <c r="K68" s="120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6"/>
      <c r="C69" s="120"/>
      <c r="D69" s="177" t="s">
        <v>225</v>
      </c>
      <c r="E69" s="178"/>
      <c r="F69" s="178"/>
      <c r="G69" s="178"/>
      <c r="H69" s="178"/>
      <c r="I69" s="178"/>
      <c r="J69" s="179">
        <f>J646</f>
        <v>29684.559999999998</v>
      </c>
      <c r="K69" s="120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6"/>
      <c r="C70" s="120"/>
      <c r="D70" s="177" t="s">
        <v>226</v>
      </c>
      <c r="E70" s="178"/>
      <c r="F70" s="178"/>
      <c r="G70" s="178"/>
      <c r="H70" s="178"/>
      <c r="I70" s="178"/>
      <c r="J70" s="179">
        <f>J658</f>
        <v>279739.68</v>
      </c>
      <c r="K70" s="120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0"/>
      <c r="C71" s="171"/>
      <c r="D71" s="172" t="s">
        <v>850</v>
      </c>
      <c r="E71" s="173"/>
      <c r="F71" s="173"/>
      <c r="G71" s="173"/>
      <c r="H71" s="173"/>
      <c r="I71" s="173"/>
      <c r="J71" s="174">
        <f>J661</f>
        <v>467342.6</v>
      </c>
      <c r="K71" s="171"/>
      <c r="L71" s="175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6"/>
      <c r="C72" s="120"/>
      <c r="D72" s="177" t="s">
        <v>1366</v>
      </c>
      <c r="E72" s="178"/>
      <c r="F72" s="178"/>
      <c r="G72" s="178"/>
      <c r="H72" s="178"/>
      <c r="I72" s="178"/>
      <c r="J72" s="179">
        <f>J662</f>
        <v>95293.09</v>
      </c>
      <c r="K72" s="120"/>
      <c r="L72" s="18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6"/>
      <c r="C73" s="120"/>
      <c r="D73" s="177" t="s">
        <v>1367</v>
      </c>
      <c r="E73" s="178"/>
      <c r="F73" s="178"/>
      <c r="G73" s="178"/>
      <c r="H73" s="178"/>
      <c r="I73" s="178"/>
      <c r="J73" s="179">
        <f>J694</f>
        <v>18014.95</v>
      </c>
      <c r="K73" s="120"/>
      <c r="L73" s="18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6"/>
      <c r="C74" s="120"/>
      <c r="D74" s="177" t="s">
        <v>1368</v>
      </c>
      <c r="E74" s="178"/>
      <c r="F74" s="178"/>
      <c r="G74" s="178"/>
      <c r="H74" s="178"/>
      <c r="I74" s="178"/>
      <c r="J74" s="179">
        <f>J697</f>
        <v>24875.04</v>
      </c>
      <c r="K74" s="120"/>
      <c r="L74" s="18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6"/>
      <c r="C75" s="120"/>
      <c r="D75" s="177" t="s">
        <v>851</v>
      </c>
      <c r="E75" s="178"/>
      <c r="F75" s="178"/>
      <c r="G75" s="178"/>
      <c r="H75" s="178"/>
      <c r="I75" s="178"/>
      <c r="J75" s="179">
        <f>J721</f>
        <v>305335.4</v>
      </c>
      <c r="K75" s="120"/>
      <c r="L75" s="18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6"/>
      <c r="C76" s="120"/>
      <c r="D76" s="177" t="s">
        <v>1369</v>
      </c>
      <c r="E76" s="178"/>
      <c r="F76" s="178"/>
      <c r="G76" s="178"/>
      <c r="H76" s="178"/>
      <c r="I76" s="178"/>
      <c r="J76" s="179">
        <f>J735</f>
        <v>23824.12</v>
      </c>
      <c r="K76" s="120"/>
      <c r="L76" s="18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70"/>
      <c r="C77" s="171"/>
      <c r="D77" s="172" t="s">
        <v>1370</v>
      </c>
      <c r="E77" s="173"/>
      <c r="F77" s="173"/>
      <c r="G77" s="173"/>
      <c r="H77" s="173"/>
      <c r="I77" s="173"/>
      <c r="J77" s="174">
        <f>J743</f>
        <v>2649</v>
      </c>
      <c r="K77" s="171"/>
      <c r="L77" s="175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76"/>
      <c r="C78" s="120"/>
      <c r="D78" s="177" t="s">
        <v>1371</v>
      </c>
      <c r="E78" s="178"/>
      <c r="F78" s="178"/>
      <c r="G78" s="178"/>
      <c r="H78" s="178"/>
      <c r="I78" s="178"/>
      <c r="J78" s="179">
        <f>J744</f>
        <v>2649</v>
      </c>
      <c r="K78" s="120"/>
      <c r="L78" s="18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4" spans="1:31" s="2" customFormat="1" ht="6.95" customHeight="1">
      <c r="A84" s="34"/>
      <c r="B84" s="56"/>
      <c r="C84" s="57"/>
      <c r="D84" s="57"/>
      <c r="E84" s="57"/>
      <c r="F84" s="57"/>
      <c r="G84" s="57"/>
      <c r="H84" s="57"/>
      <c r="I84" s="57"/>
      <c r="J84" s="57"/>
      <c r="K84" s="57"/>
      <c r="L84" s="14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4.95" customHeight="1">
      <c r="A85" s="34"/>
      <c r="B85" s="35"/>
      <c r="C85" s="25" t="s">
        <v>227</v>
      </c>
      <c r="D85" s="36"/>
      <c r="E85" s="36"/>
      <c r="F85" s="36"/>
      <c r="G85" s="36"/>
      <c r="H85" s="36"/>
      <c r="I85" s="36"/>
      <c r="J85" s="36"/>
      <c r="K85" s="36"/>
      <c r="L85" s="14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40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31" t="s">
        <v>14</v>
      </c>
      <c r="D87" s="36"/>
      <c r="E87" s="36"/>
      <c r="F87" s="36"/>
      <c r="G87" s="36"/>
      <c r="H87" s="36"/>
      <c r="I87" s="36"/>
      <c r="J87" s="36"/>
      <c r="K87" s="36"/>
      <c r="L87" s="140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6"/>
      <c r="D88" s="36"/>
      <c r="E88" s="165" t="str">
        <f>E7</f>
        <v>Náves Holohlavy</v>
      </c>
      <c r="F88" s="31"/>
      <c r="G88" s="31"/>
      <c r="H88" s="31"/>
      <c r="I88" s="36"/>
      <c r="J88" s="36"/>
      <c r="K88" s="36"/>
      <c r="L88" s="140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31" t="s">
        <v>159</v>
      </c>
      <c r="D89" s="36"/>
      <c r="E89" s="36"/>
      <c r="F89" s="36"/>
      <c r="G89" s="36"/>
      <c r="H89" s="36"/>
      <c r="I89" s="36"/>
      <c r="J89" s="36"/>
      <c r="K89" s="36"/>
      <c r="L89" s="140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6.5" customHeight="1">
      <c r="A90" s="34"/>
      <c r="B90" s="35"/>
      <c r="C90" s="36"/>
      <c r="D90" s="36"/>
      <c r="E90" s="64" t="str">
        <f>E9</f>
        <v>SO-04 - Terasy</v>
      </c>
      <c r="F90" s="36"/>
      <c r="G90" s="36"/>
      <c r="H90" s="36"/>
      <c r="I90" s="36"/>
      <c r="J90" s="36"/>
      <c r="K90" s="36"/>
      <c r="L90" s="140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6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40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2" customHeight="1">
      <c r="A92" s="34"/>
      <c r="B92" s="35"/>
      <c r="C92" s="31" t="s">
        <v>19</v>
      </c>
      <c r="D92" s="36"/>
      <c r="E92" s="36"/>
      <c r="F92" s="28" t="str">
        <f>F12</f>
        <v>Holohlavy</v>
      </c>
      <c r="G92" s="36"/>
      <c r="H92" s="36"/>
      <c r="I92" s="31" t="s">
        <v>21</v>
      </c>
      <c r="J92" s="67" t="str">
        <f>IF(J12="","",J12)</f>
        <v>18. 1. 2022</v>
      </c>
      <c r="K92" s="36"/>
      <c r="L92" s="140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6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140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31" t="s">
        <v>23</v>
      </c>
      <c r="D94" s="36"/>
      <c r="E94" s="36"/>
      <c r="F94" s="28" t="str">
        <f>E15</f>
        <v>Obec Holohlavy</v>
      </c>
      <c r="G94" s="36"/>
      <c r="H94" s="36"/>
      <c r="I94" s="31" t="s">
        <v>30</v>
      </c>
      <c r="J94" s="32" t="str">
        <f>E21</f>
        <v>Zalubem s.r.o.</v>
      </c>
      <c r="K94" s="36"/>
      <c r="L94" s="140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5.15" customHeight="1">
      <c r="A95" s="34"/>
      <c r="B95" s="35"/>
      <c r="C95" s="31" t="s">
        <v>27</v>
      </c>
      <c r="D95" s="36"/>
      <c r="E95" s="36"/>
      <c r="F95" s="28" t="str">
        <f>IF(E18="","",E18)</f>
        <v>BAGRUNC s.r.o.</v>
      </c>
      <c r="G95" s="36"/>
      <c r="H95" s="36"/>
      <c r="I95" s="31" t="s">
        <v>33</v>
      </c>
      <c r="J95" s="32" t="str">
        <f>E24</f>
        <v>Zalubem s.r.o.</v>
      </c>
      <c r="K95" s="36"/>
      <c r="L95" s="140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0.3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140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11" customFormat="1" ht="29.25" customHeight="1">
      <c r="A97" s="181"/>
      <c r="B97" s="182"/>
      <c r="C97" s="183" t="s">
        <v>228</v>
      </c>
      <c r="D97" s="184" t="s">
        <v>55</v>
      </c>
      <c r="E97" s="184" t="s">
        <v>51</v>
      </c>
      <c r="F97" s="184" t="s">
        <v>52</v>
      </c>
      <c r="G97" s="184" t="s">
        <v>229</v>
      </c>
      <c r="H97" s="184" t="s">
        <v>230</v>
      </c>
      <c r="I97" s="184" t="s">
        <v>231</v>
      </c>
      <c r="J97" s="184" t="s">
        <v>218</v>
      </c>
      <c r="K97" s="185" t="s">
        <v>232</v>
      </c>
      <c r="L97" s="186"/>
      <c r="M97" s="87" t="s">
        <v>17</v>
      </c>
      <c r="N97" s="88" t="s">
        <v>40</v>
      </c>
      <c r="O97" s="88" t="s">
        <v>233</v>
      </c>
      <c r="P97" s="88" t="s">
        <v>234</v>
      </c>
      <c r="Q97" s="88" t="s">
        <v>235</v>
      </c>
      <c r="R97" s="88" t="s">
        <v>236</v>
      </c>
      <c r="S97" s="88" t="s">
        <v>237</v>
      </c>
      <c r="T97" s="89" t="s">
        <v>238</v>
      </c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</row>
    <row r="98" spans="1:63" s="2" customFormat="1" ht="22.8" customHeight="1">
      <c r="A98" s="34"/>
      <c r="B98" s="35"/>
      <c r="C98" s="94" t="s">
        <v>239</v>
      </c>
      <c r="D98" s="36"/>
      <c r="E98" s="36"/>
      <c r="F98" s="36"/>
      <c r="G98" s="36"/>
      <c r="H98" s="36"/>
      <c r="I98" s="36"/>
      <c r="J98" s="187">
        <f>BK98</f>
        <v>4806878.459999999</v>
      </c>
      <c r="K98" s="36"/>
      <c r="L98" s="40"/>
      <c r="M98" s="90"/>
      <c r="N98" s="188"/>
      <c r="O98" s="91"/>
      <c r="P98" s="189">
        <f>P99+P661+P743</f>
        <v>1645.9536269999999</v>
      </c>
      <c r="Q98" s="91"/>
      <c r="R98" s="189">
        <f>R99+R661+R743</f>
        <v>8620.670315302394</v>
      </c>
      <c r="S98" s="91"/>
      <c r="T98" s="190">
        <f>T99+T661+T743</f>
        <v>88.24047000000002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69</v>
      </c>
      <c r="AU98" s="19" t="s">
        <v>219</v>
      </c>
      <c r="BK98" s="191">
        <f>BK99+BK661+BK743</f>
        <v>4806878.459999999</v>
      </c>
    </row>
    <row r="99" spans="1:63" s="12" customFormat="1" ht="25.9" customHeight="1">
      <c r="A99" s="12"/>
      <c r="B99" s="192"/>
      <c r="C99" s="193"/>
      <c r="D99" s="194" t="s">
        <v>69</v>
      </c>
      <c r="E99" s="195" t="s">
        <v>240</v>
      </c>
      <c r="F99" s="195" t="s">
        <v>241</v>
      </c>
      <c r="G99" s="193"/>
      <c r="H99" s="193"/>
      <c r="I99" s="193"/>
      <c r="J99" s="196">
        <f>BK99</f>
        <v>4336886.859999999</v>
      </c>
      <c r="K99" s="193"/>
      <c r="L99" s="197"/>
      <c r="M99" s="198"/>
      <c r="N99" s="199"/>
      <c r="O99" s="199"/>
      <c r="P99" s="200">
        <f>P100+P244+P342+P400+P414+P453+P457+P589+P646+P658</f>
        <v>1461.525011</v>
      </c>
      <c r="Q99" s="199"/>
      <c r="R99" s="200">
        <f>R100+R244+R342+R400+R414+R453+R457+R589+R646+R658</f>
        <v>8617.748511136144</v>
      </c>
      <c r="S99" s="199"/>
      <c r="T99" s="201">
        <f>T100+T244+T342+T400+T414+T453+T457+T589+T646+T658</f>
        <v>86.04847000000001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78</v>
      </c>
      <c r="AT99" s="203" t="s">
        <v>69</v>
      </c>
      <c r="AU99" s="203" t="s">
        <v>70</v>
      </c>
      <c r="AY99" s="202" t="s">
        <v>242</v>
      </c>
      <c r="BK99" s="204">
        <f>BK100+BK244+BK342+BK400+BK414+BK453+BK457+BK589+BK646+BK658</f>
        <v>4336886.859999999</v>
      </c>
    </row>
    <row r="100" spans="1:63" s="12" customFormat="1" ht="22.8" customHeight="1">
      <c r="A100" s="12"/>
      <c r="B100" s="192"/>
      <c r="C100" s="193"/>
      <c r="D100" s="194" t="s">
        <v>69</v>
      </c>
      <c r="E100" s="205" t="s">
        <v>78</v>
      </c>
      <c r="F100" s="205" t="s">
        <v>243</v>
      </c>
      <c r="G100" s="193"/>
      <c r="H100" s="193"/>
      <c r="I100" s="193"/>
      <c r="J100" s="206">
        <f>BK100</f>
        <v>402846.38000000006</v>
      </c>
      <c r="K100" s="193"/>
      <c r="L100" s="197"/>
      <c r="M100" s="198"/>
      <c r="N100" s="199"/>
      <c r="O100" s="199"/>
      <c r="P100" s="200">
        <f>SUM(P101:P243)</f>
        <v>558.2936229999999</v>
      </c>
      <c r="Q100" s="199"/>
      <c r="R100" s="200">
        <f>SUM(R101:R243)</f>
        <v>324.9758502474</v>
      </c>
      <c r="S100" s="199"/>
      <c r="T100" s="201">
        <f>SUM(T101:T243)</f>
        <v>7.128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2" t="s">
        <v>78</v>
      </c>
      <c r="AT100" s="203" t="s">
        <v>69</v>
      </c>
      <c r="AU100" s="203" t="s">
        <v>78</v>
      </c>
      <c r="AY100" s="202" t="s">
        <v>242</v>
      </c>
      <c r="BK100" s="204">
        <f>SUM(BK101:BK243)</f>
        <v>402846.38000000006</v>
      </c>
    </row>
    <row r="101" spans="1:65" s="2" customFormat="1" ht="37.8" customHeight="1">
      <c r="A101" s="34"/>
      <c r="B101" s="35"/>
      <c r="C101" s="207" t="s">
        <v>78</v>
      </c>
      <c r="D101" s="207" t="s">
        <v>244</v>
      </c>
      <c r="E101" s="208" t="s">
        <v>1372</v>
      </c>
      <c r="F101" s="209" t="s">
        <v>1373</v>
      </c>
      <c r="G101" s="210" t="s">
        <v>140</v>
      </c>
      <c r="H101" s="211">
        <v>9.9</v>
      </c>
      <c r="I101" s="212">
        <v>116.75</v>
      </c>
      <c r="J101" s="212">
        <f>ROUND(I101*H101,2)</f>
        <v>1155.83</v>
      </c>
      <c r="K101" s="209" t="s">
        <v>247</v>
      </c>
      <c r="L101" s="40"/>
      <c r="M101" s="213" t="s">
        <v>17</v>
      </c>
      <c r="N101" s="214" t="s">
        <v>41</v>
      </c>
      <c r="O101" s="215">
        <v>0.218</v>
      </c>
      <c r="P101" s="215">
        <f>O101*H101</f>
        <v>2.1582</v>
      </c>
      <c r="Q101" s="215">
        <v>0</v>
      </c>
      <c r="R101" s="215">
        <f>Q101*H101</f>
        <v>0</v>
      </c>
      <c r="S101" s="215">
        <v>0.22</v>
      </c>
      <c r="T101" s="216">
        <f>S101*H101</f>
        <v>2.178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217" t="s">
        <v>248</v>
      </c>
      <c r="AT101" s="217" t="s">
        <v>244</v>
      </c>
      <c r="AU101" s="217" t="s">
        <v>80</v>
      </c>
      <c r="AY101" s="19" t="s">
        <v>242</v>
      </c>
      <c r="BE101" s="218">
        <f>IF(N101="základní",J101,0)</f>
        <v>1155.83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1155.83</v>
      </c>
      <c r="BL101" s="19" t="s">
        <v>248</v>
      </c>
      <c r="BM101" s="217" t="s">
        <v>1374</v>
      </c>
    </row>
    <row r="102" spans="1:47" s="2" customFormat="1" ht="12">
      <c r="A102" s="34"/>
      <c r="B102" s="35"/>
      <c r="C102" s="36"/>
      <c r="D102" s="219" t="s">
        <v>250</v>
      </c>
      <c r="E102" s="36"/>
      <c r="F102" s="220" t="s">
        <v>1375</v>
      </c>
      <c r="G102" s="36"/>
      <c r="H102" s="36"/>
      <c r="I102" s="36"/>
      <c r="J102" s="36"/>
      <c r="K102" s="36"/>
      <c r="L102" s="40"/>
      <c r="M102" s="221"/>
      <c r="N102" s="222"/>
      <c r="O102" s="79"/>
      <c r="P102" s="79"/>
      <c r="Q102" s="79"/>
      <c r="R102" s="79"/>
      <c r="S102" s="79"/>
      <c r="T102" s="80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250</v>
      </c>
      <c r="AU102" s="19" t="s">
        <v>80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1363</v>
      </c>
      <c r="F103" s="228" t="s">
        <v>1376</v>
      </c>
      <c r="G103" s="226"/>
      <c r="H103" s="229">
        <v>9.9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78</v>
      </c>
      <c r="AY103" s="234" t="s">
        <v>242</v>
      </c>
    </row>
    <row r="104" spans="1:65" s="2" customFormat="1" ht="37.8" customHeight="1">
      <c r="A104" s="34"/>
      <c r="B104" s="35"/>
      <c r="C104" s="207" t="s">
        <v>80</v>
      </c>
      <c r="D104" s="207" t="s">
        <v>244</v>
      </c>
      <c r="E104" s="208" t="s">
        <v>1377</v>
      </c>
      <c r="F104" s="209" t="s">
        <v>1378</v>
      </c>
      <c r="G104" s="210" t="s">
        <v>140</v>
      </c>
      <c r="H104" s="211">
        <v>9.9</v>
      </c>
      <c r="I104" s="212">
        <v>98.41</v>
      </c>
      <c r="J104" s="212">
        <f>ROUND(I104*H104,2)</f>
        <v>974.26</v>
      </c>
      <c r="K104" s="209" t="s">
        <v>247</v>
      </c>
      <c r="L104" s="40"/>
      <c r="M104" s="213" t="s">
        <v>17</v>
      </c>
      <c r="N104" s="214" t="s">
        <v>41</v>
      </c>
      <c r="O104" s="215">
        <v>0.195</v>
      </c>
      <c r="P104" s="215">
        <f>O104*H104</f>
        <v>1.9305</v>
      </c>
      <c r="Q104" s="215">
        <v>0</v>
      </c>
      <c r="R104" s="215">
        <f>Q104*H104</f>
        <v>0</v>
      </c>
      <c r="S104" s="215">
        <v>0.5</v>
      </c>
      <c r="T104" s="216">
        <f>S104*H104</f>
        <v>4.95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248</v>
      </c>
      <c r="AT104" s="217" t="s">
        <v>244</v>
      </c>
      <c r="AU104" s="217" t="s">
        <v>80</v>
      </c>
      <c r="AY104" s="19" t="s">
        <v>242</v>
      </c>
      <c r="BE104" s="218">
        <f>IF(N104="základní",J104,0)</f>
        <v>974.26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974.26</v>
      </c>
      <c r="BL104" s="19" t="s">
        <v>248</v>
      </c>
      <c r="BM104" s="217" t="s">
        <v>1379</v>
      </c>
    </row>
    <row r="105" spans="1:47" s="2" customFormat="1" ht="12">
      <c r="A105" s="34"/>
      <c r="B105" s="35"/>
      <c r="C105" s="36"/>
      <c r="D105" s="219" t="s">
        <v>250</v>
      </c>
      <c r="E105" s="36"/>
      <c r="F105" s="220" t="s">
        <v>1380</v>
      </c>
      <c r="G105" s="36"/>
      <c r="H105" s="36"/>
      <c r="I105" s="36"/>
      <c r="J105" s="36"/>
      <c r="K105" s="36"/>
      <c r="L105" s="40"/>
      <c r="M105" s="221"/>
      <c r="N105" s="222"/>
      <c r="O105" s="79"/>
      <c r="P105" s="79"/>
      <c r="Q105" s="79"/>
      <c r="R105" s="79"/>
      <c r="S105" s="79"/>
      <c r="T105" s="8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250</v>
      </c>
      <c r="AU105" s="19" t="s">
        <v>80</v>
      </c>
    </row>
    <row r="106" spans="1:51" s="13" customFormat="1" ht="12">
      <c r="A106" s="13"/>
      <c r="B106" s="225"/>
      <c r="C106" s="226"/>
      <c r="D106" s="223" t="s">
        <v>254</v>
      </c>
      <c r="E106" s="227" t="s">
        <v>17</v>
      </c>
      <c r="F106" s="228" t="s">
        <v>1363</v>
      </c>
      <c r="G106" s="226"/>
      <c r="H106" s="229">
        <v>9.9</v>
      </c>
      <c r="I106" s="226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254</v>
      </c>
      <c r="AU106" s="234" t="s">
        <v>80</v>
      </c>
      <c r="AV106" s="13" t="s">
        <v>80</v>
      </c>
      <c r="AW106" s="13" t="s">
        <v>32</v>
      </c>
      <c r="AX106" s="13" t="s">
        <v>78</v>
      </c>
      <c r="AY106" s="234" t="s">
        <v>242</v>
      </c>
    </row>
    <row r="107" spans="1:65" s="2" customFormat="1" ht="16.5" customHeight="1">
      <c r="A107" s="34"/>
      <c r="B107" s="35"/>
      <c r="C107" s="207" t="s">
        <v>262</v>
      </c>
      <c r="D107" s="207" t="s">
        <v>244</v>
      </c>
      <c r="E107" s="208" t="s">
        <v>364</v>
      </c>
      <c r="F107" s="209" t="s">
        <v>365</v>
      </c>
      <c r="G107" s="210" t="s">
        <v>140</v>
      </c>
      <c r="H107" s="211">
        <v>710</v>
      </c>
      <c r="I107" s="212">
        <v>15.3</v>
      </c>
      <c r="J107" s="212">
        <f>ROUND(I107*H107,2)</f>
        <v>10863</v>
      </c>
      <c r="K107" s="209" t="s">
        <v>247</v>
      </c>
      <c r="L107" s="40"/>
      <c r="M107" s="213" t="s">
        <v>17</v>
      </c>
      <c r="N107" s="214" t="s">
        <v>41</v>
      </c>
      <c r="O107" s="215">
        <v>0.017</v>
      </c>
      <c r="P107" s="215">
        <f>O107*H107</f>
        <v>12.07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217" t="s">
        <v>248</v>
      </c>
      <c r="AT107" s="217" t="s">
        <v>244</v>
      </c>
      <c r="AU107" s="217" t="s">
        <v>80</v>
      </c>
      <c r="AY107" s="19" t="s">
        <v>242</v>
      </c>
      <c r="BE107" s="218">
        <f>IF(N107="základní",J107,0)</f>
        <v>10863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10863</v>
      </c>
      <c r="BL107" s="19" t="s">
        <v>248</v>
      </c>
      <c r="BM107" s="217" t="s">
        <v>1381</v>
      </c>
    </row>
    <row r="108" spans="1:47" s="2" customFormat="1" ht="12">
      <c r="A108" s="34"/>
      <c r="B108" s="35"/>
      <c r="C108" s="36"/>
      <c r="D108" s="219" t="s">
        <v>250</v>
      </c>
      <c r="E108" s="36"/>
      <c r="F108" s="220" t="s">
        <v>367</v>
      </c>
      <c r="G108" s="36"/>
      <c r="H108" s="36"/>
      <c r="I108" s="36"/>
      <c r="J108" s="36"/>
      <c r="K108" s="36"/>
      <c r="L108" s="40"/>
      <c r="M108" s="221"/>
      <c r="N108" s="222"/>
      <c r="O108" s="79"/>
      <c r="P108" s="79"/>
      <c r="Q108" s="79"/>
      <c r="R108" s="79"/>
      <c r="S108" s="79"/>
      <c r="T108" s="8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250</v>
      </c>
      <c r="AU108" s="19" t="s">
        <v>80</v>
      </c>
    </row>
    <row r="109" spans="1:51" s="13" customFormat="1" ht="12">
      <c r="A109" s="13"/>
      <c r="B109" s="225"/>
      <c r="C109" s="226"/>
      <c r="D109" s="223" t="s">
        <v>254</v>
      </c>
      <c r="E109" s="227" t="s">
        <v>1236</v>
      </c>
      <c r="F109" s="228" t="s">
        <v>1382</v>
      </c>
      <c r="G109" s="226"/>
      <c r="H109" s="229">
        <v>710</v>
      </c>
      <c r="I109" s="226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254</v>
      </c>
      <c r="AU109" s="234" t="s">
        <v>80</v>
      </c>
      <c r="AV109" s="13" t="s">
        <v>80</v>
      </c>
      <c r="AW109" s="13" t="s">
        <v>32</v>
      </c>
      <c r="AX109" s="13" t="s">
        <v>78</v>
      </c>
      <c r="AY109" s="234" t="s">
        <v>242</v>
      </c>
    </row>
    <row r="110" spans="1:65" s="2" customFormat="1" ht="21.75" customHeight="1">
      <c r="A110" s="34"/>
      <c r="B110" s="35"/>
      <c r="C110" s="207" t="s">
        <v>248</v>
      </c>
      <c r="D110" s="207" t="s">
        <v>244</v>
      </c>
      <c r="E110" s="208" t="s">
        <v>371</v>
      </c>
      <c r="F110" s="209" t="s">
        <v>372</v>
      </c>
      <c r="G110" s="210" t="s">
        <v>144</v>
      </c>
      <c r="H110" s="211">
        <v>209.78</v>
      </c>
      <c r="I110" s="212">
        <v>76.22</v>
      </c>
      <c r="J110" s="212">
        <f>ROUND(I110*H110,2)</f>
        <v>15989.43</v>
      </c>
      <c r="K110" s="209" t="s">
        <v>247</v>
      </c>
      <c r="L110" s="40"/>
      <c r="M110" s="213" t="s">
        <v>17</v>
      </c>
      <c r="N110" s="214" t="s">
        <v>41</v>
      </c>
      <c r="O110" s="215">
        <v>0.101</v>
      </c>
      <c r="P110" s="215">
        <f>O110*H110</f>
        <v>21.18778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217" t="s">
        <v>248</v>
      </c>
      <c r="AT110" s="217" t="s">
        <v>244</v>
      </c>
      <c r="AU110" s="217" t="s">
        <v>80</v>
      </c>
      <c r="AY110" s="19" t="s">
        <v>242</v>
      </c>
      <c r="BE110" s="218">
        <f>IF(N110="základní",J110,0)</f>
        <v>15989.43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78</v>
      </c>
      <c r="BK110" s="218">
        <f>ROUND(I110*H110,2)</f>
        <v>15989.43</v>
      </c>
      <c r="BL110" s="19" t="s">
        <v>248</v>
      </c>
      <c r="BM110" s="217" t="s">
        <v>1383</v>
      </c>
    </row>
    <row r="111" spans="1:47" s="2" customFormat="1" ht="12">
      <c r="A111" s="34"/>
      <c r="B111" s="35"/>
      <c r="C111" s="36"/>
      <c r="D111" s="219" t="s">
        <v>250</v>
      </c>
      <c r="E111" s="36"/>
      <c r="F111" s="220" t="s">
        <v>374</v>
      </c>
      <c r="G111" s="36"/>
      <c r="H111" s="36"/>
      <c r="I111" s="36"/>
      <c r="J111" s="36"/>
      <c r="K111" s="36"/>
      <c r="L111" s="40"/>
      <c r="M111" s="221"/>
      <c r="N111" s="222"/>
      <c r="O111" s="79"/>
      <c r="P111" s="79"/>
      <c r="Q111" s="79"/>
      <c r="R111" s="79"/>
      <c r="S111" s="79"/>
      <c r="T111" s="80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250</v>
      </c>
      <c r="AU111" s="19" t="s">
        <v>80</v>
      </c>
    </row>
    <row r="112" spans="1:51" s="13" customFormat="1" ht="12">
      <c r="A112" s="13"/>
      <c r="B112" s="225"/>
      <c r="C112" s="226"/>
      <c r="D112" s="223" t="s">
        <v>254</v>
      </c>
      <c r="E112" s="227" t="s">
        <v>1245</v>
      </c>
      <c r="F112" s="228" t="s">
        <v>1384</v>
      </c>
      <c r="G112" s="226"/>
      <c r="H112" s="229">
        <v>209.78</v>
      </c>
      <c r="I112" s="226"/>
      <c r="J112" s="226"/>
      <c r="K112" s="226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254</v>
      </c>
      <c r="AU112" s="234" t="s">
        <v>80</v>
      </c>
      <c r="AV112" s="13" t="s">
        <v>80</v>
      </c>
      <c r="AW112" s="13" t="s">
        <v>32</v>
      </c>
      <c r="AX112" s="13" t="s">
        <v>78</v>
      </c>
      <c r="AY112" s="234" t="s">
        <v>242</v>
      </c>
    </row>
    <row r="113" spans="1:65" s="2" customFormat="1" ht="24.15" customHeight="1">
      <c r="A113" s="34"/>
      <c r="B113" s="35"/>
      <c r="C113" s="207" t="s">
        <v>273</v>
      </c>
      <c r="D113" s="207" t="s">
        <v>244</v>
      </c>
      <c r="E113" s="208" t="s">
        <v>1385</v>
      </c>
      <c r="F113" s="209" t="s">
        <v>1386</v>
      </c>
      <c r="G113" s="210" t="s">
        <v>144</v>
      </c>
      <c r="H113" s="211">
        <v>15.626</v>
      </c>
      <c r="I113" s="212">
        <v>677.89</v>
      </c>
      <c r="J113" s="212">
        <f>ROUND(I113*H113,2)</f>
        <v>10592.71</v>
      </c>
      <c r="K113" s="209" t="s">
        <v>247</v>
      </c>
      <c r="L113" s="40"/>
      <c r="M113" s="213" t="s">
        <v>17</v>
      </c>
      <c r="N113" s="214" t="s">
        <v>41</v>
      </c>
      <c r="O113" s="215">
        <v>2.232</v>
      </c>
      <c r="P113" s="215">
        <f>O113*H113</f>
        <v>34.877232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217" t="s">
        <v>248</v>
      </c>
      <c r="AT113" s="217" t="s">
        <v>244</v>
      </c>
      <c r="AU113" s="217" t="s">
        <v>80</v>
      </c>
      <c r="AY113" s="19" t="s">
        <v>242</v>
      </c>
      <c r="BE113" s="218">
        <f>IF(N113="základní",J113,0)</f>
        <v>10592.71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78</v>
      </c>
      <c r="BK113" s="218">
        <f>ROUND(I113*H113,2)</f>
        <v>10592.71</v>
      </c>
      <c r="BL113" s="19" t="s">
        <v>248</v>
      </c>
      <c r="BM113" s="217" t="s">
        <v>1387</v>
      </c>
    </row>
    <row r="114" spans="1:47" s="2" customFormat="1" ht="12">
      <c r="A114" s="34"/>
      <c r="B114" s="35"/>
      <c r="C114" s="36"/>
      <c r="D114" s="219" t="s">
        <v>250</v>
      </c>
      <c r="E114" s="36"/>
      <c r="F114" s="220" t="s">
        <v>1388</v>
      </c>
      <c r="G114" s="36"/>
      <c r="H114" s="36"/>
      <c r="I114" s="36"/>
      <c r="J114" s="36"/>
      <c r="K114" s="36"/>
      <c r="L114" s="40"/>
      <c r="M114" s="221"/>
      <c r="N114" s="222"/>
      <c r="O114" s="79"/>
      <c r="P114" s="79"/>
      <c r="Q114" s="79"/>
      <c r="R114" s="79"/>
      <c r="S114" s="79"/>
      <c r="T114" s="80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250</v>
      </c>
      <c r="AU114" s="19" t="s">
        <v>80</v>
      </c>
    </row>
    <row r="115" spans="1:51" s="13" customFormat="1" ht="12">
      <c r="A115" s="13"/>
      <c r="B115" s="225"/>
      <c r="C115" s="226"/>
      <c r="D115" s="223" t="s">
        <v>254</v>
      </c>
      <c r="E115" s="227" t="s">
        <v>1242</v>
      </c>
      <c r="F115" s="228" t="s">
        <v>1389</v>
      </c>
      <c r="G115" s="226"/>
      <c r="H115" s="229">
        <v>11.84</v>
      </c>
      <c r="I115" s="226"/>
      <c r="J115" s="226"/>
      <c r="K115" s="226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254</v>
      </c>
      <c r="AU115" s="234" t="s">
        <v>80</v>
      </c>
      <c r="AV115" s="13" t="s">
        <v>80</v>
      </c>
      <c r="AW115" s="13" t="s">
        <v>32</v>
      </c>
      <c r="AX115" s="13" t="s">
        <v>70</v>
      </c>
      <c r="AY115" s="234" t="s">
        <v>242</v>
      </c>
    </row>
    <row r="116" spans="1:51" s="13" customFormat="1" ht="12">
      <c r="A116" s="13"/>
      <c r="B116" s="225"/>
      <c r="C116" s="226"/>
      <c r="D116" s="223" t="s">
        <v>254</v>
      </c>
      <c r="E116" s="227" t="s">
        <v>1390</v>
      </c>
      <c r="F116" s="228" t="s">
        <v>1391</v>
      </c>
      <c r="G116" s="226"/>
      <c r="H116" s="229">
        <v>3.786</v>
      </c>
      <c r="I116" s="226"/>
      <c r="J116" s="226"/>
      <c r="K116" s="226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254</v>
      </c>
      <c r="AU116" s="234" t="s">
        <v>80</v>
      </c>
      <c r="AV116" s="13" t="s">
        <v>80</v>
      </c>
      <c r="AW116" s="13" t="s">
        <v>32</v>
      </c>
      <c r="AX116" s="13" t="s">
        <v>70</v>
      </c>
      <c r="AY116" s="234" t="s">
        <v>242</v>
      </c>
    </row>
    <row r="117" spans="1:51" s="14" customFormat="1" ht="12">
      <c r="A117" s="14"/>
      <c r="B117" s="235"/>
      <c r="C117" s="236"/>
      <c r="D117" s="223" t="s">
        <v>254</v>
      </c>
      <c r="E117" s="237" t="s">
        <v>1325</v>
      </c>
      <c r="F117" s="238" t="s">
        <v>261</v>
      </c>
      <c r="G117" s="236"/>
      <c r="H117" s="239">
        <v>15.626</v>
      </c>
      <c r="I117" s="236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254</v>
      </c>
      <c r="AU117" s="244" t="s">
        <v>80</v>
      </c>
      <c r="AV117" s="14" t="s">
        <v>248</v>
      </c>
      <c r="AW117" s="14" t="s">
        <v>32</v>
      </c>
      <c r="AX117" s="14" t="s">
        <v>78</v>
      </c>
      <c r="AY117" s="244" t="s">
        <v>242</v>
      </c>
    </row>
    <row r="118" spans="1:65" s="2" customFormat="1" ht="24.15" customHeight="1">
      <c r="A118" s="34"/>
      <c r="B118" s="35"/>
      <c r="C118" s="207" t="s">
        <v>284</v>
      </c>
      <c r="D118" s="207" t="s">
        <v>244</v>
      </c>
      <c r="E118" s="208" t="s">
        <v>1392</v>
      </c>
      <c r="F118" s="209" t="s">
        <v>1393</v>
      </c>
      <c r="G118" s="210" t="s">
        <v>144</v>
      </c>
      <c r="H118" s="211">
        <v>142.865</v>
      </c>
      <c r="I118" s="212">
        <v>190.31</v>
      </c>
      <c r="J118" s="212">
        <f>ROUND(I118*H118,2)</f>
        <v>27188.64</v>
      </c>
      <c r="K118" s="209" t="s">
        <v>247</v>
      </c>
      <c r="L118" s="40"/>
      <c r="M118" s="213" t="s">
        <v>17</v>
      </c>
      <c r="N118" s="214" t="s">
        <v>41</v>
      </c>
      <c r="O118" s="215">
        <v>0.294</v>
      </c>
      <c r="P118" s="215">
        <f>O118*H118</f>
        <v>42.00231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217" t="s">
        <v>248</v>
      </c>
      <c r="AT118" s="217" t="s">
        <v>244</v>
      </c>
      <c r="AU118" s="217" t="s">
        <v>80</v>
      </c>
      <c r="AY118" s="19" t="s">
        <v>242</v>
      </c>
      <c r="BE118" s="218">
        <f>IF(N118="základní",J118,0)</f>
        <v>27188.64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78</v>
      </c>
      <c r="BK118" s="218">
        <f>ROUND(I118*H118,2)</f>
        <v>27188.64</v>
      </c>
      <c r="BL118" s="19" t="s">
        <v>248</v>
      </c>
      <c r="BM118" s="217" t="s">
        <v>1394</v>
      </c>
    </row>
    <row r="119" spans="1:47" s="2" customFormat="1" ht="12">
      <c r="A119" s="34"/>
      <c r="B119" s="35"/>
      <c r="C119" s="36"/>
      <c r="D119" s="219" t="s">
        <v>250</v>
      </c>
      <c r="E119" s="36"/>
      <c r="F119" s="220" t="s">
        <v>1395</v>
      </c>
      <c r="G119" s="36"/>
      <c r="H119" s="36"/>
      <c r="I119" s="36"/>
      <c r="J119" s="36"/>
      <c r="K119" s="36"/>
      <c r="L119" s="40"/>
      <c r="M119" s="221"/>
      <c r="N119" s="222"/>
      <c r="O119" s="79"/>
      <c r="P119" s="79"/>
      <c r="Q119" s="79"/>
      <c r="R119" s="79"/>
      <c r="S119" s="79"/>
      <c r="T119" s="80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250</v>
      </c>
      <c r="AU119" s="19" t="s">
        <v>80</v>
      </c>
    </row>
    <row r="120" spans="1:51" s="13" customFormat="1" ht="12">
      <c r="A120" s="13"/>
      <c r="B120" s="225"/>
      <c r="C120" s="226"/>
      <c r="D120" s="223" t="s">
        <v>254</v>
      </c>
      <c r="E120" s="227" t="s">
        <v>17</v>
      </c>
      <c r="F120" s="228" t="s">
        <v>1396</v>
      </c>
      <c r="G120" s="226"/>
      <c r="H120" s="229">
        <v>36.231</v>
      </c>
      <c r="I120" s="226"/>
      <c r="J120" s="226"/>
      <c r="K120" s="226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254</v>
      </c>
      <c r="AU120" s="234" t="s">
        <v>80</v>
      </c>
      <c r="AV120" s="13" t="s">
        <v>80</v>
      </c>
      <c r="AW120" s="13" t="s">
        <v>32</v>
      </c>
      <c r="AX120" s="13" t="s">
        <v>70</v>
      </c>
      <c r="AY120" s="234" t="s">
        <v>242</v>
      </c>
    </row>
    <row r="121" spans="1:51" s="13" customFormat="1" ht="12">
      <c r="A121" s="13"/>
      <c r="B121" s="225"/>
      <c r="C121" s="226"/>
      <c r="D121" s="223" t="s">
        <v>254</v>
      </c>
      <c r="E121" s="227" t="s">
        <v>17</v>
      </c>
      <c r="F121" s="228" t="s">
        <v>1397</v>
      </c>
      <c r="G121" s="226"/>
      <c r="H121" s="229">
        <v>80.224</v>
      </c>
      <c r="I121" s="226"/>
      <c r="J121" s="226"/>
      <c r="K121" s="226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254</v>
      </c>
      <c r="AU121" s="234" t="s">
        <v>80</v>
      </c>
      <c r="AV121" s="13" t="s">
        <v>80</v>
      </c>
      <c r="AW121" s="13" t="s">
        <v>32</v>
      </c>
      <c r="AX121" s="13" t="s">
        <v>70</v>
      </c>
      <c r="AY121" s="234" t="s">
        <v>242</v>
      </c>
    </row>
    <row r="122" spans="1:51" s="13" customFormat="1" ht="12">
      <c r="A122" s="13"/>
      <c r="B122" s="225"/>
      <c r="C122" s="226"/>
      <c r="D122" s="223" t="s">
        <v>254</v>
      </c>
      <c r="E122" s="227" t="s">
        <v>17</v>
      </c>
      <c r="F122" s="228" t="s">
        <v>1398</v>
      </c>
      <c r="G122" s="226"/>
      <c r="H122" s="229">
        <v>38.25</v>
      </c>
      <c r="I122" s="226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254</v>
      </c>
      <c r="AU122" s="234" t="s">
        <v>80</v>
      </c>
      <c r="AV122" s="13" t="s">
        <v>80</v>
      </c>
      <c r="AW122" s="13" t="s">
        <v>32</v>
      </c>
      <c r="AX122" s="13" t="s">
        <v>70</v>
      </c>
      <c r="AY122" s="234" t="s">
        <v>242</v>
      </c>
    </row>
    <row r="123" spans="1:51" s="13" customFormat="1" ht="12">
      <c r="A123" s="13"/>
      <c r="B123" s="225"/>
      <c r="C123" s="226"/>
      <c r="D123" s="223" t="s">
        <v>254</v>
      </c>
      <c r="E123" s="227" t="s">
        <v>17</v>
      </c>
      <c r="F123" s="228" t="s">
        <v>1399</v>
      </c>
      <c r="G123" s="226"/>
      <c r="H123" s="229">
        <v>-11.84</v>
      </c>
      <c r="I123" s="226"/>
      <c r="J123" s="226"/>
      <c r="K123" s="226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254</v>
      </c>
      <c r="AU123" s="234" t="s">
        <v>80</v>
      </c>
      <c r="AV123" s="13" t="s">
        <v>80</v>
      </c>
      <c r="AW123" s="13" t="s">
        <v>32</v>
      </c>
      <c r="AX123" s="13" t="s">
        <v>70</v>
      </c>
      <c r="AY123" s="234" t="s">
        <v>242</v>
      </c>
    </row>
    <row r="124" spans="1:51" s="14" customFormat="1" ht="12">
      <c r="A124" s="14"/>
      <c r="B124" s="235"/>
      <c r="C124" s="236"/>
      <c r="D124" s="223" t="s">
        <v>254</v>
      </c>
      <c r="E124" s="237" t="s">
        <v>1314</v>
      </c>
      <c r="F124" s="238" t="s">
        <v>261</v>
      </c>
      <c r="G124" s="236"/>
      <c r="H124" s="239">
        <v>142.865</v>
      </c>
      <c r="I124" s="236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254</v>
      </c>
      <c r="AU124" s="244" t="s">
        <v>80</v>
      </c>
      <c r="AV124" s="14" t="s">
        <v>248</v>
      </c>
      <c r="AW124" s="14" t="s">
        <v>32</v>
      </c>
      <c r="AX124" s="14" t="s">
        <v>78</v>
      </c>
      <c r="AY124" s="244" t="s">
        <v>242</v>
      </c>
    </row>
    <row r="125" spans="1:65" s="2" customFormat="1" ht="24.15" customHeight="1">
      <c r="A125" s="34"/>
      <c r="B125" s="35"/>
      <c r="C125" s="207" t="s">
        <v>293</v>
      </c>
      <c r="D125" s="207" t="s">
        <v>244</v>
      </c>
      <c r="E125" s="208" t="s">
        <v>385</v>
      </c>
      <c r="F125" s="209" t="s">
        <v>386</v>
      </c>
      <c r="G125" s="210" t="s">
        <v>144</v>
      </c>
      <c r="H125" s="211">
        <v>120.909</v>
      </c>
      <c r="I125" s="212">
        <v>218.56</v>
      </c>
      <c r="J125" s="212">
        <f>ROUND(I125*H125,2)</f>
        <v>26425.87</v>
      </c>
      <c r="K125" s="209" t="s">
        <v>247</v>
      </c>
      <c r="L125" s="40"/>
      <c r="M125" s="213" t="s">
        <v>17</v>
      </c>
      <c r="N125" s="214" t="s">
        <v>41</v>
      </c>
      <c r="O125" s="215">
        <v>0.337</v>
      </c>
      <c r="P125" s="215">
        <f>O125*H125</f>
        <v>40.74633300000001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7" t="s">
        <v>248</v>
      </c>
      <c r="AT125" s="217" t="s">
        <v>244</v>
      </c>
      <c r="AU125" s="217" t="s">
        <v>80</v>
      </c>
      <c r="AY125" s="19" t="s">
        <v>242</v>
      </c>
      <c r="BE125" s="218">
        <f>IF(N125="základní",J125,0)</f>
        <v>26425.87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78</v>
      </c>
      <c r="BK125" s="218">
        <f>ROUND(I125*H125,2)</f>
        <v>26425.87</v>
      </c>
      <c r="BL125" s="19" t="s">
        <v>248</v>
      </c>
      <c r="BM125" s="217" t="s">
        <v>1400</v>
      </c>
    </row>
    <row r="126" spans="1:47" s="2" customFormat="1" ht="12">
      <c r="A126" s="34"/>
      <c r="B126" s="35"/>
      <c r="C126" s="36"/>
      <c r="D126" s="219" t="s">
        <v>250</v>
      </c>
      <c r="E126" s="36"/>
      <c r="F126" s="220" t="s">
        <v>388</v>
      </c>
      <c r="G126" s="36"/>
      <c r="H126" s="36"/>
      <c r="I126" s="36"/>
      <c r="J126" s="36"/>
      <c r="K126" s="36"/>
      <c r="L126" s="40"/>
      <c r="M126" s="221"/>
      <c r="N126" s="222"/>
      <c r="O126" s="79"/>
      <c r="P126" s="79"/>
      <c r="Q126" s="79"/>
      <c r="R126" s="79"/>
      <c r="S126" s="79"/>
      <c r="T126" s="80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250</v>
      </c>
      <c r="AU126" s="19" t="s">
        <v>80</v>
      </c>
    </row>
    <row r="127" spans="1:51" s="13" customFormat="1" ht="12">
      <c r="A127" s="13"/>
      <c r="B127" s="225"/>
      <c r="C127" s="226"/>
      <c r="D127" s="223" t="s">
        <v>254</v>
      </c>
      <c r="E127" s="227" t="s">
        <v>17</v>
      </c>
      <c r="F127" s="228" t="s">
        <v>1401</v>
      </c>
      <c r="G127" s="226"/>
      <c r="H127" s="229">
        <v>2.688</v>
      </c>
      <c r="I127" s="226"/>
      <c r="J127" s="226"/>
      <c r="K127" s="226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254</v>
      </c>
      <c r="AU127" s="234" t="s">
        <v>80</v>
      </c>
      <c r="AV127" s="13" t="s">
        <v>80</v>
      </c>
      <c r="AW127" s="13" t="s">
        <v>32</v>
      </c>
      <c r="AX127" s="13" t="s">
        <v>70</v>
      </c>
      <c r="AY127" s="234" t="s">
        <v>242</v>
      </c>
    </row>
    <row r="128" spans="1:51" s="13" customFormat="1" ht="12">
      <c r="A128" s="13"/>
      <c r="B128" s="225"/>
      <c r="C128" s="226"/>
      <c r="D128" s="223" t="s">
        <v>254</v>
      </c>
      <c r="E128" s="227" t="s">
        <v>17</v>
      </c>
      <c r="F128" s="228" t="s">
        <v>1402</v>
      </c>
      <c r="G128" s="226"/>
      <c r="H128" s="229">
        <v>6.383</v>
      </c>
      <c r="I128" s="226"/>
      <c r="J128" s="226"/>
      <c r="K128" s="226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254</v>
      </c>
      <c r="AU128" s="234" t="s">
        <v>80</v>
      </c>
      <c r="AV128" s="13" t="s">
        <v>80</v>
      </c>
      <c r="AW128" s="13" t="s">
        <v>32</v>
      </c>
      <c r="AX128" s="13" t="s">
        <v>70</v>
      </c>
      <c r="AY128" s="234" t="s">
        <v>242</v>
      </c>
    </row>
    <row r="129" spans="1:51" s="13" customFormat="1" ht="12">
      <c r="A129" s="13"/>
      <c r="B129" s="225"/>
      <c r="C129" s="226"/>
      <c r="D129" s="223" t="s">
        <v>254</v>
      </c>
      <c r="E129" s="227" t="s">
        <v>17</v>
      </c>
      <c r="F129" s="228" t="s">
        <v>1403</v>
      </c>
      <c r="G129" s="226"/>
      <c r="H129" s="229">
        <v>8.31</v>
      </c>
      <c r="I129" s="226"/>
      <c r="J129" s="226"/>
      <c r="K129" s="226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254</v>
      </c>
      <c r="AU129" s="234" t="s">
        <v>80</v>
      </c>
      <c r="AV129" s="13" t="s">
        <v>80</v>
      </c>
      <c r="AW129" s="13" t="s">
        <v>32</v>
      </c>
      <c r="AX129" s="13" t="s">
        <v>70</v>
      </c>
      <c r="AY129" s="234" t="s">
        <v>242</v>
      </c>
    </row>
    <row r="130" spans="1:51" s="13" customFormat="1" ht="12">
      <c r="A130" s="13"/>
      <c r="B130" s="225"/>
      <c r="C130" s="226"/>
      <c r="D130" s="223" t="s">
        <v>254</v>
      </c>
      <c r="E130" s="227" t="s">
        <v>17</v>
      </c>
      <c r="F130" s="228" t="s">
        <v>1404</v>
      </c>
      <c r="G130" s="226"/>
      <c r="H130" s="229">
        <v>5.551</v>
      </c>
      <c r="I130" s="226"/>
      <c r="J130" s="226"/>
      <c r="K130" s="226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254</v>
      </c>
      <c r="AU130" s="234" t="s">
        <v>80</v>
      </c>
      <c r="AV130" s="13" t="s">
        <v>80</v>
      </c>
      <c r="AW130" s="13" t="s">
        <v>32</v>
      </c>
      <c r="AX130" s="13" t="s">
        <v>70</v>
      </c>
      <c r="AY130" s="234" t="s">
        <v>242</v>
      </c>
    </row>
    <row r="131" spans="1:51" s="16" customFormat="1" ht="12">
      <c r="A131" s="16"/>
      <c r="B131" s="255"/>
      <c r="C131" s="256"/>
      <c r="D131" s="223" t="s">
        <v>254</v>
      </c>
      <c r="E131" s="257" t="s">
        <v>17</v>
      </c>
      <c r="F131" s="258" t="s">
        <v>1405</v>
      </c>
      <c r="G131" s="256"/>
      <c r="H131" s="257" t="s">
        <v>17</v>
      </c>
      <c r="I131" s="256"/>
      <c r="J131" s="256"/>
      <c r="K131" s="256"/>
      <c r="L131" s="259"/>
      <c r="M131" s="260"/>
      <c r="N131" s="261"/>
      <c r="O131" s="261"/>
      <c r="P131" s="261"/>
      <c r="Q131" s="261"/>
      <c r="R131" s="261"/>
      <c r="S131" s="261"/>
      <c r="T131" s="262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63" t="s">
        <v>254</v>
      </c>
      <c r="AU131" s="263" t="s">
        <v>80</v>
      </c>
      <c r="AV131" s="16" t="s">
        <v>78</v>
      </c>
      <c r="AW131" s="16" t="s">
        <v>32</v>
      </c>
      <c r="AX131" s="16" t="s">
        <v>70</v>
      </c>
      <c r="AY131" s="263" t="s">
        <v>242</v>
      </c>
    </row>
    <row r="132" spans="1:51" s="16" customFormat="1" ht="12">
      <c r="A132" s="16"/>
      <c r="B132" s="255"/>
      <c r="C132" s="256"/>
      <c r="D132" s="223" t="s">
        <v>254</v>
      </c>
      <c r="E132" s="257" t="s">
        <v>17</v>
      </c>
      <c r="F132" s="258" t="s">
        <v>1406</v>
      </c>
      <c r="G132" s="256"/>
      <c r="H132" s="257" t="s">
        <v>17</v>
      </c>
      <c r="I132" s="256"/>
      <c r="J132" s="256"/>
      <c r="K132" s="256"/>
      <c r="L132" s="259"/>
      <c r="M132" s="260"/>
      <c r="N132" s="261"/>
      <c r="O132" s="261"/>
      <c r="P132" s="261"/>
      <c r="Q132" s="261"/>
      <c r="R132" s="261"/>
      <c r="S132" s="261"/>
      <c r="T132" s="262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63" t="s">
        <v>254</v>
      </c>
      <c r="AU132" s="263" t="s">
        <v>80</v>
      </c>
      <c r="AV132" s="16" t="s">
        <v>78</v>
      </c>
      <c r="AW132" s="16" t="s">
        <v>32</v>
      </c>
      <c r="AX132" s="16" t="s">
        <v>70</v>
      </c>
      <c r="AY132" s="263" t="s">
        <v>242</v>
      </c>
    </row>
    <row r="133" spans="1:51" s="16" customFormat="1" ht="12">
      <c r="A133" s="16"/>
      <c r="B133" s="255"/>
      <c r="C133" s="256"/>
      <c r="D133" s="223" t="s">
        <v>254</v>
      </c>
      <c r="E133" s="257" t="s">
        <v>17</v>
      </c>
      <c r="F133" s="258" t="s">
        <v>1407</v>
      </c>
      <c r="G133" s="256"/>
      <c r="H133" s="257" t="s">
        <v>17</v>
      </c>
      <c r="I133" s="256"/>
      <c r="J133" s="256"/>
      <c r="K133" s="256"/>
      <c r="L133" s="259"/>
      <c r="M133" s="260"/>
      <c r="N133" s="261"/>
      <c r="O133" s="261"/>
      <c r="P133" s="261"/>
      <c r="Q133" s="261"/>
      <c r="R133" s="261"/>
      <c r="S133" s="261"/>
      <c r="T133" s="262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63" t="s">
        <v>254</v>
      </c>
      <c r="AU133" s="263" t="s">
        <v>80</v>
      </c>
      <c r="AV133" s="16" t="s">
        <v>78</v>
      </c>
      <c r="AW133" s="16" t="s">
        <v>32</v>
      </c>
      <c r="AX133" s="16" t="s">
        <v>70</v>
      </c>
      <c r="AY133" s="263" t="s">
        <v>242</v>
      </c>
    </row>
    <row r="134" spans="1:51" s="13" customFormat="1" ht="12">
      <c r="A134" s="13"/>
      <c r="B134" s="225"/>
      <c r="C134" s="226"/>
      <c r="D134" s="223" t="s">
        <v>254</v>
      </c>
      <c r="E134" s="227" t="s">
        <v>17</v>
      </c>
      <c r="F134" s="228" t="s">
        <v>1408</v>
      </c>
      <c r="G134" s="226"/>
      <c r="H134" s="229">
        <v>11.865</v>
      </c>
      <c r="I134" s="226"/>
      <c r="J134" s="226"/>
      <c r="K134" s="226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254</v>
      </c>
      <c r="AU134" s="234" t="s">
        <v>80</v>
      </c>
      <c r="AV134" s="13" t="s">
        <v>80</v>
      </c>
      <c r="AW134" s="13" t="s">
        <v>32</v>
      </c>
      <c r="AX134" s="13" t="s">
        <v>70</v>
      </c>
      <c r="AY134" s="234" t="s">
        <v>242</v>
      </c>
    </row>
    <row r="135" spans="1:51" s="13" customFormat="1" ht="12">
      <c r="A135" s="13"/>
      <c r="B135" s="225"/>
      <c r="C135" s="226"/>
      <c r="D135" s="223" t="s">
        <v>254</v>
      </c>
      <c r="E135" s="227" t="s">
        <v>17</v>
      </c>
      <c r="F135" s="228" t="s">
        <v>1409</v>
      </c>
      <c r="G135" s="226"/>
      <c r="H135" s="229">
        <v>1.596</v>
      </c>
      <c r="I135" s="226"/>
      <c r="J135" s="226"/>
      <c r="K135" s="226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254</v>
      </c>
      <c r="AU135" s="234" t="s">
        <v>80</v>
      </c>
      <c r="AV135" s="13" t="s">
        <v>80</v>
      </c>
      <c r="AW135" s="13" t="s">
        <v>32</v>
      </c>
      <c r="AX135" s="13" t="s">
        <v>70</v>
      </c>
      <c r="AY135" s="234" t="s">
        <v>242</v>
      </c>
    </row>
    <row r="136" spans="1:51" s="13" customFormat="1" ht="12">
      <c r="A136" s="13"/>
      <c r="B136" s="225"/>
      <c r="C136" s="226"/>
      <c r="D136" s="223" t="s">
        <v>254</v>
      </c>
      <c r="E136" s="227" t="s">
        <v>17</v>
      </c>
      <c r="F136" s="228" t="s">
        <v>1410</v>
      </c>
      <c r="G136" s="226"/>
      <c r="H136" s="229">
        <v>2.07</v>
      </c>
      <c r="I136" s="226"/>
      <c r="J136" s="226"/>
      <c r="K136" s="226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254</v>
      </c>
      <c r="AU136" s="234" t="s">
        <v>80</v>
      </c>
      <c r="AV136" s="13" t="s">
        <v>80</v>
      </c>
      <c r="AW136" s="13" t="s">
        <v>32</v>
      </c>
      <c r="AX136" s="13" t="s">
        <v>70</v>
      </c>
      <c r="AY136" s="234" t="s">
        <v>242</v>
      </c>
    </row>
    <row r="137" spans="1:51" s="13" customFormat="1" ht="12">
      <c r="A137" s="13"/>
      <c r="B137" s="225"/>
      <c r="C137" s="226"/>
      <c r="D137" s="223" t="s">
        <v>254</v>
      </c>
      <c r="E137" s="227" t="s">
        <v>17</v>
      </c>
      <c r="F137" s="228" t="s">
        <v>1411</v>
      </c>
      <c r="G137" s="226"/>
      <c r="H137" s="229">
        <v>5.511</v>
      </c>
      <c r="I137" s="226"/>
      <c r="J137" s="226"/>
      <c r="K137" s="226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254</v>
      </c>
      <c r="AU137" s="234" t="s">
        <v>80</v>
      </c>
      <c r="AV137" s="13" t="s">
        <v>80</v>
      </c>
      <c r="AW137" s="13" t="s">
        <v>32</v>
      </c>
      <c r="AX137" s="13" t="s">
        <v>70</v>
      </c>
      <c r="AY137" s="234" t="s">
        <v>242</v>
      </c>
    </row>
    <row r="138" spans="1:51" s="13" customFormat="1" ht="12">
      <c r="A138" s="13"/>
      <c r="B138" s="225"/>
      <c r="C138" s="226"/>
      <c r="D138" s="223" t="s">
        <v>254</v>
      </c>
      <c r="E138" s="227" t="s">
        <v>17</v>
      </c>
      <c r="F138" s="228" t="s">
        <v>1412</v>
      </c>
      <c r="G138" s="226"/>
      <c r="H138" s="229">
        <v>2.069</v>
      </c>
      <c r="I138" s="226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254</v>
      </c>
      <c r="AU138" s="234" t="s">
        <v>80</v>
      </c>
      <c r="AV138" s="13" t="s">
        <v>80</v>
      </c>
      <c r="AW138" s="13" t="s">
        <v>32</v>
      </c>
      <c r="AX138" s="13" t="s">
        <v>70</v>
      </c>
      <c r="AY138" s="234" t="s">
        <v>242</v>
      </c>
    </row>
    <row r="139" spans="1:51" s="13" customFormat="1" ht="12">
      <c r="A139" s="13"/>
      <c r="B139" s="225"/>
      <c r="C139" s="226"/>
      <c r="D139" s="223" t="s">
        <v>254</v>
      </c>
      <c r="E139" s="227" t="s">
        <v>17</v>
      </c>
      <c r="F139" s="228" t="s">
        <v>1413</v>
      </c>
      <c r="G139" s="226"/>
      <c r="H139" s="229">
        <v>2.399</v>
      </c>
      <c r="I139" s="226"/>
      <c r="J139" s="226"/>
      <c r="K139" s="226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254</v>
      </c>
      <c r="AU139" s="234" t="s">
        <v>80</v>
      </c>
      <c r="AV139" s="13" t="s">
        <v>80</v>
      </c>
      <c r="AW139" s="13" t="s">
        <v>32</v>
      </c>
      <c r="AX139" s="13" t="s">
        <v>70</v>
      </c>
      <c r="AY139" s="234" t="s">
        <v>242</v>
      </c>
    </row>
    <row r="140" spans="1:51" s="13" customFormat="1" ht="12">
      <c r="A140" s="13"/>
      <c r="B140" s="225"/>
      <c r="C140" s="226"/>
      <c r="D140" s="223" t="s">
        <v>254</v>
      </c>
      <c r="E140" s="227" t="s">
        <v>17</v>
      </c>
      <c r="F140" s="228" t="s">
        <v>1414</v>
      </c>
      <c r="G140" s="226"/>
      <c r="H140" s="229">
        <v>5.599</v>
      </c>
      <c r="I140" s="226"/>
      <c r="J140" s="226"/>
      <c r="K140" s="226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254</v>
      </c>
      <c r="AU140" s="234" t="s">
        <v>80</v>
      </c>
      <c r="AV140" s="13" t="s">
        <v>80</v>
      </c>
      <c r="AW140" s="13" t="s">
        <v>32</v>
      </c>
      <c r="AX140" s="13" t="s">
        <v>70</v>
      </c>
      <c r="AY140" s="234" t="s">
        <v>242</v>
      </c>
    </row>
    <row r="141" spans="1:51" s="13" customFormat="1" ht="12">
      <c r="A141" s="13"/>
      <c r="B141" s="225"/>
      <c r="C141" s="226"/>
      <c r="D141" s="223" t="s">
        <v>254</v>
      </c>
      <c r="E141" s="227" t="s">
        <v>17</v>
      </c>
      <c r="F141" s="228" t="s">
        <v>1415</v>
      </c>
      <c r="G141" s="226"/>
      <c r="H141" s="229">
        <v>2.217</v>
      </c>
      <c r="I141" s="226"/>
      <c r="J141" s="226"/>
      <c r="K141" s="226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254</v>
      </c>
      <c r="AU141" s="234" t="s">
        <v>80</v>
      </c>
      <c r="AV141" s="13" t="s">
        <v>80</v>
      </c>
      <c r="AW141" s="13" t="s">
        <v>32</v>
      </c>
      <c r="AX141" s="13" t="s">
        <v>70</v>
      </c>
      <c r="AY141" s="234" t="s">
        <v>242</v>
      </c>
    </row>
    <row r="142" spans="1:51" s="13" customFormat="1" ht="12">
      <c r="A142" s="13"/>
      <c r="B142" s="225"/>
      <c r="C142" s="226"/>
      <c r="D142" s="223" t="s">
        <v>254</v>
      </c>
      <c r="E142" s="227" t="s">
        <v>17</v>
      </c>
      <c r="F142" s="228" t="s">
        <v>1416</v>
      </c>
      <c r="G142" s="226"/>
      <c r="H142" s="229">
        <v>7.711</v>
      </c>
      <c r="I142" s="226"/>
      <c r="J142" s="226"/>
      <c r="K142" s="226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254</v>
      </c>
      <c r="AU142" s="234" t="s">
        <v>80</v>
      </c>
      <c r="AV142" s="13" t="s">
        <v>80</v>
      </c>
      <c r="AW142" s="13" t="s">
        <v>32</v>
      </c>
      <c r="AX142" s="13" t="s">
        <v>70</v>
      </c>
      <c r="AY142" s="234" t="s">
        <v>242</v>
      </c>
    </row>
    <row r="143" spans="1:51" s="13" customFormat="1" ht="12">
      <c r="A143" s="13"/>
      <c r="B143" s="225"/>
      <c r="C143" s="226"/>
      <c r="D143" s="223" t="s">
        <v>254</v>
      </c>
      <c r="E143" s="227" t="s">
        <v>17</v>
      </c>
      <c r="F143" s="228" t="s">
        <v>1417</v>
      </c>
      <c r="G143" s="226"/>
      <c r="H143" s="229">
        <v>2.091</v>
      </c>
      <c r="I143" s="226"/>
      <c r="J143" s="226"/>
      <c r="K143" s="226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254</v>
      </c>
      <c r="AU143" s="234" t="s">
        <v>80</v>
      </c>
      <c r="AV143" s="13" t="s">
        <v>80</v>
      </c>
      <c r="AW143" s="13" t="s">
        <v>32</v>
      </c>
      <c r="AX143" s="13" t="s">
        <v>70</v>
      </c>
      <c r="AY143" s="234" t="s">
        <v>242</v>
      </c>
    </row>
    <row r="144" spans="1:51" s="13" customFormat="1" ht="12">
      <c r="A144" s="13"/>
      <c r="B144" s="225"/>
      <c r="C144" s="226"/>
      <c r="D144" s="223" t="s">
        <v>254</v>
      </c>
      <c r="E144" s="227" t="s">
        <v>17</v>
      </c>
      <c r="F144" s="228" t="s">
        <v>1418</v>
      </c>
      <c r="G144" s="226"/>
      <c r="H144" s="229">
        <v>2.011</v>
      </c>
      <c r="I144" s="226"/>
      <c r="J144" s="226"/>
      <c r="K144" s="226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254</v>
      </c>
      <c r="AU144" s="234" t="s">
        <v>80</v>
      </c>
      <c r="AV144" s="13" t="s">
        <v>80</v>
      </c>
      <c r="AW144" s="13" t="s">
        <v>32</v>
      </c>
      <c r="AX144" s="13" t="s">
        <v>70</v>
      </c>
      <c r="AY144" s="234" t="s">
        <v>242</v>
      </c>
    </row>
    <row r="145" spans="1:51" s="13" customFormat="1" ht="12">
      <c r="A145" s="13"/>
      <c r="B145" s="225"/>
      <c r="C145" s="226"/>
      <c r="D145" s="223" t="s">
        <v>254</v>
      </c>
      <c r="E145" s="227" t="s">
        <v>17</v>
      </c>
      <c r="F145" s="228" t="s">
        <v>1419</v>
      </c>
      <c r="G145" s="226"/>
      <c r="H145" s="229">
        <v>7.988</v>
      </c>
      <c r="I145" s="226"/>
      <c r="J145" s="226"/>
      <c r="K145" s="226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254</v>
      </c>
      <c r="AU145" s="234" t="s">
        <v>80</v>
      </c>
      <c r="AV145" s="13" t="s">
        <v>80</v>
      </c>
      <c r="AW145" s="13" t="s">
        <v>32</v>
      </c>
      <c r="AX145" s="13" t="s">
        <v>70</v>
      </c>
      <c r="AY145" s="234" t="s">
        <v>242</v>
      </c>
    </row>
    <row r="146" spans="1:51" s="13" customFormat="1" ht="12">
      <c r="A146" s="13"/>
      <c r="B146" s="225"/>
      <c r="C146" s="226"/>
      <c r="D146" s="223" t="s">
        <v>254</v>
      </c>
      <c r="E146" s="227" t="s">
        <v>17</v>
      </c>
      <c r="F146" s="228" t="s">
        <v>1420</v>
      </c>
      <c r="G146" s="226"/>
      <c r="H146" s="229">
        <v>16.791</v>
      </c>
      <c r="I146" s="226"/>
      <c r="J146" s="226"/>
      <c r="K146" s="226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254</v>
      </c>
      <c r="AU146" s="234" t="s">
        <v>80</v>
      </c>
      <c r="AV146" s="13" t="s">
        <v>80</v>
      </c>
      <c r="AW146" s="13" t="s">
        <v>32</v>
      </c>
      <c r="AX146" s="13" t="s">
        <v>70</v>
      </c>
      <c r="AY146" s="234" t="s">
        <v>242</v>
      </c>
    </row>
    <row r="147" spans="1:51" s="13" customFormat="1" ht="12">
      <c r="A147" s="13"/>
      <c r="B147" s="225"/>
      <c r="C147" s="226"/>
      <c r="D147" s="223" t="s">
        <v>254</v>
      </c>
      <c r="E147" s="227" t="s">
        <v>17</v>
      </c>
      <c r="F147" s="228" t="s">
        <v>1421</v>
      </c>
      <c r="G147" s="226"/>
      <c r="H147" s="229">
        <v>2.175</v>
      </c>
      <c r="I147" s="226"/>
      <c r="J147" s="226"/>
      <c r="K147" s="226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254</v>
      </c>
      <c r="AU147" s="234" t="s">
        <v>80</v>
      </c>
      <c r="AV147" s="13" t="s">
        <v>80</v>
      </c>
      <c r="AW147" s="13" t="s">
        <v>32</v>
      </c>
      <c r="AX147" s="13" t="s">
        <v>70</v>
      </c>
      <c r="AY147" s="234" t="s">
        <v>242</v>
      </c>
    </row>
    <row r="148" spans="1:51" s="13" customFormat="1" ht="12">
      <c r="A148" s="13"/>
      <c r="B148" s="225"/>
      <c r="C148" s="226"/>
      <c r="D148" s="223" t="s">
        <v>254</v>
      </c>
      <c r="E148" s="227" t="s">
        <v>17</v>
      </c>
      <c r="F148" s="228" t="s">
        <v>1422</v>
      </c>
      <c r="G148" s="226"/>
      <c r="H148" s="229">
        <v>13.72</v>
      </c>
      <c r="I148" s="226"/>
      <c r="J148" s="226"/>
      <c r="K148" s="226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254</v>
      </c>
      <c r="AU148" s="234" t="s">
        <v>80</v>
      </c>
      <c r="AV148" s="13" t="s">
        <v>80</v>
      </c>
      <c r="AW148" s="13" t="s">
        <v>32</v>
      </c>
      <c r="AX148" s="13" t="s">
        <v>70</v>
      </c>
      <c r="AY148" s="234" t="s">
        <v>242</v>
      </c>
    </row>
    <row r="149" spans="1:51" s="13" customFormat="1" ht="12">
      <c r="A149" s="13"/>
      <c r="B149" s="225"/>
      <c r="C149" s="226"/>
      <c r="D149" s="223" t="s">
        <v>254</v>
      </c>
      <c r="E149" s="227" t="s">
        <v>17</v>
      </c>
      <c r="F149" s="228" t="s">
        <v>1423</v>
      </c>
      <c r="G149" s="226"/>
      <c r="H149" s="229">
        <v>0.52</v>
      </c>
      <c r="I149" s="226"/>
      <c r="J149" s="226"/>
      <c r="K149" s="226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254</v>
      </c>
      <c r="AU149" s="234" t="s">
        <v>80</v>
      </c>
      <c r="AV149" s="13" t="s">
        <v>80</v>
      </c>
      <c r="AW149" s="13" t="s">
        <v>32</v>
      </c>
      <c r="AX149" s="13" t="s">
        <v>70</v>
      </c>
      <c r="AY149" s="234" t="s">
        <v>242</v>
      </c>
    </row>
    <row r="150" spans="1:51" s="13" customFormat="1" ht="12">
      <c r="A150" s="13"/>
      <c r="B150" s="225"/>
      <c r="C150" s="226"/>
      <c r="D150" s="223" t="s">
        <v>254</v>
      </c>
      <c r="E150" s="227" t="s">
        <v>17</v>
      </c>
      <c r="F150" s="228" t="s">
        <v>1424</v>
      </c>
      <c r="G150" s="226"/>
      <c r="H150" s="229">
        <v>10.24</v>
      </c>
      <c r="I150" s="226"/>
      <c r="J150" s="226"/>
      <c r="K150" s="226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254</v>
      </c>
      <c r="AU150" s="234" t="s">
        <v>80</v>
      </c>
      <c r="AV150" s="13" t="s">
        <v>80</v>
      </c>
      <c r="AW150" s="13" t="s">
        <v>32</v>
      </c>
      <c r="AX150" s="13" t="s">
        <v>70</v>
      </c>
      <c r="AY150" s="234" t="s">
        <v>242</v>
      </c>
    </row>
    <row r="151" spans="1:51" s="13" customFormat="1" ht="12">
      <c r="A151" s="13"/>
      <c r="B151" s="225"/>
      <c r="C151" s="226"/>
      <c r="D151" s="223" t="s">
        <v>254</v>
      </c>
      <c r="E151" s="227" t="s">
        <v>17</v>
      </c>
      <c r="F151" s="228" t="s">
        <v>1425</v>
      </c>
      <c r="G151" s="226"/>
      <c r="H151" s="229">
        <v>1.404</v>
      </c>
      <c r="I151" s="226"/>
      <c r="J151" s="226"/>
      <c r="K151" s="226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254</v>
      </c>
      <c r="AU151" s="234" t="s">
        <v>80</v>
      </c>
      <c r="AV151" s="13" t="s">
        <v>80</v>
      </c>
      <c r="AW151" s="13" t="s">
        <v>32</v>
      </c>
      <c r="AX151" s="13" t="s">
        <v>70</v>
      </c>
      <c r="AY151" s="234" t="s">
        <v>242</v>
      </c>
    </row>
    <row r="152" spans="1:51" s="14" customFormat="1" ht="12">
      <c r="A152" s="14"/>
      <c r="B152" s="235"/>
      <c r="C152" s="236"/>
      <c r="D152" s="223" t="s">
        <v>254</v>
      </c>
      <c r="E152" s="237" t="s">
        <v>1426</v>
      </c>
      <c r="F152" s="238" t="s">
        <v>261</v>
      </c>
      <c r="G152" s="236"/>
      <c r="H152" s="239">
        <v>120.90899999999998</v>
      </c>
      <c r="I152" s="236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254</v>
      </c>
      <c r="AU152" s="244" t="s">
        <v>80</v>
      </c>
      <c r="AV152" s="14" t="s">
        <v>248</v>
      </c>
      <c r="AW152" s="14" t="s">
        <v>32</v>
      </c>
      <c r="AX152" s="14" t="s">
        <v>78</v>
      </c>
      <c r="AY152" s="244" t="s">
        <v>242</v>
      </c>
    </row>
    <row r="153" spans="1:65" s="2" customFormat="1" ht="24.15" customHeight="1">
      <c r="A153" s="34"/>
      <c r="B153" s="35"/>
      <c r="C153" s="207" t="s">
        <v>300</v>
      </c>
      <c r="D153" s="207" t="s">
        <v>244</v>
      </c>
      <c r="E153" s="208" t="s">
        <v>887</v>
      </c>
      <c r="F153" s="209" t="s">
        <v>888</v>
      </c>
      <c r="G153" s="210" t="s">
        <v>144</v>
      </c>
      <c r="H153" s="211">
        <v>11.84</v>
      </c>
      <c r="I153" s="212">
        <v>535.45</v>
      </c>
      <c r="J153" s="212">
        <f>ROUND(I153*H153,2)</f>
        <v>6339.73</v>
      </c>
      <c r="K153" s="209" t="s">
        <v>247</v>
      </c>
      <c r="L153" s="40"/>
      <c r="M153" s="213" t="s">
        <v>17</v>
      </c>
      <c r="N153" s="214" t="s">
        <v>41</v>
      </c>
      <c r="O153" s="215">
        <v>1.763</v>
      </c>
      <c r="P153" s="215">
        <f>O153*H153</f>
        <v>20.87392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7" t="s">
        <v>248</v>
      </c>
      <c r="AT153" s="217" t="s">
        <v>244</v>
      </c>
      <c r="AU153" s="217" t="s">
        <v>80</v>
      </c>
      <c r="AY153" s="19" t="s">
        <v>242</v>
      </c>
      <c r="BE153" s="218">
        <f>IF(N153="základní",J153,0)</f>
        <v>6339.73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78</v>
      </c>
      <c r="BK153" s="218">
        <f>ROUND(I153*H153,2)</f>
        <v>6339.73</v>
      </c>
      <c r="BL153" s="19" t="s">
        <v>248</v>
      </c>
      <c r="BM153" s="217" t="s">
        <v>1427</v>
      </c>
    </row>
    <row r="154" spans="1:47" s="2" customFormat="1" ht="12">
      <c r="A154" s="34"/>
      <c r="B154" s="35"/>
      <c r="C154" s="36"/>
      <c r="D154" s="219" t="s">
        <v>250</v>
      </c>
      <c r="E154" s="36"/>
      <c r="F154" s="220" t="s">
        <v>890</v>
      </c>
      <c r="G154" s="36"/>
      <c r="H154" s="36"/>
      <c r="I154" s="36"/>
      <c r="J154" s="36"/>
      <c r="K154" s="36"/>
      <c r="L154" s="40"/>
      <c r="M154" s="221"/>
      <c r="N154" s="222"/>
      <c r="O154" s="79"/>
      <c r="P154" s="79"/>
      <c r="Q154" s="79"/>
      <c r="R154" s="79"/>
      <c r="S154" s="79"/>
      <c r="T154" s="80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9" t="s">
        <v>250</v>
      </c>
      <c r="AU154" s="19" t="s">
        <v>80</v>
      </c>
    </row>
    <row r="155" spans="1:51" s="13" customFormat="1" ht="12">
      <c r="A155" s="13"/>
      <c r="B155" s="225"/>
      <c r="C155" s="226"/>
      <c r="D155" s="223" t="s">
        <v>254</v>
      </c>
      <c r="E155" s="227" t="s">
        <v>17</v>
      </c>
      <c r="F155" s="228" t="s">
        <v>1242</v>
      </c>
      <c r="G155" s="226"/>
      <c r="H155" s="229">
        <v>11.84</v>
      </c>
      <c r="I155" s="226"/>
      <c r="J155" s="226"/>
      <c r="K155" s="226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254</v>
      </c>
      <c r="AU155" s="234" t="s">
        <v>80</v>
      </c>
      <c r="AV155" s="13" t="s">
        <v>80</v>
      </c>
      <c r="AW155" s="13" t="s">
        <v>32</v>
      </c>
      <c r="AX155" s="13" t="s">
        <v>78</v>
      </c>
      <c r="AY155" s="234" t="s">
        <v>242</v>
      </c>
    </row>
    <row r="156" spans="1:65" s="2" customFormat="1" ht="21.75" customHeight="1">
      <c r="A156" s="34"/>
      <c r="B156" s="35"/>
      <c r="C156" s="207" t="s">
        <v>308</v>
      </c>
      <c r="D156" s="207" t="s">
        <v>244</v>
      </c>
      <c r="E156" s="208" t="s">
        <v>1428</v>
      </c>
      <c r="F156" s="209" t="s">
        <v>1429</v>
      </c>
      <c r="G156" s="210" t="s">
        <v>140</v>
      </c>
      <c r="H156" s="211">
        <v>48.7</v>
      </c>
      <c r="I156" s="212">
        <v>122.18</v>
      </c>
      <c r="J156" s="212">
        <f>ROUND(I156*H156,2)</f>
        <v>5950.17</v>
      </c>
      <c r="K156" s="209" t="s">
        <v>247</v>
      </c>
      <c r="L156" s="40"/>
      <c r="M156" s="213" t="s">
        <v>17</v>
      </c>
      <c r="N156" s="214" t="s">
        <v>41</v>
      </c>
      <c r="O156" s="215">
        <v>0.236</v>
      </c>
      <c r="P156" s="215">
        <f>O156*H156</f>
        <v>11.4932</v>
      </c>
      <c r="Q156" s="215">
        <v>0.00083851</v>
      </c>
      <c r="R156" s="215">
        <f>Q156*H156</f>
        <v>0.040835437</v>
      </c>
      <c r="S156" s="215">
        <v>0</v>
      </c>
      <c r="T156" s="21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7" t="s">
        <v>248</v>
      </c>
      <c r="AT156" s="217" t="s">
        <v>244</v>
      </c>
      <c r="AU156" s="217" t="s">
        <v>80</v>
      </c>
      <c r="AY156" s="19" t="s">
        <v>242</v>
      </c>
      <c r="BE156" s="218">
        <f>IF(N156="základní",J156,0)</f>
        <v>5950.17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78</v>
      </c>
      <c r="BK156" s="218">
        <f>ROUND(I156*H156,2)</f>
        <v>5950.17</v>
      </c>
      <c r="BL156" s="19" t="s">
        <v>248</v>
      </c>
      <c r="BM156" s="217" t="s">
        <v>1430</v>
      </c>
    </row>
    <row r="157" spans="1:47" s="2" customFormat="1" ht="12">
      <c r="A157" s="34"/>
      <c r="B157" s="35"/>
      <c r="C157" s="36"/>
      <c r="D157" s="219" t="s">
        <v>250</v>
      </c>
      <c r="E157" s="36"/>
      <c r="F157" s="220" t="s">
        <v>1431</v>
      </c>
      <c r="G157" s="36"/>
      <c r="H157" s="36"/>
      <c r="I157" s="36"/>
      <c r="J157" s="36"/>
      <c r="K157" s="36"/>
      <c r="L157" s="40"/>
      <c r="M157" s="221"/>
      <c r="N157" s="222"/>
      <c r="O157" s="79"/>
      <c r="P157" s="79"/>
      <c r="Q157" s="79"/>
      <c r="R157" s="79"/>
      <c r="S157" s="79"/>
      <c r="T157" s="80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250</v>
      </c>
      <c r="AU157" s="19" t="s">
        <v>80</v>
      </c>
    </row>
    <row r="158" spans="1:51" s="13" customFormat="1" ht="12">
      <c r="A158" s="13"/>
      <c r="B158" s="225"/>
      <c r="C158" s="226"/>
      <c r="D158" s="223" t="s">
        <v>254</v>
      </c>
      <c r="E158" s="227" t="s">
        <v>17</v>
      </c>
      <c r="F158" s="228" t="s">
        <v>1432</v>
      </c>
      <c r="G158" s="226"/>
      <c r="H158" s="229">
        <v>24</v>
      </c>
      <c r="I158" s="226"/>
      <c r="J158" s="226"/>
      <c r="K158" s="226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254</v>
      </c>
      <c r="AU158" s="234" t="s">
        <v>80</v>
      </c>
      <c r="AV158" s="13" t="s">
        <v>80</v>
      </c>
      <c r="AW158" s="13" t="s">
        <v>32</v>
      </c>
      <c r="AX158" s="13" t="s">
        <v>70</v>
      </c>
      <c r="AY158" s="234" t="s">
        <v>242</v>
      </c>
    </row>
    <row r="159" spans="1:51" s="13" customFormat="1" ht="12">
      <c r="A159" s="13"/>
      <c r="B159" s="225"/>
      <c r="C159" s="226"/>
      <c r="D159" s="223" t="s">
        <v>254</v>
      </c>
      <c r="E159" s="227" t="s">
        <v>17</v>
      </c>
      <c r="F159" s="228" t="s">
        <v>1433</v>
      </c>
      <c r="G159" s="226"/>
      <c r="H159" s="229">
        <v>24.7</v>
      </c>
      <c r="I159" s="226"/>
      <c r="J159" s="226"/>
      <c r="K159" s="226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254</v>
      </c>
      <c r="AU159" s="234" t="s">
        <v>80</v>
      </c>
      <c r="AV159" s="13" t="s">
        <v>80</v>
      </c>
      <c r="AW159" s="13" t="s">
        <v>32</v>
      </c>
      <c r="AX159" s="13" t="s">
        <v>70</v>
      </c>
      <c r="AY159" s="234" t="s">
        <v>242</v>
      </c>
    </row>
    <row r="160" spans="1:51" s="14" customFormat="1" ht="12">
      <c r="A160" s="14"/>
      <c r="B160" s="235"/>
      <c r="C160" s="236"/>
      <c r="D160" s="223" t="s">
        <v>254</v>
      </c>
      <c r="E160" s="237" t="s">
        <v>1352</v>
      </c>
      <c r="F160" s="238" t="s">
        <v>261</v>
      </c>
      <c r="G160" s="236"/>
      <c r="H160" s="239">
        <v>48.7</v>
      </c>
      <c r="I160" s="236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254</v>
      </c>
      <c r="AU160" s="244" t="s">
        <v>80</v>
      </c>
      <c r="AV160" s="14" t="s">
        <v>248</v>
      </c>
      <c r="AW160" s="14" t="s">
        <v>32</v>
      </c>
      <c r="AX160" s="14" t="s">
        <v>78</v>
      </c>
      <c r="AY160" s="244" t="s">
        <v>242</v>
      </c>
    </row>
    <row r="161" spans="1:65" s="2" customFormat="1" ht="24.15" customHeight="1">
      <c r="A161" s="34"/>
      <c r="B161" s="35"/>
      <c r="C161" s="207" t="s">
        <v>314</v>
      </c>
      <c r="D161" s="207" t="s">
        <v>244</v>
      </c>
      <c r="E161" s="208" t="s">
        <v>1434</v>
      </c>
      <c r="F161" s="209" t="s">
        <v>1435</v>
      </c>
      <c r="G161" s="210" t="s">
        <v>140</v>
      </c>
      <c r="H161" s="211">
        <v>97.47</v>
      </c>
      <c r="I161" s="212">
        <v>221.16</v>
      </c>
      <c r="J161" s="212">
        <f>ROUND(I161*H161,2)</f>
        <v>21556.47</v>
      </c>
      <c r="K161" s="209" t="s">
        <v>247</v>
      </c>
      <c r="L161" s="40"/>
      <c r="M161" s="213" t="s">
        <v>17</v>
      </c>
      <c r="N161" s="214" t="s">
        <v>41</v>
      </c>
      <c r="O161" s="215">
        <v>0.479</v>
      </c>
      <c r="P161" s="215">
        <f>O161*H161</f>
        <v>46.68813</v>
      </c>
      <c r="Q161" s="215">
        <v>0.00085132</v>
      </c>
      <c r="R161" s="215">
        <f>Q161*H161</f>
        <v>0.0829781604</v>
      </c>
      <c r="S161" s="215">
        <v>0</v>
      </c>
      <c r="T161" s="21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7" t="s">
        <v>248</v>
      </c>
      <c r="AT161" s="217" t="s">
        <v>244</v>
      </c>
      <c r="AU161" s="217" t="s">
        <v>80</v>
      </c>
      <c r="AY161" s="19" t="s">
        <v>242</v>
      </c>
      <c r="BE161" s="218">
        <f>IF(N161="základní",J161,0)</f>
        <v>21556.47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78</v>
      </c>
      <c r="BK161" s="218">
        <f>ROUND(I161*H161,2)</f>
        <v>21556.47</v>
      </c>
      <c r="BL161" s="19" t="s">
        <v>248</v>
      </c>
      <c r="BM161" s="217" t="s">
        <v>1436</v>
      </c>
    </row>
    <row r="162" spans="1:47" s="2" customFormat="1" ht="12">
      <c r="A162" s="34"/>
      <c r="B162" s="35"/>
      <c r="C162" s="36"/>
      <c r="D162" s="219" t="s">
        <v>250</v>
      </c>
      <c r="E162" s="36"/>
      <c r="F162" s="220" t="s">
        <v>1437</v>
      </c>
      <c r="G162" s="36"/>
      <c r="H162" s="36"/>
      <c r="I162" s="36"/>
      <c r="J162" s="36"/>
      <c r="K162" s="36"/>
      <c r="L162" s="40"/>
      <c r="M162" s="221"/>
      <c r="N162" s="222"/>
      <c r="O162" s="79"/>
      <c r="P162" s="79"/>
      <c r="Q162" s="79"/>
      <c r="R162" s="79"/>
      <c r="S162" s="79"/>
      <c r="T162" s="80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9" t="s">
        <v>250</v>
      </c>
      <c r="AU162" s="19" t="s">
        <v>80</v>
      </c>
    </row>
    <row r="163" spans="1:51" s="13" customFormat="1" ht="12">
      <c r="A163" s="13"/>
      <c r="B163" s="225"/>
      <c r="C163" s="226"/>
      <c r="D163" s="223" t="s">
        <v>254</v>
      </c>
      <c r="E163" s="227" t="s">
        <v>17</v>
      </c>
      <c r="F163" s="228" t="s">
        <v>1438</v>
      </c>
      <c r="G163" s="226"/>
      <c r="H163" s="229">
        <v>18.04</v>
      </c>
      <c r="I163" s="226"/>
      <c r="J163" s="226"/>
      <c r="K163" s="226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254</v>
      </c>
      <c r="AU163" s="234" t="s">
        <v>80</v>
      </c>
      <c r="AV163" s="13" t="s">
        <v>80</v>
      </c>
      <c r="AW163" s="13" t="s">
        <v>32</v>
      </c>
      <c r="AX163" s="13" t="s">
        <v>70</v>
      </c>
      <c r="AY163" s="234" t="s">
        <v>242</v>
      </c>
    </row>
    <row r="164" spans="1:51" s="13" customFormat="1" ht="12">
      <c r="A164" s="13"/>
      <c r="B164" s="225"/>
      <c r="C164" s="226"/>
      <c r="D164" s="223" t="s">
        <v>254</v>
      </c>
      <c r="E164" s="227" t="s">
        <v>17</v>
      </c>
      <c r="F164" s="228" t="s">
        <v>1439</v>
      </c>
      <c r="G164" s="226"/>
      <c r="H164" s="229">
        <v>26.88</v>
      </c>
      <c r="I164" s="226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254</v>
      </c>
      <c r="AU164" s="234" t="s">
        <v>80</v>
      </c>
      <c r="AV164" s="13" t="s">
        <v>80</v>
      </c>
      <c r="AW164" s="13" t="s">
        <v>32</v>
      </c>
      <c r="AX164" s="13" t="s">
        <v>70</v>
      </c>
      <c r="AY164" s="234" t="s">
        <v>242</v>
      </c>
    </row>
    <row r="165" spans="1:51" s="13" customFormat="1" ht="12">
      <c r="A165" s="13"/>
      <c r="B165" s="225"/>
      <c r="C165" s="226"/>
      <c r="D165" s="223" t="s">
        <v>254</v>
      </c>
      <c r="E165" s="227" t="s">
        <v>17</v>
      </c>
      <c r="F165" s="228" t="s">
        <v>1440</v>
      </c>
      <c r="G165" s="226"/>
      <c r="H165" s="229">
        <v>18.75</v>
      </c>
      <c r="I165" s="226"/>
      <c r="J165" s="226"/>
      <c r="K165" s="226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254</v>
      </c>
      <c r="AU165" s="234" t="s">
        <v>80</v>
      </c>
      <c r="AV165" s="13" t="s">
        <v>80</v>
      </c>
      <c r="AW165" s="13" t="s">
        <v>32</v>
      </c>
      <c r="AX165" s="13" t="s">
        <v>70</v>
      </c>
      <c r="AY165" s="234" t="s">
        <v>242</v>
      </c>
    </row>
    <row r="166" spans="1:51" s="13" customFormat="1" ht="12">
      <c r="A166" s="13"/>
      <c r="B166" s="225"/>
      <c r="C166" s="226"/>
      <c r="D166" s="223" t="s">
        <v>254</v>
      </c>
      <c r="E166" s="227" t="s">
        <v>17</v>
      </c>
      <c r="F166" s="228" t="s">
        <v>1441</v>
      </c>
      <c r="G166" s="226"/>
      <c r="H166" s="229">
        <v>33.8</v>
      </c>
      <c r="I166" s="226"/>
      <c r="J166" s="226"/>
      <c r="K166" s="226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254</v>
      </c>
      <c r="AU166" s="234" t="s">
        <v>80</v>
      </c>
      <c r="AV166" s="13" t="s">
        <v>80</v>
      </c>
      <c r="AW166" s="13" t="s">
        <v>32</v>
      </c>
      <c r="AX166" s="13" t="s">
        <v>70</v>
      </c>
      <c r="AY166" s="234" t="s">
        <v>242</v>
      </c>
    </row>
    <row r="167" spans="1:51" s="14" customFormat="1" ht="12">
      <c r="A167" s="14"/>
      <c r="B167" s="235"/>
      <c r="C167" s="236"/>
      <c r="D167" s="223" t="s">
        <v>254</v>
      </c>
      <c r="E167" s="237" t="s">
        <v>1248</v>
      </c>
      <c r="F167" s="238" t="s">
        <v>261</v>
      </c>
      <c r="G167" s="236"/>
      <c r="H167" s="239">
        <v>97.47</v>
      </c>
      <c r="I167" s="236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254</v>
      </c>
      <c r="AU167" s="244" t="s">
        <v>80</v>
      </c>
      <c r="AV167" s="14" t="s">
        <v>248</v>
      </c>
      <c r="AW167" s="14" t="s">
        <v>32</v>
      </c>
      <c r="AX167" s="14" t="s">
        <v>78</v>
      </c>
      <c r="AY167" s="244" t="s">
        <v>242</v>
      </c>
    </row>
    <row r="168" spans="1:65" s="2" customFormat="1" ht="24.15" customHeight="1">
      <c r="A168" s="34"/>
      <c r="B168" s="35"/>
      <c r="C168" s="207" t="s">
        <v>320</v>
      </c>
      <c r="D168" s="207" t="s">
        <v>244</v>
      </c>
      <c r="E168" s="208" t="s">
        <v>1442</v>
      </c>
      <c r="F168" s="209" t="s">
        <v>1443</v>
      </c>
      <c r="G168" s="210" t="s">
        <v>140</v>
      </c>
      <c r="H168" s="211">
        <v>48.7</v>
      </c>
      <c r="I168" s="212">
        <v>73.18</v>
      </c>
      <c r="J168" s="212">
        <f>ROUND(I168*H168,2)</f>
        <v>3563.87</v>
      </c>
      <c r="K168" s="209" t="s">
        <v>247</v>
      </c>
      <c r="L168" s="40"/>
      <c r="M168" s="213" t="s">
        <v>17</v>
      </c>
      <c r="N168" s="214" t="s">
        <v>41</v>
      </c>
      <c r="O168" s="215">
        <v>0.216</v>
      </c>
      <c r="P168" s="215">
        <f>O168*H168</f>
        <v>10.5192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7" t="s">
        <v>248</v>
      </c>
      <c r="AT168" s="217" t="s">
        <v>244</v>
      </c>
      <c r="AU168" s="217" t="s">
        <v>80</v>
      </c>
      <c r="AY168" s="19" t="s">
        <v>242</v>
      </c>
      <c r="BE168" s="218">
        <f>IF(N168="základní",J168,0)</f>
        <v>3563.87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78</v>
      </c>
      <c r="BK168" s="218">
        <f>ROUND(I168*H168,2)</f>
        <v>3563.87</v>
      </c>
      <c r="BL168" s="19" t="s">
        <v>248</v>
      </c>
      <c r="BM168" s="217" t="s">
        <v>1444</v>
      </c>
    </row>
    <row r="169" spans="1:47" s="2" customFormat="1" ht="12">
      <c r="A169" s="34"/>
      <c r="B169" s="35"/>
      <c r="C169" s="36"/>
      <c r="D169" s="219" t="s">
        <v>250</v>
      </c>
      <c r="E169" s="36"/>
      <c r="F169" s="220" t="s">
        <v>1445</v>
      </c>
      <c r="G169" s="36"/>
      <c r="H169" s="36"/>
      <c r="I169" s="36"/>
      <c r="J169" s="36"/>
      <c r="K169" s="36"/>
      <c r="L169" s="40"/>
      <c r="M169" s="221"/>
      <c r="N169" s="222"/>
      <c r="O169" s="79"/>
      <c r="P169" s="79"/>
      <c r="Q169" s="79"/>
      <c r="R169" s="79"/>
      <c r="S169" s="79"/>
      <c r="T169" s="80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9" t="s">
        <v>250</v>
      </c>
      <c r="AU169" s="19" t="s">
        <v>80</v>
      </c>
    </row>
    <row r="170" spans="1:51" s="13" customFormat="1" ht="12">
      <c r="A170" s="13"/>
      <c r="B170" s="225"/>
      <c r="C170" s="226"/>
      <c r="D170" s="223" t="s">
        <v>254</v>
      </c>
      <c r="E170" s="227" t="s">
        <v>17</v>
      </c>
      <c r="F170" s="228" t="s">
        <v>1352</v>
      </c>
      <c r="G170" s="226"/>
      <c r="H170" s="229">
        <v>48.7</v>
      </c>
      <c r="I170" s="226"/>
      <c r="J170" s="226"/>
      <c r="K170" s="226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254</v>
      </c>
      <c r="AU170" s="234" t="s">
        <v>80</v>
      </c>
      <c r="AV170" s="13" t="s">
        <v>80</v>
      </c>
      <c r="AW170" s="13" t="s">
        <v>32</v>
      </c>
      <c r="AX170" s="13" t="s">
        <v>78</v>
      </c>
      <c r="AY170" s="234" t="s">
        <v>242</v>
      </c>
    </row>
    <row r="171" spans="1:65" s="2" customFormat="1" ht="24.15" customHeight="1">
      <c r="A171" s="34"/>
      <c r="B171" s="35"/>
      <c r="C171" s="207" t="s">
        <v>326</v>
      </c>
      <c r="D171" s="207" t="s">
        <v>244</v>
      </c>
      <c r="E171" s="208" t="s">
        <v>1446</v>
      </c>
      <c r="F171" s="209" t="s">
        <v>1447</v>
      </c>
      <c r="G171" s="210" t="s">
        <v>140</v>
      </c>
      <c r="H171" s="211">
        <v>97.47</v>
      </c>
      <c r="I171" s="212">
        <v>110.8</v>
      </c>
      <c r="J171" s="212">
        <f>ROUND(I171*H171,2)</f>
        <v>10799.68</v>
      </c>
      <c r="K171" s="209" t="s">
        <v>247</v>
      </c>
      <c r="L171" s="40"/>
      <c r="M171" s="213" t="s">
        <v>17</v>
      </c>
      <c r="N171" s="214" t="s">
        <v>41</v>
      </c>
      <c r="O171" s="215">
        <v>0.327</v>
      </c>
      <c r="P171" s="215">
        <f>O171*H171</f>
        <v>31.872690000000002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7" t="s">
        <v>248</v>
      </c>
      <c r="AT171" s="217" t="s">
        <v>244</v>
      </c>
      <c r="AU171" s="217" t="s">
        <v>80</v>
      </c>
      <c r="AY171" s="19" t="s">
        <v>242</v>
      </c>
      <c r="BE171" s="218">
        <f>IF(N171="základní",J171,0)</f>
        <v>10799.68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78</v>
      </c>
      <c r="BK171" s="218">
        <f>ROUND(I171*H171,2)</f>
        <v>10799.68</v>
      </c>
      <c r="BL171" s="19" t="s">
        <v>248</v>
      </c>
      <c r="BM171" s="217" t="s">
        <v>1448</v>
      </c>
    </row>
    <row r="172" spans="1:47" s="2" customFormat="1" ht="12">
      <c r="A172" s="34"/>
      <c r="B172" s="35"/>
      <c r="C172" s="36"/>
      <c r="D172" s="219" t="s">
        <v>250</v>
      </c>
      <c r="E172" s="36"/>
      <c r="F172" s="220" t="s">
        <v>1449</v>
      </c>
      <c r="G172" s="36"/>
      <c r="H172" s="36"/>
      <c r="I172" s="36"/>
      <c r="J172" s="36"/>
      <c r="K172" s="36"/>
      <c r="L172" s="40"/>
      <c r="M172" s="221"/>
      <c r="N172" s="222"/>
      <c r="O172" s="79"/>
      <c r="P172" s="79"/>
      <c r="Q172" s="79"/>
      <c r="R172" s="79"/>
      <c r="S172" s="79"/>
      <c r="T172" s="80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9" t="s">
        <v>250</v>
      </c>
      <c r="AU172" s="19" t="s">
        <v>80</v>
      </c>
    </row>
    <row r="173" spans="1:51" s="13" customFormat="1" ht="12">
      <c r="A173" s="13"/>
      <c r="B173" s="225"/>
      <c r="C173" s="226"/>
      <c r="D173" s="223" t="s">
        <v>254</v>
      </c>
      <c r="E173" s="227" t="s">
        <v>17</v>
      </c>
      <c r="F173" s="228" t="s">
        <v>1248</v>
      </c>
      <c r="G173" s="226"/>
      <c r="H173" s="229">
        <v>97.47</v>
      </c>
      <c r="I173" s="226"/>
      <c r="J173" s="226"/>
      <c r="K173" s="226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254</v>
      </c>
      <c r="AU173" s="234" t="s">
        <v>80</v>
      </c>
      <c r="AV173" s="13" t="s">
        <v>80</v>
      </c>
      <c r="AW173" s="13" t="s">
        <v>32</v>
      </c>
      <c r="AX173" s="13" t="s">
        <v>78</v>
      </c>
      <c r="AY173" s="234" t="s">
        <v>242</v>
      </c>
    </row>
    <row r="174" spans="1:65" s="2" customFormat="1" ht="16.5" customHeight="1">
      <c r="A174" s="34"/>
      <c r="B174" s="35"/>
      <c r="C174" s="207" t="s">
        <v>332</v>
      </c>
      <c r="D174" s="207" t="s">
        <v>244</v>
      </c>
      <c r="E174" s="208" t="s">
        <v>1450</v>
      </c>
      <c r="F174" s="209" t="s">
        <v>1451</v>
      </c>
      <c r="G174" s="210" t="s">
        <v>140</v>
      </c>
      <c r="H174" s="211">
        <v>66.5</v>
      </c>
      <c r="I174" s="212">
        <v>97.48</v>
      </c>
      <c r="J174" s="212">
        <f>ROUND(I174*H174,2)</f>
        <v>6482.42</v>
      </c>
      <c r="K174" s="209" t="s">
        <v>247</v>
      </c>
      <c r="L174" s="40"/>
      <c r="M174" s="213" t="s">
        <v>17</v>
      </c>
      <c r="N174" s="214" t="s">
        <v>41</v>
      </c>
      <c r="O174" s="215">
        <v>0.156</v>
      </c>
      <c r="P174" s="215">
        <f>O174*H174</f>
        <v>10.374</v>
      </c>
      <c r="Q174" s="215">
        <v>0.000701</v>
      </c>
      <c r="R174" s="215">
        <f>Q174*H174</f>
        <v>0.0466165</v>
      </c>
      <c r="S174" s="215">
        <v>0</v>
      </c>
      <c r="T174" s="21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7" t="s">
        <v>248</v>
      </c>
      <c r="AT174" s="217" t="s">
        <v>244</v>
      </c>
      <c r="AU174" s="217" t="s">
        <v>80</v>
      </c>
      <c r="AY174" s="19" t="s">
        <v>242</v>
      </c>
      <c r="BE174" s="218">
        <f>IF(N174="základní",J174,0)</f>
        <v>6482.42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78</v>
      </c>
      <c r="BK174" s="218">
        <f>ROUND(I174*H174,2)</f>
        <v>6482.42</v>
      </c>
      <c r="BL174" s="19" t="s">
        <v>248</v>
      </c>
      <c r="BM174" s="217" t="s">
        <v>1452</v>
      </c>
    </row>
    <row r="175" spans="1:47" s="2" customFormat="1" ht="12">
      <c r="A175" s="34"/>
      <c r="B175" s="35"/>
      <c r="C175" s="36"/>
      <c r="D175" s="219" t="s">
        <v>250</v>
      </c>
      <c r="E175" s="36"/>
      <c r="F175" s="220" t="s">
        <v>1453</v>
      </c>
      <c r="G175" s="36"/>
      <c r="H175" s="36"/>
      <c r="I175" s="36"/>
      <c r="J175" s="36"/>
      <c r="K175" s="36"/>
      <c r="L175" s="40"/>
      <c r="M175" s="221"/>
      <c r="N175" s="222"/>
      <c r="O175" s="79"/>
      <c r="P175" s="79"/>
      <c r="Q175" s="79"/>
      <c r="R175" s="79"/>
      <c r="S175" s="79"/>
      <c r="T175" s="80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9" t="s">
        <v>250</v>
      </c>
      <c r="AU175" s="19" t="s">
        <v>80</v>
      </c>
    </row>
    <row r="176" spans="1:51" s="13" customFormat="1" ht="12">
      <c r="A176" s="13"/>
      <c r="B176" s="225"/>
      <c r="C176" s="226"/>
      <c r="D176" s="223" t="s">
        <v>254</v>
      </c>
      <c r="E176" s="227" t="s">
        <v>17</v>
      </c>
      <c r="F176" s="228" t="s">
        <v>1454</v>
      </c>
      <c r="G176" s="226"/>
      <c r="H176" s="229">
        <v>66.5</v>
      </c>
      <c r="I176" s="226"/>
      <c r="J176" s="226"/>
      <c r="K176" s="226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254</v>
      </c>
      <c r="AU176" s="234" t="s">
        <v>80</v>
      </c>
      <c r="AV176" s="13" t="s">
        <v>80</v>
      </c>
      <c r="AW176" s="13" t="s">
        <v>32</v>
      </c>
      <c r="AX176" s="13" t="s">
        <v>78</v>
      </c>
      <c r="AY176" s="234" t="s">
        <v>242</v>
      </c>
    </row>
    <row r="177" spans="1:65" s="2" customFormat="1" ht="24.15" customHeight="1">
      <c r="A177" s="34"/>
      <c r="B177" s="35"/>
      <c r="C177" s="207" t="s">
        <v>344</v>
      </c>
      <c r="D177" s="207" t="s">
        <v>244</v>
      </c>
      <c r="E177" s="208" t="s">
        <v>1455</v>
      </c>
      <c r="F177" s="209" t="s">
        <v>1456</v>
      </c>
      <c r="G177" s="210" t="s">
        <v>140</v>
      </c>
      <c r="H177" s="211">
        <v>66.5</v>
      </c>
      <c r="I177" s="212">
        <v>32.18</v>
      </c>
      <c r="J177" s="212">
        <f>ROUND(I177*H177,2)</f>
        <v>2139.97</v>
      </c>
      <c r="K177" s="209" t="s">
        <v>247</v>
      </c>
      <c r="L177" s="40"/>
      <c r="M177" s="213" t="s">
        <v>17</v>
      </c>
      <c r="N177" s="214" t="s">
        <v>41</v>
      </c>
      <c r="O177" s="215">
        <v>0.095</v>
      </c>
      <c r="P177" s="215">
        <f>O177*H177</f>
        <v>6.3175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7" t="s">
        <v>248</v>
      </c>
      <c r="AT177" s="217" t="s">
        <v>244</v>
      </c>
      <c r="AU177" s="217" t="s">
        <v>80</v>
      </c>
      <c r="AY177" s="19" t="s">
        <v>242</v>
      </c>
      <c r="BE177" s="218">
        <f>IF(N177="základní",J177,0)</f>
        <v>2139.97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78</v>
      </c>
      <c r="BK177" s="218">
        <f>ROUND(I177*H177,2)</f>
        <v>2139.97</v>
      </c>
      <c r="BL177" s="19" t="s">
        <v>248</v>
      </c>
      <c r="BM177" s="217" t="s">
        <v>1457</v>
      </c>
    </row>
    <row r="178" spans="1:47" s="2" customFormat="1" ht="12">
      <c r="A178" s="34"/>
      <c r="B178" s="35"/>
      <c r="C178" s="36"/>
      <c r="D178" s="219" t="s">
        <v>250</v>
      </c>
      <c r="E178" s="36"/>
      <c r="F178" s="220" t="s">
        <v>1458</v>
      </c>
      <c r="G178" s="36"/>
      <c r="H178" s="36"/>
      <c r="I178" s="36"/>
      <c r="J178" s="36"/>
      <c r="K178" s="36"/>
      <c r="L178" s="40"/>
      <c r="M178" s="221"/>
      <c r="N178" s="222"/>
      <c r="O178" s="79"/>
      <c r="P178" s="79"/>
      <c r="Q178" s="79"/>
      <c r="R178" s="79"/>
      <c r="S178" s="79"/>
      <c r="T178" s="80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9" t="s">
        <v>250</v>
      </c>
      <c r="AU178" s="19" t="s">
        <v>80</v>
      </c>
    </row>
    <row r="179" spans="1:51" s="13" customFormat="1" ht="12">
      <c r="A179" s="13"/>
      <c r="B179" s="225"/>
      <c r="C179" s="226"/>
      <c r="D179" s="223" t="s">
        <v>254</v>
      </c>
      <c r="E179" s="227" t="s">
        <v>17</v>
      </c>
      <c r="F179" s="228" t="s">
        <v>1454</v>
      </c>
      <c r="G179" s="226"/>
      <c r="H179" s="229">
        <v>66.5</v>
      </c>
      <c r="I179" s="226"/>
      <c r="J179" s="226"/>
      <c r="K179" s="226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254</v>
      </c>
      <c r="AU179" s="234" t="s">
        <v>80</v>
      </c>
      <c r="AV179" s="13" t="s">
        <v>80</v>
      </c>
      <c r="AW179" s="13" t="s">
        <v>32</v>
      </c>
      <c r="AX179" s="13" t="s">
        <v>78</v>
      </c>
      <c r="AY179" s="234" t="s">
        <v>242</v>
      </c>
    </row>
    <row r="180" spans="1:65" s="2" customFormat="1" ht="21.75" customHeight="1">
      <c r="A180" s="34"/>
      <c r="B180" s="35"/>
      <c r="C180" s="207" t="s">
        <v>8</v>
      </c>
      <c r="D180" s="207" t="s">
        <v>244</v>
      </c>
      <c r="E180" s="208" t="s">
        <v>1459</v>
      </c>
      <c r="F180" s="209" t="s">
        <v>1460</v>
      </c>
      <c r="G180" s="210" t="s">
        <v>144</v>
      </c>
      <c r="H180" s="211">
        <v>78.75</v>
      </c>
      <c r="I180" s="212">
        <v>56.13</v>
      </c>
      <c r="J180" s="212">
        <f>ROUND(I180*H180,2)</f>
        <v>4420.24</v>
      </c>
      <c r="K180" s="209" t="s">
        <v>247</v>
      </c>
      <c r="L180" s="40"/>
      <c r="M180" s="213" t="s">
        <v>17</v>
      </c>
      <c r="N180" s="214" t="s">
        <v>41</v>
      </c>
      <c r="O180" s="215">
        <v>0.126</v>
      </c>
      <c r="P180" s="215">
        <f>O180*H180</f>
        <v>9.9225</v>
      </c>
      <c r="Q180" s="215">
        <v>0.00045732</v>
      </c>
      <c r="R180" s="215">
        <f>Q180*H180</f>
        <v>0.036013949999999996</v>
      </c>
      <c r="S180" s="215">
        <v>0</v>
      </c>
      <c r="T180" s="21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7" t="s">
        <v>248</v>
      </c>
      <c r="AT180" s="217" t="s">
        <v>244</v>
      </c>
      <c r="AU180" s="217" t="s">
        <v>80</v>
      </c>
      <c r="AY180" s="19" t="s">
        <v>242</v>
      </c>
      <c r="BE180" s="218">
        <f>IF(N180="základní",J180,0)</f>
        <v>4420.24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78</v>
      </c>
      <c r="BK180" s="218">
        <f>ROUND(I180*H180,2)</f>
        <v>4420.24</v>
      </c>
      <c r="BL180" s="19" t="s">
        <v>248</v>
      </c>
      <c r="BM180" s="217" t="s">
        <v>1461</v>
      </c>
    </row>
    <row r="181" spans="1:47" s="2" customFormat="1" ht="12">
      <c r="A181" s="34"/>
      <c r="B181" s="35"/>
      <c r="C181" s="36"/>
      <c r="D181" s="219" t="s">
        <v>250</v>
      </c>
      <c r="E181" s="36"/>
      <c r="F181" s="220" t="s">
        <v>1462</v>
      </c>
      <c r="G181" s="36"/>
      <c r="H181" s="36"/>
      <c r="I181" s="36"/>
      <c r="J181" s="36"/>
      <c r="K181" s="36"/>
      <c r="L181" s="40"/>
      <c r="M181" s="221"/>
      <c r="N181" s="222"/>
      <c r="O181" s="79"/>
      <c r="P181" s="79"/>
      <c r="Q181" s="79"/>
      <c r="R181" s="79"/>
      <c r="S181" s="79"/>
      <c r="T181" s="80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250</v>
      </c>
      <c r="AU181" s="19" t="s">
        <v>80</v>
      </c>
    </row>
    <row r="182" spans="1:51" s="13" customFormat="1" ht="12">
      <c r="A182" s="13"/>
      <c r="B182" s="225"/>
      <c r="C182" s="226"/>
      <c r="D182" s="223" t="s">
        <v>254</v>
      </c>
      <c r="E182" s="227" t="s">
        <v>17</v>
      </c>
      <c r="F182" s="228" t="s">
        <v>1463</v>
      </c>
      <c r="G182" s="226"/>
      <c r="H182" s="229">
        <v>78.75</v>
      </c>
      <c r="I182" s="226"/>
      <c r="J182" s="226"/>
      <c r="K182" s="226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254</v>
      </c>
      <c r="AU182" s="234" t="s">
        <v>80</v>
      </c>
      <c r="AV182" s="13" t="s">
        <v>80</v>
      </c>
      <c r="AW182" s="13" t="s">
        <v>32</v>
      </c>
      <c r="AX182" s="13" t="s">
        <v>78</v>
      </c>
      <c r="AY182" s="234" t="s">
        <v>242</v>
      </c>
    </row>
    <row r="183" spans="1:65" s="2" customFormat="1" ht="37.8" customHeight="1">
      <c r="A183" s="34"/>
      <c r="B183" s="35"/>
      <c r="C183" s="207" t="s">
        <v>363</v>
      </c>
      <c r="D183" s="207" t="s">
        <v>244</v>
      </c>
      <c r="E183" s="208" t="s">
        <v>893</v>
      </c>
      <c r="F183" s="209" t="s">
        <v>894</v>
      </c>
      <c r="G183" s="210" t="s">
        <v>144</v>
      </c>
      <c r="H183" s="211">
        <v>60.651</v>
      </c>
      <c r="I183" s="212">
        <v>74.36</v>
      </c>
      <c r="J183" s="212">
        <f>ROUND(I183*H183,2)</f>
        <v>4510.01</v>
      </c>
      <c r="K183" s="209" t="s">
        <v>247</v>
      </c>
      <c r="L183" s="40"/>
      <c r="M183" s="213" t="s">
        <v>17</v>
      </c>
      <c r="N183" s="214" t="s">
        <v>41</v>
      </c>
      <c r="O183" s="215">
        <v>0.044</v>
      </c>
      <c r="P183" s="215">
        <f>O183*H183</f>
        <v>2.668644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7" t="s">
        <v>248</v>
      </c>
      <c r="AT183" s="217" t="s">
        <v>244</v>
      </c>
      <c r="AU183" s="217" t="s">
        <v>80</v>
      </c>
      <c r="AY183" s="19" t="s">
        <v>242</v>
      </c>
      <c r="BE183" s="218">
        <f>IF(N183="základní",J183,0)</f>
        <v>4510.01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78</v>
      </c>
      <c r="BK183" s="218">
        <f>ROUND(I183*H183,2)</f>
        <v>4510.01</v>
      </c>
      <c r="BL183" s="19" t="s">
        <v>248</v>
      </c>
      <c r="BM183" s="217" t="s">
        <v>1464</v>
      </c>
    </row>
    <row r="184" spans="1:47" s="2" customFormat="1" ht="12">
      <c r="A184" s="34"/>
      <c r="B184" s="35"/>
      <c r="C184" s="36"/>
      <c r="D184" s="219" t="s">
        <v>250</v>
      </c>
      <c r="E184" s="36"/>
      <c r="F184" s="220" t="s">
        <v>896</v>
      </c>
      <c r="G184" s="36"/>
      <c r="H184" s="36"/>
      <c r="I184" s="36"/>
      <c r="J184" s="36"/>
      <c r="K184" s="36"/>
      <c r="L184" s="40"/>
      <c r="M184" s="221"/>
      <c r="N184" s="222"/>
      <c r="O184" s="79"/>
      <c r="P184" s="79"/>
      <c r="Q184" s="79"/>
      <c r="R184" s="79"/>
      <c r="S184" s="79"/>
      <c r="T184" s="80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250</v>
      </c>
      <c r="AU184" s="19" t="s">
        <v>80</v>
      </c>
    </row>
    <row r="185" spans="1:51" s="13" customFormat="1" ht="12">
      <c r="A185" s="13"/>
      <c r="B185" s="225"/>
      <c r="C185" s="226"/>
      <c r="D185" s="223" t="s">
        <v>254</v>
      </c>
      <c r="E185" s="227" t="s">
        <v>17</v>
      </c>
      <c r="F185" s="228" t="s">
        <v>1465</v>
      </c>
      <c r="G185" s="226"/>
      <c r="H185" s="229">
        <v>60.651</v>
      </c>
      <c r="I185" s="226"/>
      <c r="J185" s="226"/>
      <c r="K185" s="226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254</v>
      </c>
      <c r="AU185" s="234" t="s">
        <v>80</v>
      </c>
      <c r="AV185" s="13" t="s">
        <v>80</v>
      </c>
      <c r="AW185" s="13" t="s">
        <v>32</v>
      </c>
      <c r="AX185" s="13" t="s">
        <v>78</v>
      </c>
      <c r="AY185" s="234" t="s">
        <v>242</v>
      </c>
    </row>
    <row r="186" spans="1:65" s="2" customFormat="1" ht="37.8" customHeight="1">
      <c r="A186" s="34"/>
      <c r="B186" s="35"/>
      <c r="C186" s="207" t="s">
        <v>370</v>
      </c>
      <c r="D186" s="207" t="s">
        <v>244</v>
      </c>
      <c r="E186" s="208" t="s">
        <v>397</v>
      </c>
      <c r="F186" s="209" t="s">
        <v>398</v>
      </c>
      <c r="G186" s="210" t="s">
        <v>144</v>
      </c>
      <c r="H186" s="211">
        <v>467.929</v>
      </c>
      <c r="I186" s="212">
        <v>84.36</v>
      </c>
      <c r="J186" s="212">
        <f>ROUND(I186*H186,2)</f>
        <v>39474.49</v>
      </c>
      <c r="K186" s="209" t="s">
        <v>247</v>
      </c>
      <c r="L186" s="40"/>
      <c r="M186" s="213" t="s">
        <v>17</v>
      </c>
      <c r="N186" s="214" t="s">
        <v>41</v>
      </c>
      <c r="O186" s="215">
        <v>0.046</v>
      </c>
      <c r="P186" s="215">
        <f>O186*H186</f>
        <v>21.524734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7" t="s">
        <v>248</v>
      </c>
      <c r="AT186" s="217" t="s">
        <v>244</v>
      </c>
      <c r="AU186" s="217" t="s">
        <v>80</v>
      </c>
      <c r="AY186" s="19" t="s">
        <v>242</v>
      </c>
      <c r="BE186" s="218">
        <f>IF(N186="základní",J186,0)</f>
        <v>39474.49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78</v>
      </c>
      <c r="BK186" s="218">
        <f>ROUND(I186*H186,2)</f>
        <v>39474.49</v>
      </c>
      <c r="BL186" s="19" t="s">
        <v>248</v>
      </c>
      <c r="BM186" s="217" t="s">
        <v>1466</v>
      </c>
    </row>
    <row r="187" spans="1:47" s="2" customFormat="1" ht="12">
      <c r="A187" s="34"/>
      <c r="B187" s="35"/>
      <c r="C187" s="36"/>
      <c r="D187" s="219" t="s">
        <v>250</v>
      </c>
      <c r="E187" s="36"/>
      <c r="F187" s="220" t="s">
        <v>400</v>
      </c>
      <c r="G187" s="36"/>
      <c r="H187" s="36"/>
      <c r="I187" s="36"/>
      <c r="J187" s="36"/>
      <c r="K187" s="36"/>
      <c r="L187" s="40"/>
      <c r="M187" s="221"/>
      <c r="N187" s="222"/>
      <c r="O187" s="79"/>
      <c r="P187" s="79"/>
      <c r="Q187" s="79"/>
      <c r="R187" s="79"/>
      <c r="S187" s="79"/>
      <c r="T187" s="80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250</v>
      </c>
      <c r="AU187" s="19" t="s">
        <v>80</v>
      </c>
    </row>
    <row r="188" spans="1:51" s="13" customFormat="1" ht="12">
      <c r="A188" s="13"/>
      <c r="B188" s="225"/>
      <c r="C188" s="226"/>
      <c r="D188" s="223" t="s">
        <v>254</v>
      </c>
      <c r="E188" s="227" t="s">
        <v>17</v>
      </c>
      <c r="F188" s="228" t="s">
        <v>1467</v>
      </c>
      <c r="G188" s="226"/>
      <c r="H188" s="229">
        <v>39.4</v>
      </c>
      <c r="I188" s="226"/>
      <c r="J188" s="226"/>
      <c r="K188" s="226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254</v>
      </c>
      <c r="AU188" s="234" t="s">
        <v>80</v>
      </c>
      <c r="AV188" s="13" t="s">
        <v>80</v>
      </c>
      <c r="AW188" s="13" t="s">
        <v>32</v>
      </c>
      <c r="AX188" s="13" t="s">
        <v>70</v>
      </c>
      <c r="AY188" s="234" t="s">
        <v>242</v>
      </c>
    </row>
    <row r="189" spans="1:51" s="13" customFormat="1" ht="12">
      <c r="A189" s="13"/>
      <c r="B189" s="225"/>
      <c r="C189" s="226"/>
      <c r="D189" s="223" t="s">
        <v>254</v>
      </c>
      <c r="E189" s="227" t="s">
        <v>17</v>
      </c>
      <c r="F189" s="228" t="s">
        <v>1468</v>
      </c>
      <c r="G189" s="226"/>
      <c r="H189" s="229">
        <v>489.18</v>
      </c>
      <c r="I189" s="226"/>
      <c r="J189" s="226"/>
      <c r="K189" s="226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254</v>
      </c>
      <c r="AU189" s="234" t="s">
        <v>80</v>
      </c>
      <c r="AV189" s="13" t="s">
        <v>80</v>
      </c>
      <c r="AW189" s="13" t="s">
        <v>32</v>
      </c>
      <c r="AX189" s="13" t="s">
        <v>70</v>
      </c>
      <c r="AY189" s="234" t="s">
        <v>242</v>
      </c>
    </row>
    <row r="190" spans="1:51" s="13" customFormat="1" ht="12">
      <c r="A190" s="13"/>
      <c r="B190" s="225"/>
      <c r="C190" s="226"/>
      <c r="D190" s="223" t="s">
        <v>254</v>
      </c>
      <c r="E190" s="227" t="s">
        <v>17</v>
      </c>
      <c r="F190" s="228" t="s">
        <v>1469</v>
      </c>
      <c r="G190" s="226"/>
      <c r="H190" s="229">
        <v>-60.651</v>
      </c>
      <c r="I190" s="226"/>
      <c r="J190" s="226"/>
      <c r="K190" s="226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254</v>
      </c>
      <c r="AU190" s="234" t="s">
        <v>80</v>
      </c>
      <c r="AV190" s="13" t="s">
        <v>80</v>
      </c>
      <c r="AW190" s="13" t="s">
        <v>32</v>
      </c>
      <c r="AX190" s="13" t="s">
        <v>70</v>
      </c>
      <c r="AY190" s="234" t="s">
        <v>242</v>
      </c>
    </row>
    <row r="191" spans="1:51" s="14" customFormat="1" ht="12">
      <c r="A191" s="14"/>
      <c r="B191" s="235"/>
      <c r="C191" s="236"/>
      <c r="D191" s="223" t="s">
        <v>254</v>
      </c>
      <c r="E191" s="237" t="s">
        <v>17</v>
      </c>
      <c r="F191" s="238" t="s">
        <v>261</v>
      </c>
      <c r="G191" s="236"/>
      <c r="H191" s="239">
        <v>467.92900000000003</v>
      </c>
      <c r="I191" s="236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254</v>
      </c>
      <c r="AU191" s="244" t="s">
        <v>80</v>
      </c>
      <c r="AV191" s="14" t="s">
        <v>248</v>
      </c>
      <c r="AW191" s="14" t="s">
        <v>32</v>
      </c>
      <c r="AX191" s="14" t="s">
        <v>78</v>
      </c>
      <c r="AY191" s="244" t="s">
        <v>242</v>
      </c>
    </row>
    <row r="192" spans="1:65" s="2" customFormat="1" ht="24.15" customHeight="1">
      <c r="A192" s="34"/>
      <c r="B192" s="35"/>
      <c r="C192" s="207" t="s">
        <v>377</v>
      </c>
      <c r="D192" s="207" t="s">
        <v>244</v>
      </c>
      <c r="E192" s="208" t="s">
        <v>905</v>
      </c>
      <c r="F192" s="209" t="s">
        <v>906</v>
      </c>
      <c r="G192" s="210" t="s">
        <v>144</v>
      </c>
      <c r="H192" s="211">
        <v>145.568</v>
      </c>
      <c r="I192" s="212">
        <v>139.06</v>
      </c>
      <c r="J192" s="212">
        <f>ROUND(I192*H192,2)</f>
        <v>20242.69</v>
      </c>
      <c r="K192" s="209" t="s">
        <v>247</v>
      </c>
      <c r="L192" s="40"/>
      <c r="M192" s="213" t="s">
        <v>17</v>
      </c>
      <c r="N192" s="214" t="s">
        <v>41</v>
      </c>
      <c r="O192" s="215">
        <v>0.328</v>
      </c>
      <c r="P192" s="215">
        <f>O192*H192</f>
        <v>47.74630400000001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7" t="s">
        <v>248</v>
      </c>
      <c r="AT192" s="217" t="s">
        <v>244</v>
      </c>
      <c r="AU192" s="217" t="s">
        <v>80</v>
      </c>
      <c r="AY192" s="19" t="s">
        <v>242</v>
      </c>
      <c r="BE192" s="218">
        <f>IF(N192="základní",J192,0)</f>
        <v>20242.69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78</v>
      </c>
      <c r="BK192" s="218">
        <f>ROUND(I192*H192,2)</f>
        <v>20242.69</v>
      </c>
      <c r="BL192" s="19" t="s">
        <v>248</v>
      </c>
      <c r="BM192" s="217" t="s">
        <v>1470</v>
      </c>
    </row>
    <row r="193" spans="1:47" s="2" customFormat="1" ht="12">
      <c r="A193" s="34"/>
      <c r="B193" s="35"/>
      <c r="C193" s="36"/>
      <c r="D193" s="219" t="s">
        <v>250</v>
      </c>
      <c r="E193" s="36"/>
      <c r="F193" s="220" t="s">
        <v>908</v>
      </c>
      <c r="G193" s="36"/>
      <c r="H193" s="36"/>
      <c r="I193" s="36"/>
      <c r="J193" s="36"/>
      <c r="K193" s="36"/>
      <c r="L193" s="40"/>
      <c r="M193" s="221"/>
      <c r="N193" s="222"/>
      <c r="O193" s="79"/>
      <c r="P193" s="79"/>
      <c r="Q193" s="79"/>
      <c r="R193" s="79"/>
      <c r="S193" s="79"/>
      <c r="T193" s="80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9" t="s">
        <v>250</v>
      </c>
      <c r="AU193" s="19" t="s">
        <v>80</v>
      </c>
    </row>
    <row r="194" spans="1:51" s="13" customFormat="1" ht="12">
      <c r="A194" s="13"/>
      <c r="B194" s="225"/>
      <c r="C194" s="226"/>
      <c r="D194" s="223" t="s">
        <v>254</v>
      </c>
      <c r="E194" s="227" t="s">
        <v>17</v>
      </c>
      <c r="F194" s="228" t="s">
        <v>1471</v>
      </c>
      <c r="G194" s="226"/>
      <c r="H194" s="229">
        <v>10.366</v>
      </c>
      <c r="I194" s="226"/>
      <c r="J194" s="226"/>
      <c r="K194" s="226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254</v>
      </c>
      <c r="AU194" s="234" t="s">
        <v>80</v>
      </c>
      <c r="AV194" s="13" t="s">
        <v>80</v>
      </c>
      <c r="AW194" s="13" t="s">
        <v>32</v>
      </c>
      <c r="AX194" s="13" t="s">
        <v>70</v>
      </c>
      <c r="AY194" s="234" t="s">
        <v>242</v>
      </c>
    </row>
    <row r="195" spans="1:51" s="13" customFormat="1" ht="12">
      <c r="A195" s="13"/>
      <c r="B195" s="225"/>
      <c r="C195" s="226"/>
      <c r="D195" s="223" t="s">
        <v>254</v>
      </c>
      <c r="E195" s="227" t="s">
        <v>17</v>
      </c>
      <c r="F195" s="228" t="s">
        <v>1472</v>
      </c>
      <c r="G195" s="226"/>
      <c r="H195" s="229">
        <v>1.451</v>
      </c>
      <c r="I195" s="226"/>
      <c r="J195" s="226"/>
      <c r="K195" s="226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254</v>
      </c>
      <c r="AU195" s="234" t="s">
        <v>80</v>
      </c>
      <c r="AV195" s="13" t="s">
        <v>80</v>
      </c>
      <c r="AW195" s="13" t="s">
        <v>32</v>
      </c>
      <c r="AX195" s="13" t="s">
        <v>70</v>
      </c>
      <c r="AY195" s="234" t="s">
        <v>242</v>
      </c>
    </row>
    <row r="196" spans="1:51" s="13" customFormat="1" ht="12">
      <c r="A196" s="13"/>
      <c r="B196" s="225"/>
      <c r="C196" s="226"/>
      <c r="D196" s="223" t="s">
        <v>254</v>
      </c>
      <c r="E196" s="227" t="s">
        <v>17</v>
      </c>
      <c r="F196" s="228" t="s">
        <v>1473</v>
      </c>
      <c r="G196" s="226"/>
      <c r="H196" s="229">
        <v>10.594</v>
      </c>
      <c r="I196" s="226"/>
      <c r="J196" s="226"/>
      <c r="K196" s="226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254</v>
      </c>
      <c r="AU196" s="234" t="s">
        <v>80</v>
      </c>
      <c r="AV196" s="13" t="s">
        <v>80</v>
      </c>
      <c r="AW196" s="13" t="s">
        <v>32</v>
      </c>
      <c r="AX196" s="13" t="s">
        <v>70</v>
      </c>
      <c r="AY196" s="234" t="s">
        <v>242</v>
      </c>
    </row>
    <row r="197" spans="1:51" s="13" customFormat="1" ht="12">
      <c r="A197" s="13"/>
      <c r="B197" s="225"/>
      <c r="C197" s="226"/>
      <c r="D197" s="223" t="s">
        <v>254</v>
      </c>
      <c r="E197" s="227" t="s">
        <v>17</v>
      </c>
      <c r="F197" s="228" t="s">
        <v>1474</v>
      </c>
      <c r="G197" s="226"/>
      <c r="H197" s="229">
        <v>8.2</v>
      </c>
      <c r="I197" s="226"/>
      <c r="J197" s="226"/>
      <c r="K197" s="226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254</v>
      </c>
      <c r="AU197" s="234" t="s">
        <v>80</v>
      </c>
      <c r="AV197" s="13" t="s">
        <v>80</v>
      </c>
      <c r="AW197" s="13" t="s">
        <v>32</v>
      </c>
      <c r="AX197" s="13" t="s">
        <v>70</v>
      </c>
      <c r="AY197" s="234" t="s">
        <v>242</v>
      </c>
    </row>
    <row r="198" spans="1:51" s="13" customFormat="1" ht="12">
      <c r="A198" s="13"/>
      <c r="B198" s="225"/>
      <c r="C198" s="226"/>
      <c r="D198" s="223" t="s">
        <v>254</v>
      </c>
      <c r="E198" s="227" t="s">
        <v>17</v>
      </c>
      <c r="F198" s="228" t="s">
        <v>1475</v>
      </c>
      <c r="G198" s="226"/>
      <c r="H198" s="229">
        <v>28.44</v>
      </c>
      <c r="I198" s="226"/>
      <c r="J198" s="226"/>
      <c r="K198" s="226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254</v>
      </c>
      <c r="AU198" s="234" t="s">
        <v>80</v>
      </c>
      <c r="AV198" s="13" t="s">
        <v>80</v>
      </c>
      <c r="AW198" s="13" t="s">
        <v>32</v>
      </c>
      <c r="AX198" s="13" t="s">
        <v>70</v>
      </c>
      <c r="AY198" s="234" t="s">
        <v>242</v>
      </c>
    </row>
    <row r="199" spans="1:51" s="13" customFormat="1" ht="12">
      <c r="A199" s="13"/>
      <c r="B199" s="225"/>
      <c r="C199" s="226"/>
      <c r="D199" s="223" t="s">
        <v>254</v>
      </c>
      <c r="E199" s="227" t="s">
        <v>17</v>
      </c>
      <c r="F199" s="228" t="s">
        <v>1476</v>
      </c>
      <c r="G199" s="226"/>
      <c r="H199" s="229">
        <v>1.6</v>
      </c>
      <c r="I199" s="226"/>
      <c r="J199" s="226"/>
      <c r="K199" s="226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254</v>
      </c>
      <c r="AU199" s="234" t="s">
        <v>80</v>
      </c>
      <c r="AV199" s="13" t="s">
        <v>80</v>
      </c>
      <c r="AW199" s="13" t="s">
        <v>32</v>
      </c>
      <c r="AX199" s="13" t="s">
        <v>70</v>
      </c>
      <c r="AY199" s="234" t="s">
        <v>242</v>
      </c>
    </row>
    <row r="200" spans="1:51" s="15" customFormat="1" ht="12">
      <c r="A200" s="15"/>
      <c r="B200" s="245"/>
      <c r="C200" s="246"/>
      <c r="D200" s="223" t="s">
        <v>254</v>
      </c>
      <c r="E200" s="247" t="s">
        <v>1311</v>
      </c>
      <c r="F200" s="248" t="s">
        <v>291</v>
      </c>
      <c r="G200" s="246"/>
      <c r="H200" s="249">
        <v>60.651</v>
      </c>
      <c r="I200" s="246"/>
      <c r="J200" s="246"/>
      <c r="K200" s="246"/>
      <c r="L200" s="250"/>
      <c r="M200" s="251"/>
      <c r="N200" s="252"/>
      <c r="O200" s="252"/>
      <c r="P200" s="252"/>
      <c r="Q200" s="252"/>
      <c r="R200" s="252"/>
      <c r="S200" s="252"/>
      <c r="T200" s="25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4" t="s">
        <v>254</v>
      </c>
      <c r="AU200" s="254" t="s">
        <v>80</v>
      </c>
      <c r="AV200" s="15" t="s">
        <v>262</v>
      </c>
      <c r="AW200" s="15" t="s">
        <v>32</v>
      </c>
      <c r="AX200" s="15" t="s">
        <v>70</v>
      </c>
      <c r="AY200" s="254" t="s">
        <v>242</v>
      </c>
    </row>
    <row r="201" spans="1:51" s="13" customFormat="1" ht="12">
      <c r="A201" s="13"/>
      <c r="B201" s="225"/>
      <c r="C201" s="226"/>
      <c r="D201" s="223" t="s">
        <v>254</v>
      </c>
      <c r="E201" s="227" t="s">
        <v>17</v>
      </c>
      <c r="F201" s="228" t="s">
        <v>1477</v>
      </c>
      <c r="G201" s="226"/>
      <c r="H201" s="229">
        <v>0.64</v>
      </c>
      <c r="I201" s="226"/>
      <c r="J201" s="226"/>
      <c r="K201" s="226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254</v>
      </c>
      <c r="AU201" s="234" t="s">
        <v>80</v>
      </c>
      <c r="AV201" s="13" t="s">
        <v>80</v>
      </c>
      <c r="AW201" s="13" t="s">
        <v>32</v>
      </c>
      <c r="AX201" s="13" t="s">
        <v>70</v>
      </c>
      <c r="AY201" s="234" t="s">
        <v>242</v>
      </c>
    </row>
    <row r="202" spans="1:51" s="13" customFormat="1" ht="12">
      <c r="A202" s="13"/>
      <c r="B202" s="225"/>
      <c r="C202" s="226"/>
      <c r="D202" s="223" t="s">
        <v>254</v>
      </c>
      <c r="E202" s="227" t="s">
        <v>1478</v>
      </c>
      <c r="F202" s="228" t="s">
        <v>1479</v>
      </c>
      <c r="G202" s="226"/>
      <c r="H202" s="229">
        <v>62.985</v>
      </c>
      <c r="I202" s="226"/>
      <c r="J202" s="226"/>
      <c r="K202" s="226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254</v>
      </c>
      <c r="AU202" s="234" t="s">
        <v>80</v>
      </c>
      <c r="AV202" s="13" t="s">
        <v>80</v>
      </c>
      <c r="AW202" s="13" t="s">
        <v>32</v>
      </c>
      <c r="AX202" s="13" t="s">
        <v>70</v>
      </c>
      <c r="AY202" s="234" t="s">
        <v>242</v>
      </c>
    </row>
    <row r="203" spans="1:51" s="13" customFormat="1" ht="12">
      <c r="A203" s="13"/>
      <c r="B203" s="225"/>
      <c r="C203" s="226"/>
      <c r="D203" s="223" t="s">
        <v>254</v>
      </c>
      <c r="E203" s="227" t="s">
        <v>1480</v>
      </c>
      <c r="F203" s="228" t="s">
        <v>1481</v>
      </c>
      <c r="G203" s="226"/>
      <c r="H203" s="229">
        <v>14.012</v>
      </c>
      <c r="I203" s="226"/>
      <c r="J203" s="226"/>
      <c r="K203" s="226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254</v>
      </c>
      <c r="AU203" s="234" t="s">
        <v>80</v>
      </c>
      <c r="AV203" s="13" t="s">
        <v>80</v>
      </c>
      <c r="AW203" s="13" t="s">
        <v>32</v>
      </c>
      <c r="AX203" s="13" t="s">
        <v>70</v>
      </c>
      <c r="AY203" s="234" t="s">
        <v>242</v>
      </c>
    </row>
    <row r="204" spans="1:51" s="13" customFormat="1" ht="12">
      <c r="A204" s="13"/>
      <c r="B204" s="225"/>
      <c r="C204" s="226"/>
      <c r="D204" s="223" t="s">
        <v>254</v>
      </c>
      <c r="E204" s="227" t="s">
        <v>1482</v>
      </c>
      <c r="F204" s="228" t="s">
        <v>1483</v>
      </c>
      <c r="G204" s="226"/>
      <c r="H204" s="229">
        <v>4.13</v>
      </c>
      <c r="I204" s="226"/>
      <c r="J204" s="226"/>
      <c r="K204" s="226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254</v>
      </c>
      <c r="AU204" s="234" t="s">
        <v>80</v>
      </c>
      <c r="AV204" s="13" t="s">
        <v>80</v>
      </c>
      <c r="AW204" s="13" t="s">
        <v>32</v>
      </c>
      <c r="AX204" s="13" t="s">
        <v>70</v>
      </c>
      <c r="AY204" s="234" t="s">
        <v>242</v>
      </c>
    </row>
    <row r="205" spans="1:51" s="13" customFormat="1" ht="12">
      <c r="A205" s="13"/>
      <c r="B205" s="225"/>
      <c r="C205" s="226"/>
      <c r="D205" s="223" t="s">
        <v>254</v>
      </c>
      <c r="E205" s="227" t="s">
        <v>1484</v>
      </c>
      <c r="F205" s="228" t="s">
        <v>1485</v>
      </c>
      <c r="G205" s="226"/>
      <c r="H205" s="229">
        <v>3.15</v>
      </c>
      <c r="I205" s="226"/>
      <c r="J205" s="226"/>
      <c r="K205" s="226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254</v>
      </c>
      <c r="AU205" s="234" t="s">
        <v>80</v>
      </c>
      <c r="AV205" s="13" t="s">
        <v>80</v>
      </c>
      <c r="AW205" s="13" t="s">
        <v>32</v>
      </c>
      <c r="AX205" s="13" t="s">
        <v>70</v>
      </c>
      <c r="AY205" s="234" t="s">
        <v>242</v>
      </c>
    </row>
    <row r="206" spans="1:51" s="15" customFormat="1" ht="12">
      <c r="A206" s="15"/>
      <c r="B206" s="245"/>
      <c r="C206" s="246"/>
      <c r="D206" s="223" t="s">
        <v>254</v>
      </c>
      <c r="E206" s="247" t="s">
        <v>1328</v>
      </c>
      <c r="F206" s="248" t="s">
        <v>291</v>
      </c>
      <c r="G206" s="246"/>
      <c r="H206" s="249">
        <v>84.917</v>
      </c>
      <c r="I206" s="246"/>
      <c r="J206" s="246"/>
      <c r="K206" s="246"/>
      <c r="L206" s="250"/>
      <c r="M206" s="251"/>
      <c r="N206" s="252"/>
      <c r="O206" s="252"/>
      <c r="P206" s="252"/>
      <c r="Q206" s="252"/>
      <c r="R206" s="252"/>
      <c r="S206" s="252"/>
      <c r="T206" s="25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4" t="s">
        <v>254</v>
      </c>
      <c r="AU206" s="254" t="s">
        <v>80</v>
      </c>
      <c r="AV206" s="15" t="s">
        <v>262</v>
      </c>
      <c r="AW206" s="15" t="s">
        <v>32</v>
      </c>
      <c r="AX206" s="15" t="s">
        <v>70</v>
      </c>
      <c r="AY206" s="254" t="s">
        <v>242</v>
      </c>
    </row>
    <row r="207" spans="1:51" s="14" customFormat="1" ht="12">
      <c r="A207" s="14"/>
      <c r="B207" s="235"/>
      <c r="C207" s="236"/>
      <c r="D207" s="223" t="s">
        <v>254</v>
      </c>
      <c r="E207" s="237" t="s">
        <v>1486</v>
      </c>
      <c r="F207" s="238" t="s">
        <v>261</v>
      </c>
      <c r="G207" s="236"/>
      <c r="H207" s="239">
        <v>145.568</v>
      </c>
      <c r="I207" s="236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254</v>
      </c>
      <c r="AU207" s="244" t="s">
        <v>80</v>
      </c>
      <c r="AV207" s="14" t="s">
        <v>248</v>
      </c>
      <c r="AW207" s="14" t="s">
        <v>32</v>
      </c>
      <c r="AX207" s="14" t="s">
        <v>78</v>
      </c>
      <c r="AY207" s="244" t="s">
        <v>242</v>
      </c>
    </row>
    <row r="208" spans="1:65" s="2" customFormat="1" ht="37.8" customHeight="1">
      <c r="A208" s="34"/>
      <c r="B208" s="35"/>
      <c r="C208" s="207" t="s">
        <v>384</v>
      </c>
      <c r="D208" s="207" t="s">
        <v>244</v>
      </c>
      <c r="E208" s="208" t="s">
        <v>918</v>
      </c>
      <c r="F208" s="209" t="s">
        <v>919</v>
      </c>
      <c r="G208" s="210" t="s">
        <v>144</v>
      </c>
      <c r="H208" s="211">
        <v>62.614</v>
      </c>
      <c r="I208" s="212">
        <v>543.34</v>
      </c>
      <c r="J208" s="212">
        <f>ROUND(I208*H208,2)</f>
        <v>34020.69</v>
      </c>
      <c r="K208" s="209" t="s">
        <v>247</v>
      </c>
      <c r="L208" s="40"/>
      <c r="M208" s="213" t="s">
        <v>17</v>
      </c>
      <c r="N208" s="214" t="s">
        <v>41</v>
      </c>
      <c r="O208" s="215">
        <v>1.789</v>
      </c>
      <c r="P208" s="215">
        <f>O208*H208</f>
        <v>112.01644599999999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7" t="s">
        <v>248</v>
      </c>
      <c r="AT208" s="217" t="s">
        <v>244</v>
      </c>
      <c r="AU208" s="217" t="s">
        <v>80</v>
      </c>
      <c r="AY208" s="19" t="s">
        <v>242</v>
      </c>
      <c r="BE208" s="218">
        <f>IF(N208="základní",J208,0)</f>
        <v>34020.69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78</v>
      </c>
      <c r="BK208" s="218">
        <f>ROUND(I208*H208,2)</f>
        <v>34020.69</v>
      </c>
      <c r="BL208" s="19" t="s">
        <v>248</v>
      </c>
      <c r="BM208" s="217" t="s">
        <v>1487</v>
      </c>
    </row>
    <row r="209" spans="1:47" s="2" customFormat="1" ht="12">
      <c r="A209" s="34"/>
      <c r="B209" s="35"/>
      <c r="C209" s="36"/>
      <c r="D209" s="219" t="s">
        <v>250</v>
      </c>
      <c r="E209" s="36"/>
      <c r="F209" s="220" t="s">
        <v>921</v>
      </c>
      <c r="G209" s="36"/>
      <c r="H209" s="36"/>
      <c r="I209" s="36"/>
      <c r="J209" s="36"/>
      <c r="K209" s="36"/>
      <c r="L209" s="40"/>
      <c r="M209" s="221"/>
      <c r="N209" s="222"/>
      <c r="O209" s="79"/>
      <c r="P209" s="79"/>
      <c r="Q209" s="79"/>
      <c r="R209" s="79"/>
      <c r="S209" s="79"/>
      <c r="T209" s="80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9" t="s">
        <v>250</v>
      </c>
      <c r="AU209" s="19" t="s">
        <v>80</v>
      </c>
    </row>
    <row r="210" spans="1:51" s="13" customFormat="1" ht="12">
      <c r="A210" s="13"/>
      <c r="B210" s="225"/>
      <c r="C210" s="226"/>
      <c r="D210" s="223" t="s">
        <v>254</v>
      </c>
      <c r="E210" s="227" t="s">
        <v>17</v>
      </c>
      <c r="F210" s="228" t="s">
        <v>1488</v>
      </c>
      <c r="G210" s="226"/>
      <c r="H210" s="229">
        <v>2.244</v>
      </c>
      <c r="I210" s="226"/>
      <c r="J210" s="226"/>
      <c r="K210" s="226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254</v>
      </c>
      <c r="AU210" s="234" t="s">
        <v>80</v>
      </c>
      <c r="AV210" s="13" t="s">
        <v>80</v>
      </c>
      <c r="AW210" s="13" t="s">
        <v>32</v>
      </c>
      <c r="AX210" s="13" t="s">
        <v>70</v>
      </c>
      <c r="AY210" s="234" t="s">
        <v>242</v>
      </c>
    </row>
    <row r="211" spans="1:51" s="13" customFormat="1" ht="12">
      <c r="A211" s="13"/>
      <c r="B211" s="225"/>
      <c r="C211" s="226"/>
      <c r="D211" s="223" t="s">
        <v>254</v>
      </c>
      <c r="E211" s="227" t="s">
        <v>17</v>
      </c>
      <c r="F211" s="228" t="s">
        <v>1489</v>
      </c>
      <c r="G211" s="226"/>
      <c r="H211" s="229">
        <v>6.272</v>
      </c>
      <c r="I211" s="226"/>
      <c r="J211" s="226"/>
      <c r="K211" s="226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254</v>
      </c>
      <c r="AU211" s="234" t="s">
        <v>80</v>
      </c>
      <c r="AV211" s="13" t="s">
        <v>80</v>
      </c>
      <c r="AW211" s="13" t="s">
        <v>32</v>
      </c>
      <c r="AX211" s="13" t="s">
        <v>70</v>
      </c>
      <c r="AY211" s="234" t="s">
        <v>242</v>
      </c>
    </row>
    <row r="212" spans="1:51" s="13" customFormat="1" ht="12">
      <c r="A212" s="13"/>
      <c r="B212" s="225"/>
      <c r="C212" s="226"/>
      <c r="D212" s="223" t="s">
        <v>254</v>
      </c>
      <c r="E212" s="227" t="s">
        <v>17</v>
      </c>
      <c r="F212" s="228" t="s">
        <v>1490</v>
      </c>
      <c r="G212" s="226"/>
      <c r="H212" s="229">
        <v>25.758</v>
      </c>
      <c r="I212" s="226"/>
      <c r="J212" s="226"/>
      <c r="K212" s="226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254</v>
      </c>
      <c r="AU212" s="234" t="s">
        <v>80</v>
      </c>
      <c r="AV212" s="13" t="s">
        <v>80</v>
      </c>
      <c r="AW212" s="13" t="s">
        <v>32</v>
      </c>
      <c r="AX212" s="13" t="s">
        <v>70</v>
      </c>
      <c r="AY212" s="234" t="s">
        <v>242</v>
      </c>
    </row>
    <row r="213" spans="1:51" s="15" customFormat="1" ht="12">
      <c r="A213" s="15"/>
      <c r="B213" s="245"/>
      <c r="C213" s="246"/>
      <c r="D213" s="223" t="s">
        <v>254</v>
      </c>
      <c r="E213" s="247" t="s">
        <v>1287</v>
      </c>
      <c r="F213" s="248" t="s">
        <v>291</v>
      </c>
      <c r="G213" s="246"/>
      <c r="H213" s="249">
        <v>34.274</v>
      </c>
      <c r="I213" s="246"/>
      <c r="J213" s="246"/>
      <c r="K213" s="246"/>
      <c r="L213" s="250"/>
      <c r="M213" s="251"/>
      <c r="N213" s="252"/>
      <c r="O213" s="252"/>
      <c r="P213" s="252"/>
      <c r="Q213" s="252"/>
      <c r="R213" s="252"/>
      <c r="S213" s="252"/>
      <c r="T213" s="25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4" t="s">
        <v>254</v>
      </c>
      <c r="AU213" s="254" t="s">
        <v>80</v>
      </c>
      <c r="AV213" s="15" t="s">
        <v>262</v>
      </c>
      <c r="AW213" s="15" t="s">
        <v>32</v>
      </c>
      <c r="AX213" s="15" t="s">
        <v>70</v>
      </c>
      <c r="AY213" s="254" t="s">
        <v>242</v>
      </c>
    </row>
    <row r="214" spans="1:51" s="13" customFormat="1" ht="12">
      <c r="A214" s="13"/>
      <c r="B214" s="225"/>
      <c r="C214" s="226"/>
      <c r="D214" s="223" t="s">
        <v>254</v>
      </c>
      <c r="E214" s="227" t="s">
        <v>17</v>
      </c>
      <c r="F214" s="228" t="s">
        <v>1491</v>
      </c>
      <c r="G214" s="226"/>
      <c r="H214" s="229">
        <v>22.86</v>
      </c>
      <c r="I214" s="226"/>
      <c r="J214" s="226"/>
      <c r="K214" s="226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254</v>
      </c>
      <c r="AU214" s="234" t="s">
        <v>80</v>
      </c>
      <c r="AV214" s="13" t="s">
        <v>80</v>
      </c>
      <c r="AW214" s="13" t="s">
        <v>32</v>
      </c>
      <c r="AX214" s="13" t="s">
        <v>70</v>
      </c>
      <c r="AY214" s="234" t="s">
        <v>242</v>
      </c>
    </row>
    <row r="215" spans="1:51" s="13" customFormat="1" ht="12">
      <c r="A215" s="13"/>
      <c r="B215" s="225"/>
      <c r="C215" s="226"/>
      <c r="D215" s="223" t="s">
        <v>254</v>
      </c>
      <c r="E215" s="227" t="s">
        <v>17</v>
      </c>
      <c r="F215" s="228" t="s">
        <v>1492</v>
      </c>
      <c r="G215" s="226"/>
      <c r="H215" s="229">
        <v>5.48</v>
      </c>
      <c r="I215" s="226"/>
      <c r="J215" s="226"/>
      <c r="K215" s="226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254</v>
      </c>
      <c r="AU215" s="234" t="s">
        <v>80</v>
      </c>
      <c r="AV215" s="13" t="s">
        <v>80</v>
      </c>
      <c r="AW215" s="13" t="s">
        <v>32</v>
      </c>
      <c r="AX215" s="13" t="s">
        <v>70</v>
      </c>
      <c r="AY215" s="234" t="s">
        <v>242</v>
      </c>
    </row>
    <row r="216" spans="1:51" s="15" customFormat="1" ht="12">
      <c r="A216" s="15"/>
      <c r="B216" s="245"/>
      <c r="C216" s="246"/>
      <c r="D216" s="223" t="s">
        <v>254</v>
      </c>
      <c r="E216" s="247" t="s">
        <v>1290</v>
      </c>
      <c r="F216" s="248" t="s">
        <v>291</v>
      </c>
      <c r="G216" s="246"/>
      <c r="H216" s="249">
        <v>28.34</v>
      </c>
      <c r="I216" s="246"/>
      <c r="J216" s="246"/>
      <c r="K216" s="246"/>
      <c r="L216" s="250"/>
      <c r="M216" s="251"/>
      <c r="N216" s="252"/>
      <c r="O216" s="252"/>
      <c r="P216" s="252"/>
      <c r="Q216" s="252"/>
      <c r="R216" s="252"/>
      <c r="S216" s="252"/>
      <c r="T216" s="25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4" t="s">
        <v>254</v>
      </c>
      <c r="AU216" s="254" t="s">
        <v>80</v>
      </c>
      <c r="AV216" s="15" t="s">
        <v>262</v>
      </c>
      <c r="AW216" s="15" t="s">
        <v>32</v>
      </c>
      <c r="AX216" s="15" t="s">
        <v>70</v>
      </c>
      <c r="AY216" s="254" t="s">
        <v>242</v>
      </c>
    </row>
    <row r="217" spans="1:51" s="14" customFormat="1" ht="12">
      <c r="A217" s="14"/>
      <c r="B217" s="235"/>
      <c r="C217" s="236"/>
      <c r="D217" s="223" t="s">
        <v>254</v>
      </c>
      <c r="E217" s="237" t="s">
        <v>17</v>
      </c>
      <c r="F217" s="238" t="s">
        <v>261</v>
      </c>
      <c r="G217" s="236"/>
      <c r="H217" s="239">
        <v>62.614000000000004</v>
      </c>
      <c r="I217" s="236"/>
      <c r="J217" s="236"/>
      <c r="K217" s="236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254</v>
      </c>
      <c r="AU217" s="244" t="s">
        <v>80</v>
      </c>
      <c r="AV217" s="14" t="s">
        <v>248</v>
      </c>
      <c r="AW217" s="14" t="s">
        <v>32</v>
      </c>
      <c r="AX217" s="14" t="s">
        <v>78</v>
      </c>
      <c r="AY217" s="244" t="s">
        <v>242</v>
      </c>
    </row>
    <row r="218" spans="1:65" s="2" customFormat="1" ht="16.5" customHeight="1">
      <c r="A218" s="34"/>
      <c r="B218" s="35"/>
      <c r="C218" s="264" t="s">
        <v>391</v>
      </c>
      <c r="D218" s="264" t="s">
        <v>420</v>
      </c>
      <c r="E218" s="265" t="s">
        <v>914</v>
      </c>
      <c r="F218" s="266" t="s">
        <v>915</v>
      </c>
      <c r="G218" s="267" t="s">
        <v>736</v>
      </c>
      <c r="H218" s="268">
        <v>186.817</v>
      </c>
      <c r="I218" s="269">
        <v>274.1</v>
      </c>
      <c r="J218" s="269">
        <f>ROUND(I218*H218,2)</f>
        <v>51206.54</v>
      </c>
      <c r="K218" s="266" t="s">
        <v>423</v>
      </c>
      <c r="L218" s="270"/>
      <c r="M218" s="271" t="s">
        <v>17</v>
      </c>
      <c r="N218" s="272" t="s">
        <v>41</v>
      </c>
      <c r="O218" s="215">
        <v>0</v>
      </c>
      <c r="P218" s="215">
        <f>O218*H218</f>
        <v>0</v>
      </c>
      <c r="Q218" s="215">
        <v>1</v>
      </c>
      <c r="R218" s="215">
        <f>Q218*H218</f>
        <v>186.817</v>
      </c>
      <c r="S218" s="215">
        <v>0</v>
      </c>
      <c r="T218" s="21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7" t="s">
        <v>300</v>
      </c>
      <c r="AT218" s="217" t="s">
        <v>420</v>
      </c>
      <c r="AU218" s="217" t="s">
        <v>80</v>
      </c>
      <c r="AY218" s="19" t="s">
        <v>242</v>
      </c>
      <c r="BE218" s="218">
        <f>IF(N218="základní",J218,0)</f>
        <v>51206.54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78</v>
      </c>
      <c r="BK218" s="218">
        <f>ROUND(I218*H218,2)</f>
        <v>51206.54</v>
      </c>
      <c r="BL218" s="19" t="s">
        <v>248</v>
      </c>
      <c r="BM218" s="217" t="s">
        <v>1493</v>
      </c>
    </row>
    <row r="219" spans="1:51" s="13" customFormat="1" ht="12">
      <c r="A219" s="13"/>
      <c r="B219" s="225"/>
      <c r="C219" s="226"/>
      <c r="D219" s="223" t="s">
        <v>254</v>
      </c>
      <c r="E219" s="227" t="s">
        <v>17</v>
      </c>
      <c r="F219" s="228" t="s">
        <v>1494</v>
      </c>
      <c r="G219" s="226"/>
      <c r="H219" s="229">
        <v>169.834</v>
      </c>
      <c r="I219" s="226"/>
      <c r="J219" s="226"/>
      <c r="K219" s="226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254</v>
      </c>
      <c r="AU219" s="234" t="s">
        <v>80</v>
      </c>
      <c r="AV219" s="13" t="s">
        <v>80</v>
      </c>
      <c r="AW219" s="13" t="s">
        <v>32</v>
      </c>
      <c r="AX219" s="13" t="s">
        <v>70</v>
      </c>
      <c r="AY219" s="234" t="s">
        <v>242</v>
      </c>
    </row>
    <row r="220" spans="1:51" s="13" customFormat="1" ht="12">
      <c r="A220" s="13"/>
      <c r="B220" s="225"/>
      <c r="C220" s="226"/>
      <c r="D220" s="223" t="s">
        <v>254</v>
      </c>
      <c r="E220" s="227" t="s">
        <v>17</v>
      </c>
      <c r="F220" s="228" t="s">
        <v>1495</v>
      </c>
      <c r="G220" s="226"/>
      <c r="H220" s="229">
        <v>186.817</v>
      </c>
      <c r="I220" s="226"/>
      <c r="J220" s="226"/>
      <c r="K220" s="226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254</v>
      </c>
      <c r="AU220" s="234" t="s">
        <v>80</v>
      </c>
      <c r="AV220" s="13" t="s">
        <v>80</v>
      </c>
      <c r="AW220" s="13" t="s">
        <v>32</v>
      </c>
      <c r="AX220" s="13" t="s">
        <v>78</v>
      </c>
      <c r="AY220" s="234" t="s">
        <v>242</v>
      </c>
    </row>
    <row r="221" spans="1:65" s="2" customFormat="1" ht="16.5" customHeight="1">
      <c r="A221" s="34"/>
      <c r="B221" s="35"/>
      <c r="C221" s="264" t="s">
        <v>7</v>
      </c>
      <c r="D221" s="264" t="s">
        <v>420</v>
      </c>
      <c r="E221" s="265" t="s">
        <v>923</v>
      </c>
      <c r="F221" s="266" t="s">
        <v>924</v>
      </c>
      <c r="G221" s="267" t="s">
        <v>736</v>
      </c>
      <c r="H221" s="268">
        <v>62.348</v>
      </c>
      <c r="I221" s="269">
        <v>515.27</v>
      </c>
      <c r="J221" s="269">
        <f>ROUND(I221*H221,2)</f>
        <v>32126.05</v>
      </c>
      <c r="K221" s="266" t="s">
        <v>423</v>
      </c>
      <c r="L221" s="270"/>
      <c r="M221" s="271" t="s">
        <v>17</v>
      </c>
      <c r="N221" s="272" t="s">
        <v>41</v>
      </c>
      <c r="O221" s="215">
        <v>0</v>
      </c>
      <c r="P221" s="215">
        <f>O221*H221</f>
        <v>0</v>
      </c>
      <c r="Q221" s="215">
        <v>1</v>
      </c>
      <c r="R221" s="215">
        <f>Q221*H221</f>
        <v>62.348</v>
      </c>
      <c r="S221" s="215">
        <v>0</v>
      </c>
      <c r="T221" s="21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7" t="s">
        <v>300</v>
      </c>
      <c r="AT221" s="217" t="s">
        <v>420</v>
      </c>
      <c r="AU221" s="217" t="s">
        <v>80</v>
      </c>
      <c r="AY221" s="19" t="s">
        <v>242</v>
      </c>
      <c r="BE221" s="218">
        <f>IF(N221="základní",J221,0)</f>
        <v>32126.05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78</v>
      </c>
      <c r="BK221" s="218">
        <f>ROUND(I221*H221,2)</f>
        <v>32126.05</v>
      </c>
      <c r="BL221" s="19" t="s">
        <v>248</v>
      </c>
      <c r="BM221" s="217" t="s">
        <v>1496</v>
      </c>
    </row>
    <row r="222" spans="1:51" s="13" customFormat="1" ht="12">
      <c r="A222" s="13"/>
      <c r="B222" s="225"/>
      <c r="C222" s="226"/>
      <c r="D222" s="223" t="s">
        <v>254</v>
      </c>
      <c r="E222" s="227" t="s">
        <v>17</v>
      </c>
      <c r="F222" s="228" t="s">
        <v>1497</v>
      </c>
      <c r="G222" s="226"/>
      <c r="H222" s="229">
        <v>56.68</v>
      </c>
      <c r="I222" s="226"/>
      <c r="J222" s="226"/>
      <c r="K222" s="226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254</v>
      </c>
      <c r="AU222" s="234" t="s">
        <v>80</v>
      </c>
      <c r="AV222" s="13" t="s">
        <v>80</v>
      </c>
      <c r="AW222" s="13" t="s">
        <v>32</v>
      </c>
      <c r="AX222" s="13" t="s">
        <v>70</v>
      </c>
      <c r="AY222" s="234" t="s">
        <v>242</v>
      </c>
    </row>
    <row r="223" spans="1:51" s="13" customFormat="1" ht="12">
      <c r="A223" s="13"/>
      <c r="B223" s="225"/>
      <c r="C223" s="226"/>
      <c r="D223" s="223" t="s">
        <v>254</v>
      </c>
      <c r="E223" s="227" t="s">
        <v>17</v>
      </c>
      <c r="F223" s="228" t="s">
        <v>1498</v>
      </c>
      <c r="G223" s="226"/>
      <c r="H223" s="229">
        <v>62.348</v>
      </c>
      <c r="I223" s="226"/>
      <c r="J223" s="226"/>
      <c r="K223" s="226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254</v>
      </c>
      <c r="AU223" s="234" t="s">
        <v>80</v>
      </c>
      <c r="AV223" s="13" t="s">
        <v>80</v>
      </c>
      <c r="AW223" s="13" t="s">
        <v>32</v>
      </c>
      <c r="AX223" s="13" t="s">
        <v>78</v>
      </c>
      <c r="AY223" s="234" t="s">
        <v>242</v>
      </c>
    </row>
    <row r="224" spans="1:65" s="2" customFormat="1" ht="16.5" customHeight="1">
      <c r="A224" s="34"/>
      <c r="B224" s="35"/>
      <c r="C224" s="264" t="s">
        <v>402</v>
      </c>
      <c r="D224" s="264" t="s">
        <v>420</v>
      </c>
      <c r="E224" s="265" t="s">
        <v>1499</v>
      </c>
      <c r="F224" s="266" t="s">
        <v>1500</v>
      </c>
      <c r="G224" s="267" t="s">
        <v>736</v>
      </c>
      <c r="H224" s="268">
        <v>75.403</v>
      </c>
      <c r="I224" s="269">
        <v>375.8</v>
      </c>
      <c r="J224" s="269">
        <f>ROUND(I224*H224,2)</f>
        <v>28336.45</v>
      </c>
      <c r="K224" s="266" t="s">
        <v>423</v>
      </c>
      <c r="L224" s="270"/>
      <c r="M224" s="271" t="s">
        <v>17</v>
      </c>
      <c r="N224" s="272" t="s">
        <v>41</v>
      </c>
      <c r="O224" s="215">
        <v>0</v>
      </c>
      <c r="P224" s="215">
        <f>O224*H224</f>
        <v>0</v>
      </c>
      <c r="Q224" s="215">
        <v>1</v>
      </c>
      <c r="R224" s="215">
        <f>Q224*H224</f>
        <v>75.403</v>
      </c>
      <c r="S224" s="215">
        <v>0</v>
      </c>
      <c r="T224" s="21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7" t="s">
        <v>300</v>
      </c>
      <c r="AT224" s="217" t="s">
        <v>420</v>
      </c>
      <c r="AU224" s="217" t="s">
        <v>80</v>
      </c>
      <c r="AY224" s="19" t="s">
        <v>242</v>
      </c>
      <c r="BE224" s="218">
        <f>IF(N224="základní",J224,0)</f>
        <v>28336.45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78</v>
      </c>
      <c r="BK224" s="218">
        <f>ROUND(I224*H224,2)</f>
        <v>28336.45</v>
      </c>
      <c r="BL224" s="19" t="s">
        <v>248</v>
      </c>
      <c r="BM224" s="217" t="s">
        <v>1501</v>
      </c>
    </row>
    <row r="225" spans="1:51" s="13" customFormat="1" ht="12">
      <c r="A225" s="13"/>
      <c r="B225" s="225"/>
      <c r="C225" s="226"/>
      <c r="D225" s="223" t="s">
        <v>254</v>
      </c>
      <c r="E225" s="227" t="s">
        <v>17</v>
      </c>
      <c r="F225" s="228" t="s">
        <v>1502</v>
      </c>
      <c r="G225" s="226"/>
      <c r="H225" s="229">
        <v>68.548</v>
      </c>
      <c r="I225" s="226"/>
      <c r="J225" s="226"/>
      <c r="K225" s="226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254</v>
      </c>
      <c r="AU225" s="234" t="s">
        <v>80</v>
      </c>
      <c r="AV225" s="13" t="s">
        <v>80</v>
      </c>
      <c r="AW225" s="13" t="s">
        <v>32</v>
      </c>
      <c r="AX225" s="13" t="s">
        <v>70</v>
      </c>
      <c r="AY225" s="234" t="s">
        <v>242</v>
      </c>
    </row>
    <row r="226" spans="1:51" s="13" customFormat="1" ht="12">
      <c r="A226" s="13"/>
      <c r="B226" s="225"/>
      <c r="C226" s="226"/>
      <c r="D226" s="223" t="s">
        <v>254</v>
      </c>
      <c r="E226" s="227" t="s">
        <v>17</v>
      </c>
      <c r="F226" s="228" t="s">
        <v>1503</v>
      </c>
      <c r="G226" s="226"/>
      <c r="H226" s="229">
        <v>75.403</v>
      </c>
      <c r="I226" s="226"/>
      <c r="J226" s="226"/>
      <c r="K226" s="226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254</v>
      </c>
      <c r="AU226" s="234" t="s">
        <v>80</v>
      </c>
      <c r="AV226" s="13" t="s">
        <v>80</v>
      </c>
      <c r="AW226" s="13" t="s">
        <v>32</v>
      </c>
      <c r="AX226" s="13" t="s">
        <v>78</v>
      </c>
      <c r="AY226" s="234" t="s">
        <v>242</v>
      </c>
    </row>
    <row r="227" spans="1:65" s="2" customFormat="1" ht="24.15" customHeight="1">
      <c r="A227" s="34"/>
      <c r="B227" s="35"/>
      <c r="C227" s="207" t="s">
        <v>408</v>
      </c>
      <c r="D227" s="207" t="s">
        <v>244</v>
      </c>
      <c r="E227" s="208" t="s">
        <v>409</v>
      </c>
      <c r="F227" s="209" t="s">
        <v>410</v>
      </c>
      <c r="G227" s="210" t="s">
        <v>140</v>
      </c>
      <c r="H227" s="211">
        <v>513</v>
      </c>
      <c r="I227" s="212">
        <v>20.14</v>
      </c>
      <c r="J227" s="212">
        <f>ROUND(I227*H227,2)</f>
        <v>10331.82</v>
      </c>
      <c r="K227" s="209" t="s">
        <v>247</v>
      </c>
      <c r="L227" s="40"/>
      <c r="M227" s="213" t="s">
        <v>17</v>
      </c>
      <c r="N227" s="214" t="s">
        <v>41</v>
      </c>
      <c r="O227" s="215">
        <v>0.016</v>
      </c>
      <c r="P227" s="215">
        <f>O227*H227</f>
        <v>8.208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7" t="s">
        <v>248</v>
      </c>
      <c r="AT227" s="217" t="s">
        <v>244</v>
      </c>
      <c r="AU227" s="217" t="s">
        <v>80</v>
      </c>
      <c r="AY227" s="19" t="s">
        <v>242</v>
      </c>
      <c r="BE227" s="218">
        <f>IF(N227="základní",J227,0)</f>
        <v>10331.82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78</v>
      </c>
      <c r="BK227" s="218">
        <f>ROUND(I227*H227,2)</f>
        <v>10331.82</v>
      </c>
      <c r="BL227" s="19" t="s">
        <v>248</v>
      </c>
      <c r="BM227" s="217" t="s">
        <v>1504</v>
      </c>
    </row>
    <row r="228" spans="1:47" s="2" customFormat="1" ht="12">
      <c r="A228" s="34"/>
      <c r="B228" s="35"/>
      <c r="C228" s="36"/>
      <c r="D228" s="219" t="s">
        <v>250</v>
      </c>
      <c r="E228" s="36"/>
      <c r="F228" s="220" t="s">
        <v>412</v>
      </c>
      <c r="G228" s="36"/>
      <c r="H228" s="36"/>
      <c r="I228" s="36"/>
      <c r="J228" s="36"/>
      <c r="K228" s="36"/>
      <c r="L228" s="40"/>
      <c r="M228" s="221"/>
      <c r="N228" s="222"/>
      <c r="O228" s="79"/>
      <c r="P228" s="79"/>
      <c r="Q228" s="79"/>
      <c r="R228" s="79"/>
      <c r="S228" s="79"/>
      <c r="T228" s="80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9" t="s">
        <v>250</v>
      </c>
      <c r="AU228" s="19" t="s">
        <v>80</v>
      </c>
    </row>
    <row r="229" spans="1:51" s="13" customFormat="1" ht="12">
      <c r="A229" s="13"/>
      <c r="B229" s="225"/>
      <c r="C229" s="226"/>
      <c r="D229" s="223" t="s">
        <v>254</v>
      </c>
      <c r="E229" s="227" t="s">
        <v>1239</v>
      </c>
      <c r="F229" s="228" t="s">
        <v>1505</v>
      </c>
      <c r="G229" s="226"/>
      <c r="H229" s="229">
        <v>513</v>
      </c>
      <c r="I229" s="226"/>
      <c r="J229" s="226"/>
      <c r="K229" s="226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254</v>
      </c>
      <c r="AU229" s="234" t="s">
        <v>80</v>
      </c>
      <c r="AV229" s="13" t="s">
        <v>80</v>
      </c>
      <c r="AW229" s="13" t="s">
        <v>32</v>
      </c>
      <c r="AX229" s="13" t="s">
        <v>78</v>
      </c>
      <c r="AY229" s="234" t="s">
        <v>242</v>
      </c>
    </row>
    <row r="230" spans="1:65" s="2" customFormat="1" ht="16.5" customHeight="1">
      <c r="A230" s="34"/>
      <c r="B230" s="35"/>
      <c r="C230" s="207" t="s">
        <v>413</v>
      </c>
      <c r="D230" s="207" t="s">
        <v>244</v>
      </c>
      <c r="E230" s="208" t="s">
        <v>1506</v>
      </c>
      <c r="F230" s="209" t="s">
        <v>1507</v>
      </c>
      <c r="G230" s="210" t="s">
        <v>184</v>
      </c>
      <c r="H230" s="211">
        <v>32</v>
      </c>
      <c r="I230" s="212">
        <v>9.69</v>
      </c>
      <c r="J230" s="212">
        <f>ROUND(I230*H230,2)</f>
        <v>310.08</v>
      </c>
      <c r="K230" s="209" t="s">
        <v>17</v>
      </c>
      <c r="L230" s="40"/>
      <c r="M230" s="213" t="s">
        <v>17</v>
      </c>
      <c r="N230" s="214" t="s">
        <v>41</v>
      </c>
      <c r="O230" s="215">
        <v>0</v>
      </c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7" t="s">
        <v>248</v>
      </c>
      <c r="AT230" s="217" t="s">
        <v>244</v>
      </c>
      <c r="AU230" s="217" t="s">
        <v>80</v>
      </c>
      <c r="AY230" s="19" t="s">
        <v>242</v>
      </c>
      <c r="BE230" s="218">
        <f>IF(N230="základní",J230,0)</f>
        <v>310.08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78</v>
      </c>
      <c r="BK230" s="218">
        <f>ROUND(I230*H230,2)</f>
        <v>310.08</v>
      </c>
      <c r="BL230" s="19" t="s">
        <v>248</v>
      </c>
      <c r="BM230" s="217" t="s">
        <v>1508</v>
      </c>
    </row>
    <row r="231" spans="1:51" s="13" customFormat="1" ht="12">
      <c r="A231" s="13"/>
      <c r="B231" s="225"/>
      <c r="C231" s="226"/>
      <c r="D231" s="223" t="s">
        <v>254</v>
      </c>
      <c r="E231" s="227" t="s">
        <v>17</v>
      </c>
      <c r="F231" s="228" t="s">
        <v>1509</v>
      </c>
      <c r="G231" s="226"/>
      <c r="H231" s="229">
        <v>32</v>
      </c>
      <c r="I231" s="226"/>
      <c r="J231" s="226"/>
      <c r="K231" s="226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254</v>
      </c>
      <c r="AU231" s="234" t="s">
        <v>80</v>
      </c>
      <c r="AV231" s="13" t="s">
        <v>80</v>
      </c>
      <c r="AW231" s="13" t="s">
        <v>32</v>
      </c>
      <c r="AX231" s="13" t="s">
        <v>78</v>
      </c>
      <c r="AY231" s="234" t="s">
        <v>242</v>
      </c>
    </row>
    <row r="232" spans="1:65" s="2" customFormat="1" ht="16.5" customHeight="1">
      <c r="A232" s="34"/>
      <c r="B232" s="35"/>
      <c r="C232" s="264" t="s">
        <v>419</v>
      </c>
      <c r="D232" s="264" t="s">
        <v>420</v>
      </c>
      <c r="E232" s="265" t="s">
        <v>1510</v>
      </c>
      <c r="F232" s="266" t="s">
        <v>1511</v>
      </c>
      <c r="G232" s="267" t="s">
        <v>184</v>
      </c>
      <c r="H232" s="268">
        <v>35.2</v>
      </c>
      <c r="I232" s="269">
        <v>4.16</v>
      </c>
      <c r="J232" s="269">
        <f>ROUND(I232*H232,2)</f>
        <v>146.43</v>
      </c>
      <c r="K232" s="266" t="s">
        <v>423</v>
      </c>
      <c r="L232" s="270"/>
      <c r="M232" s="271" t="s">
        <v>17</v>
      </c>
      <c r="N232" s="272" t="s">
        <v>41</v>
      </c>
      <c r="O232" s="215">
        <v>0</v>
      </c>
      <c r="P232" s="215">
        <f>O232*H232</f>
        <v>0</v>
      </c>
      <c r="Q232" s="215">
        <v>2E-05</v>
      </c>
      <c r="R232" s="215">
        <f>Q232*H232</f>
        <v>0.0007040000000000001</v>
      </c>
      <c r="S232" s="215">
        <v>0</v>
      </c>
      <c r="T232" s="21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7" t="s">
        <v>300</v>
      </c>
      <c r="AT232" s="217" t="s">
        <v>420</v>
      </c>
      <c r="AU232" s="217" t="s">
        <v>80</v>
      </c>
      <c r="AY232" s="19" t="s">
        <v>242</v>
      </c>
      <c r="BE232" s="218">
        <f>IF(N232="základní",J232,0)</f>
        <v>146.43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78</v>
      </c>
      <c r="BK232" s="218">
        <f>ROUND(I232*H232,2)</f>
        <v>146.43</v>
      </c>
      <c r="BL232" s="19" t="s">
        <v>248</v>
      </c>
      <c r="BM232" s="217" t="s">
        <v>1512</v>
      </c>
    </row>
    <row r="233" spans="1:51" s="13" customFormat="1" ht="12">
      <c r="A233" s="13"/>
      <c r="B233" s="225"/>
      <c r="C233" s="226"/>
      <c r="D233" s="223" t="s">
        <v>254</v>
      </c>
      <c r="E233" s="227" t="s">
        <v>17</v>
      </c>
      <c r="F233" s="228" t="s">
        <v>1509</v>
      </c>
      <c r="G233" s="226"/>
      <c r="H233" s="229">
        <v>32</v>
      </c>
      <c r="I233" s="226"/>
      <c r="J233" s="226"/>
      <c r="K233" s="226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254</v>
      </c>
      <c r="AU233" s="234" t="s">
        <v>80</v>
      </c>
      <c r="AV233" s="13" t="s">
        <v>80</v>
      </c>
      <c r="AW233" s="13" t="s">
        <v>32</v>
      </c>
      <c r="AX233" s="13" t="s">
        <v>70</v>
      </c>
      <c r="AY233" s="234" t="s">
        <v>242</v>
      </c>
    </row>
    <row r="234" spans="1:51" s="13" customFormat="1" ht="12">
      <c r="A234" s="13"/>
      <c r="B234" s="225"/>
      <c r="C234" s="226"/>
      <c r="D234" s="223" t="s">
        <v>254</v>
      </c>
      <c r="E234" s="227" t="s">
        <v>17</v>
      </c>
      <c r="F234" s="228" t="s">
        <v>1513</v>
      </c>
      <c r="G234" s="226"/>
      <c r="H234" s="229">
        <v>35.2</v>
      </c>
      <c r="I234" s="226"/>
      <c r="J234" s="226"/>
      <c r="K234" s="226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254</v>
      </c>
      <c r="AU234" s="234" t="s">
        <v>80</v>
      </c>
      <c r="AV234" s="13" t="s">
        <v>80</v>
      </c>
      <c r="AW234" s="13" t="s">
        <v>32</v>
      </c>
      <c r="AX234" s="13" t="s">
        <v>78</v>
      </c>
      <c r="AY234" s="234" t="s">
        <v>242</v>
      </c>
    </row>
    <row r="235" spans="1:65" s="2" customFormat="1" ht="33" customHeight="1">
      <c r="A235" s="34"/>
      <c r="B235" s="35"/>
      <c r="C235" s="207" t="s">
        <v>427</v>
      </c>
      <c r="D235" s="207" t="s">
        <v>244</v>
      </c>
      <c r="E235" s="208" t="s">
        <v>1514</v>
      </c>
      <c r="F235" s="209" t="s">
        <v>1515</v>
      </c>
      <c r="G235" s="210" t="s">
        <v>184</v>
      </c>
      <c r="H235" s="211">
        <v>10</v>
      </c>
      <c r="I235" s="212">
        <v>2217.84</v>
      </c>
      <c r="J235" s="212">
        <f>ROUND(I235*H235,2)</f>
        <v>22178.4</v>
      </c>
      <c r="K235" s="209" t="s">
        <v>247</v>
      </c>
      <c r="L235" s="40"/>
      <c r="M235" s="213" t="s">
        <v>17</v>
      </c>
      <c r="N235" s="214" t="s">
        <v>41</v>
      </c>
      <c r="O235" s="215">
        <v>5.356</v>
      </c>
      <c r="P235" s="215">
        <f>O235*H235</f>
        <v>53.56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7" t="s">
        <v>248</v>
      </c>
      <c r="AT235" s="217" t="s">
        <v>244</v>
      </c>
      <c r="AU235" s="217" t="s">
        <v>80</v>
      </c>
      <c r="AY235" s="19" t="s">
        <v>242</v>
      </c>
      <c r="BE235" s="218">
        <f>IF(N235="základní",J235,0)</f>
        <v>22178.4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78</v>
      </c>
      <c r="BK235" s="218">
        <f>ROUND(I235*H235,2)</f>
        <v>22178.4</v>
      </c>
      <c r="BL235" s="19" t="s">
        <v>248</v>
      </c>
      <c r="BM235" s="217" t="s">
        <v>1516</v>
      </c>
    </row>
    <row r="236" spans="1:47" s="2" customFormat="1" ht="12">
      <c r="A236" s="34"/>
      <c r="B236" s="35"/>
      <c r="C236" s="36"/>
      <c r="D236" s="219" t="s">
        <v>250</v>
      </c>
      <c r="E236" s="36"/>
      <c r="F236" s="220" t="s">
        <v>1517</v>
      </c>
      <c r="G236" s="36"/>
      <c r="H236" s="36"/>
      <c r="I236" s="36"/>
      <c r="J236" s="36"/>
      <c r="K236" s="36"/>
      <c r="L236" s="40"/>
      <c r="M236" s="221"/>
      <c r="N236" s="222"/>
      <c r="O236" s="79"/>
      <c r="P236" s="79"/>
      <c r="Q236" s="79"/>
      <c r="R236" s="79"/>
      <c r="S236" s="79"/>
      <c r="T236" s="80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9" t="s">
        <v>250</v>
      </c>
      <c r="AU236" s="19" t="s">
        <v>80</v>
      </c>
    </row>
    <row r="237" spans="1:51" s="13" customFormat="1" ht="12">
      <c r="A237" s="13"/>
      <c r="B237" s="225"/>
      <c r="C237" s="226"/>
      <c r="D237" s="223" t="s">
        <v>254</v>
      </c>
      <c r="E237" s="227" t="s">
        <v>17</v>
      </c>
      <c r="F237" s="228" t="s">
        <v>314</v>
      </c>
      <c r="G237" s="226"/>
      <c r="H237" s="229">
        <v>10</v>
      </c>
      <c r="I237" s="226"/>
      <c r="J237" s="226"/>
      <c r="K237" s="226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254</v>
      </c>
      <c r="AU237" s="234" t="s">
        <v>80</v>
      </c>
      <c r="AV237" s="13" t="s">
        <v>80</v>
      </c>
      <c r="AW237" s="13" t="s">
        <v>32</v>
      </c>
      <c r="AX237" s="13" t="s">
        <v>78</v>
      </c>
      <c r="AY237" s="234" t="s">
        <v>242</v>
      </c>
    </row>
    <row r="238" spans="1:65" s="2" customFormat="1" ht="24.15" customHeight="1">
      <c r="A238" s="34"/>
      <c r="B238" s="35"/>
      <c r="C238" s="207" t="s">
        <v>433</v>
      </c>
      <c r="D238" s="207" t="s">
        <v>244</v>
      </c>
      <c r="E238" s="208" t="s">
        <v>1518</v>
      </c>
      <c r="F238" s="209" t="s">
        <v>1519</v>
      </c>
      <c r="G238" s="210" t="s">
        <v>581</v>
      </c>
      <c r="H238" s="211">
        <v>1</v>
      </c>
      <c r="I238" s="212">
        <v>704.54</v>
      </c>
      <c r="J238" s="212">
        <f>ROUND(I238*H238,2)</f>
        <v>704.54</v>
      </c>
      <c r="K238" s="209" t="s">
        <v>247</v>
      </c>
      <c r="L238" s="40"/>
      <c r="M238" s="213" t="s">
        <v>17</v>
      </c>
      <c r="N238" s="214" t="s">
        <v>41</v>
      </c>
      <c r="O238" s="215">
        <v>1.352</v>
      </c>
      <c r="P238" s="215">
        <f>O238*H238</f>
        <v>1.352</v>
      </c>
      <c r="Q238" s="215">
        <v>0.021352</v>
      </c>
      <c r="R238" s="215">
        <f>Q238*H238</f>
        <v>0.021352</v>
      </c>
      <c r="S238" s="215">
        <v>0</v>
      </c>
      <c r="T238" s="21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7" t="s">
        <v>248</v>
      </c>
      <c r="AT238" s="217" t="s">
        <v>244</v>
      </c>
      <c r="AU238" s="217" t="s">
        <v>80</v>
      </c>
      <c r="AY238" s="19" t="s">
        <v>242</v>
      </c>
      <c r="BE238" s="218">
        <f>IF(N238="základní",J238,0)</f>
        <v>704.54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78</v>
      </c>
      <c r="BK238" s="218">
        <f>ROUND(I238*H238,2)</f>
        <v>704.54</v>
      </c>
      <c r="BL238" s="19" t="s">
        <v>248</v>
      </c>
      <c r="BM238" s="217" t="s">
        <v>1520</v>
      </c>
    </row>
    <row r="239" spans="1:47" s="2" customFormat="1" ht="12">
      <c r="A239" s="34"/>
      <c r="B239" s="35"/>
      <c r="C239" s="36"/>
      <c r="D239" s="219" t="s">
        <v>250</v>
      </c>
      <c r="E239" s="36"/>
      <c r="F239" s="220" t="s">
        <v>1521</v>
      </c>
      <c r="G239" s="36"/>
      <c r="H239" s="36"/>
      <c r="I239" s="36"/>
      <c r="J239" s="36"/>
      <c r="K239" s="36"/>
      <c r="L239" s="40"/>
      <c r="M239" s="221"/>
      <c r="N239" s="222"/>
      <c r="O239" s="79"/>
      <c r="P239" s="79"/>
      <c r="Q239" s="79"/>
      <c r="R239" s="79"/>
      <c r="S239" s="79"/>
      <c r="T239" s="80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9" t="s">
        <v>250</v>
      </c>
      <c r="AU239" s="19" t="s">
        <v>80</v>
      </c>
    </row>
    <row r="240" spans="1:51" s="13" customFormat="1" ht="12">
      <c r="A240" s="13"/>
      <c r="B240" s="225"/>
      <c r="C240" s="226"/>
      <c r="D240" s="223" t="s">
        <v>254</v>
      </c>
      <c r="E240" s="227" t="s">
        <v>17</v>
      </c>
      <c r="F240" s="228" t="s">
        <v>78</v>
      </c>
      <c r="G240" s="226"/>
      <c r="H240" s="229">
        <v>1</v>
      </c>
      <c r="I240" s="226"/>
      <c r="J240" s="226"/>
      <c r="K240" s="226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254</v>
      </c>
      <c r="AU240" s="234" t="s">
        <v>80</v>
      </c>
      <c r="AV240" s="13" t="s">
        <v>80</v>
      </c>
      <c r="AW240" s="13" t="s">
        <v>32</v>
      </c>
      <c r="AX240" s="13" t="s">
        <v>78</v>
      </c>
      <c r="AY240" s="234" t="s">
        <v>242</v>
      </c>
    </row>
    <row r="241" spans="1:65" s="2" customFormat="1" ht="24.15" customHeight="1">
      <c r="A241" s="34"/>
      <c r="B241" s="35"/>
      <c r="C241" s="207" t="s">
        <v>442</v>
      </c>
      <c r="D241" s="207" t="s">
        <v>244</v>
      </c>
      <c r="E241" s="208" t="s">
        <v>1522</v>
      </c>
      <c r="F241" s="209" t="s">
        <v>1523</v>
      </c>
      <c r="G241" s="210" t="s">
        <v>581</v>
      </c>
      <c r="H241" s="211">
        <v>6</v>
      </c>
      <c r="I241" s="212">
        <v>802.65</v>
      </c>
      <c r="J241" s="212">
        <f>ROUND(I241*H241,2)</f>
        <v>4815.9</v>
      </c>
      <c r="K241" s="209" t="s">
        <v>247</v>
      </c>
      <c r="L241" s="40"/>
      <c r="M241" s="213" t="s">
        <v>17</v>
      </c>
      <c r="N241" s="214" t="s">
        <v>41</v>
      </c>
      <c r="O241" s="215">
        <v>1.364</v>
      </c>
      <c r="P241" s="215">
        <f>O241*H241</f>
        <v>8.184000000000001</v>
      </c>
      <c r="Q241" s="215">
        <v>0.0298917</v>
      </c>
      <c r="R241" s="215">
        <f>Q241*H241</f>
        <v>0.17935020000000002</v>
      </c>
      <c r="S241" s="215">
        <v>0</v>
      </c>
      <c r="T241" s="21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7" t="s">
        <v>248</v>
      </c>
      <c r="AT241" s="217" t="s">
        <v>244</v>
      </c>
      <c r="AU241" s="217" t="s">
        <v>80</v>
      </c>
      <c r="AY241" s="19" t="s">
        <v>242</v>
      </c>
      <c r="BE241" s="218">
        <f>IF(N241="základní",J241,0)</f>
        <v>4815.9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78</v>
      </c>
      <c r="BK241" s="218">
        <f>ROUND(I241*H241,2)</f>
        <v>4815.9</v>
      </c>
      <c r="BL241" s="19" t="s">
        <v>248</v>
      </c>
      <c r="BM241" s="217" t="s">
        <v>1524</v>
      </c>
    </row>
    <row r="242" spans="1:47" s="2" customFormat="1" ht="12">
      <c r="A242" s="34"/>
      <c r="B242" s="35"/>
      <c r="C242" s="36"/>
      <c r="D242" s="219" t="s">
        <v>250</v>
      </c>
      <c r="E242" s="36"/>
      <c r="F242" s="220" t="s">
        <v>1525</v>
      </c>
      <c r="G242" s="36"/>
      <c r="H242" s="36"/>
      <c r="I242" s="36"/>
      <c r="J242" s="36"/>
      <c r="K242" s="36"/>
      <c r="L242" s="40"/>
      <c r="M242" s="221"/>
      <c r="N242" s="222"/>
      <c r="O242" s="79"/>
      <c r="P242" s="79"/>
      <c r="Q242" s="79"/>
      <c r="R242" s="79"/>
      <c r="S242" s="79"/>
      <c r="T242" s="80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250</v>
      </c>
      <c r="AU242" s="19" t="s">
        <v>80</v>
      </c>
    </row>
    <row r="243" spans="1:51" s="13" customFormat="1" ht="12">
      <c r="A243" s="13"/>
      <c r="B243" s="225"/>
      <c r="C243" s="226"/>
      <c r="D243" s="223" t="s">
        <v>254</v>
      </c>
      <c r="E243" s="227" t="s">
        <v>17</v>
      </c>
      <c r="F243" s="228" t="s">
        <v>284</v>
      </c>
      <c r="G243" s="226"/>
      <c r="H243" s="229">
        <v>6</v>
      </c>
      <c r="I243" s="226"/>
      <c r="J243" s="226"/>
      <c r="K243" s="226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254</v>
      </c>
      <c r="AU243" s="234" t="s">
        <v>80</v>
      </c>
      <c r="AV243" s="13" t="s">
        <v>80</v>
      </c>
      <c r="AW243" s="13" t="s">
        <v>32</v>
      </c>
      <c r="AX243" s="13" t="s">
        <v>78</v>
      </c>
      <c r="AY243" s="234" t="s">
        <v>242</v>
      </c>
    </row>
    <row r="244" spans="1:63" s="12" customFormat="1" ht="22.8" customHeight="1">
      <c r="A244" s="12"/>
      <c r="B244" s="192"/>
      <c r="C244" s="193"/>
      <c r="D244" s="194" t="s">
        <v>69</v>
      </c>
      <c r="E244" s="205" t="s">
        <v>80</v>
      </c>
      <c r="F244" s="205" t="s">
        <v>929</v>
      </c>
      <c r="G244" s="193"/>
      <c r="H244" s="193"/>
      <c r="I244" s="193"/>
      <c r="J244" s="206">
        <f>BK244</f>
        <v>2236337.909999999</v>
      </c>
      <c r="K244" s="193"/>
      <c r="L244" s="197"/>
      <c r="M244" s="198"/>
      <c r="N244" s="199"/>
      <c r="O244" s="199"/>
      <c r="P244" s="200">
        <f>SUM(P245:P341)</f>
        <v>141.806455</v>
      </c>
      <c r="Q244" s="199"/>
      <c r="R244" s="200">
        <f>SUM(R245:R341)</f>
        <v>8131.319231694143</v>
      </c>
      <c r="S244" s="199"/>
      <c r="T244" s="201">
        <f>SUM(T245:T341)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2" t="s">
        <v>78</v>
      </c>
      <c r="AT244" s="203" t="s">
        <v>69</v>
      </c>
      <c r="AU244" s="203" t="s">
        <v>78</v>
      </c>
      <c r="AY244" s="202" t="s">
        <v>242</v>
      </c>
      <c r="BK244" s="204">
        <f>SUM(BK245:BK341)</f>
        <v>2236337.909999999</v>
      </c>
    </row>
    <row r="245" spans="1:65" s="2" customFormat="1" ht="24.15" customHeight="1">
      <c r="A245" s="34"/>
      <c r="B245" s="35"/>
      <c r="C245" s="207" t="s">
        <v>447</v>
      </c>
      <c r="D245" s="207" t="s">
        <v>244</v>
      </c>
      <c r="E245" s="208" t="s">
        <v>930</v>
      </c>
      <c r="F245" s="209" t="s">
        <v>931</v>
      </c>
      <c r="G245" s="210" t="s">
        <v>140</v>
      </c>
      <c r="H245" s="211">
        <v>283.4</v>
      </c>
      <c r="I245" s="212">
        <v>42.28</v>
      </c>
      <c r="J245" s="212">
        <f>ROUND(I245*H245,2)</f>
        <v>11982.15</v>
      </c>
      <c r="K245" s="209" t="s">
        <v>247</v>
      </c>
      <c r="L245" s="40"/>
      <c r="M245" s="213" t="s">
        <v>17</v>
      </c>
      <c r="N245" s="214" t="s">
        <v>41</v>
      </c>
      <c r="O245" s="215">
        <v>0.089</v>
      </c>
      <c r="P245" s="215">
        <f>O245*H245</f>
        <v>25.222599999999996</v>
      </c>
      <c r="Q245" s="215">
        <v>0.00030945</v>
      </c>
      <c r="R245" s="215">
        <f>Q245*H245</f>
        <v>0.08769813</v>
      </c>
      <c r="S245" s="215">
        <v>0</v>
      </c>
      <c r="T245" s="21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7" t="s">
        <v>248</v>
      </c>
      <c r="AT245" s="217" t="s">
        <v>244</v>
      </c>
      <c r="AU245" s="217" t="s">
        <v>80</v>
      </c>
      <c r="AY245" s="19" t="s">
        <v>242</v>
      </c>
      <c r="BE245" s="218">
        <f>IF(N245="základní",J245,0)</f>
        <v>11982.15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78</v>
      </c>
      <c r="BK245" s="218">
        <f>ROUND(I245*H245,2)</f>
        <v>11982.15</v>
      </c>
      <c r="BL245" s="19" t="s">
        <v>248</v>
      </c>
      <c r="BM245" s="217" t="s">
        <v>1526</v>
      </c>
    </row>
    <row r="246" spans="1:47" s="2" customFormat="1" ht="12">
      <c r="A246" s="34"/>
      <c r="B246" s="35"/>
      <c r="C246" s="36"/>
      <c r="D246" s="219" t="s">
        <v>250</v>
      </c>
      <c r="E246" s="36"/>
      <c r="F246" s="220" t="s">
        <v>933</v>
      </c>
      <c r="G246" s="36"/>
      <c r="H246" s="36"/>
      <c r="I246" s="36"/>
      <c r="J246" s="36"/>
      <c r="K246" s="36"/>
      <c r="L246" s="40"/>
      <c r="M246" s="221"/>
      <c r="N246" s="222"/>
      <c r="O246" s="79"/>
      <c r="P246" s="79"/>
      <c r="Q246" s="79"/>
      <c r="R246" s="79"/>
      <c r="S246" s="79"/>
      <c r="T246" s="80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9" t="s">
        <v>250</v>
      </c>
      <c r="AU246" s="19" t="s">
        <v>80</v>
      </c>
    </row>
    <row r="247" spans="1:51" s="13" customFormat="1" ht="12">
      <c r="A247" s="13"/>
      <c r="B247" s="225"/>
      <c r="C247" s="226"/>
      <c r="D247" s="223" t="s">
        <v>254</v>
      </c>
      <c r="E247" s="227" t="s">
        <v>17</v>
      </c>
      <c r="F247" s="228" t="s">
        <v>1527</v>
      </c>
      <c r="G247" s="226"/>
      <c r="H247" s="229">
        <v>283.4</v>
      </c>
      <c r="I247" s="226"/>
      <c r="J247" s="226"/>
      <c r="K247" s="226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254</v>
      </c>
      <c r="AU247" s="234" t="s">
        <v>80</v>
      </c>
      <c r="AV247" s="13" t="s">
        <v>80</v>
      </c>
      <c r="AW247" s="13" t="s">
        <v>32</v>
      </c>
      <c r="AX247" s="13" t="s">
        <v>78</v>
      </c>
      <c r="AY247" s="234" t="s">
        <v>242</v>
      </c>
    </row>
    <row r="248" spans="1:65" s="2" customFormat="1" ht="16.5" customHeight="1">
      <c r="A248" s="34"/>
      <c r="B248" s="35"/>
      <c r="C248" s="264" t="s">
        <v>452</v>
      </c>
      <c r="D248" s="264" t="s">
        <v>420</v>
      </c>
      <c r="E248" s="265" t="s">
        <v>935</v>
      </c>
      <c r="F248" s="266" t="s">
        <v>936</v>
      </c>
      <c r="G248" s="267" t="s">
        <v>140</v>
      </c>
      <c r="H248" s="268">
        <v>286.234</v>
      </c>
      <c r="I248" s="269">
        <v>26.54</v>
      </c>
      <c r="J248" s="269">
        <f>ROUND(I248*H248,2)</f>
        <v>7596.65</v>
      </c>
      <c r="K248" s="266" t="s">
        <v>423</v>
      </c>
      <c r="L248" s="270"/>
      <c r="M248" s="271" t="s">
        <v>17</v>
      </c>
      <c r="N248" s="272" t="s">
        <v>41</v>
      </c>
      <c r="O248" s="215">
        <v>0</v>
      </c>
      <c r="P248" s="215">
        <f>O248*H248</f>
        <v>0</v>
      </c>
      <c r="Q248" s="215">
        <v>0.0003</v>
      </c>
      <c r="R248" s="215">
        <f>Q248*H248</f>
        <v>0.08587019999999998</v>
      </c>
      <c r="S248" s="215">
        <v>0</v>
      </c>
      <c r="T248" s="21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7" t="s">
        <v>300</v>
      </c>
      <c r="AT248" s="217" t="s">
        <v>420</v>
      </c>
      <c r="AU248" s="217" t="s">
        <v>80</v>
      </c>
      <c r="AY248" s="19" t="s">
        <v>242</v>
      </c>
      <c r="BE248" s="218">
        <f>IF(N248="základní",J248,0)</f>
        <v>7596.65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78</v>
      </c>
      <c r="BK248" s="218">
        <f>ROUND(I248*H248,2)</f>
        <v>7596.65</v>
      </c>
      <c r="BL248" s="19" t="s">
        <v>248</v>
      </c>
      <c r="BM248" s="217" t="s">
        <v>1528</v>
      </c>
    </row>
    <row r="249" spans="1:51" s="13" customFormat="1" ht="12">
      <c r="A249" s="13"/>
      <c r="B249" s="225"/>
      <c r="C249" s="226"/>
      <c r="D249" s="223" t="s">
        <v>254</v>
      </c>
      <c r="E249" s="227" t="s">
        <v>17</v>
      </c>
      <c r="F249" s="228" t="s">
        <v>1527</v>
      </c>
      <c r="G249" s="226"/>
      <c r="H249" s="229">
        <v>283.4</v>
      </c>
      <c r="I249" s="226"/>
      <c r="J249" s="226"/>
      <c r="K249" s="226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254</v>
      </c>
      <c r="AU249" s="234" t="s">
        <v>80</v>
      </c>
      <c r="AV249" s="13" t="s">
        <v>80</v>
      </c>
      <c r="AW249" s="13" t="s">
        <v>32</v>
      </c>
      <c r="AX249" s="13" t="s">
        <v>70</v>
      </c>
      <c r="AY249" s="234" t="s">
        <v>242</v>
      </c>
    </row>
    <row r="250" spans="1:51" s="13" customFormat="1" ht="12">
      <c r="A250" s="13"/>
      <c r="B250" s="225"/>
      <c r="C250" s="226"/>
      <c r="D250" s="223" t="s">
        <v>254</v>
      </c>
      <c r="E250" s="227" t="s">
        <v>17</v>
      </c>
      <c r="F250" s="228" t="s">
        <v>1529</v>
      </c>
      <c r="G250" s="226"/>
      <c r="H250" s="229">
        <v>286.234</v>
      </c>
      <c r="I250" s="226"/>
      <c r="J250" s="226"/>
      <c r="K250" s="226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254</v>
      </c>
      <c r="AU250" s="234" t="s">
        <v>80</v>
      </c>
      <c r="AV250" s="13" t="s">
        <v>80</v>
      </c>
      <c r="AW250" s="13" t="s">
        <v>32</v>
      </c>
      <c r="AX250" s="13" t="s">
        <v>78</v>
      </c>
      <c r="AY250" s="234" t="s">
        <v>242</v>
      </c>
    </row>
    <row r="251" spans="1:65" s="2" customFormat="1" ht="16.5" customHeight="1">
      <c r="A251" s="34"/>
      <c r="B251" s="35"/>
      <c r="C251" s="207" t="s">
        <v>465</v>
      </c>
      <c r="D251" s="207" t="s">
        <v>244</v>
      </c>
      <c r="E251" s="208" t="s">
        <v>1530</v>
      </c>
      <c r="F251" s="209" t="s">
        <v>1531</v>
      </c>
      <c r="G251" s="210" t="s">
        <v>144</v>
      </c>
      <c r="H251" s="211">
        <v>0.211</v>
      </c>
      <c r="I251" s="212">
        <v>2903.33</v>
      </c>
      <c r="J251" s="212">
        <f>ROUND(I251*H251,2)</f>
        <v>612.6</v>
      </c>
      <c r="K251" s="209" t="s">
        <v>247</v>
      </c>
      <c r="L251" s="40"/>
      <c r="M251" s="213" t="s">
        <v>17</v>
      </c>
      <c r="N251" s="214" t="s">
        <v>41</v>
      </c>
      <c r="O251" s="215">
        <v>0.584</v>
      </c>
      <c r="P251" s="215">
        <f>O251*H251</f>
        <v>0.12322399999999999</v>
      </c>
      <c r="Q251" s="215">
        <v>2.256342204</v>
      </c>
      <c r="R251" s="215">
        <f>Q251*H251</f>
        <v>0.476088205044</v>
      </c>
      <c r="S251" s="215">
        <v>0</v>
      </c>
      <c r="T251" s="21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7" t="s">
        <v>248</v>
      </c>
      <c r="AT251" s="217" t="s">
        <v>244</v>
      </c>
      <c r="AU251" s="217" t="s">
        <v>80</v>
      </c>
      <c r="AY251" s="19" t="s">
        <v>242</v>
      </c>
      <c r="BE251" s="218">
        <f>IF(N251="základní",J251,0)</f>
        <v>612.6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78</v>
      </c>
      <c r="BK251" s="218">
        <f>ROUND(I251*H251,2)</f>
        <v>612.6</v>
      </c>
      <c r="BL251" s="19" t="s">
        <v>248</v>
      </c>
      <c r="BM251" s="217" t="s">
        <v>1532</v>
      </c>
    </row>
    <row r="252" spans="1:47" s="2" customFormat="1" ht="12">
      <c r="A252" s="34"/>
      <c r="B252" s="35"/>
      <c r="C252" s="36"/>
      <c r="D252" s="219" t="s">
        <v>250</v>
      </c>
      <c r="E252" s="36"/>
      <c r="F252" s="220" t="s">
        <v>1533</v>
      </c>
      <c r="G252" s="36"/>
      <c r="H252" s="36"/>
      <c r="I252" s="36"/>
      <c r="J252" s="36"/>
      <c r="K252" s="36"/>
      <c r="L252" s="40"/>
      <c r="M252" s="221"/>
      <c r="N252" s="222"/>
      <c r="O252" s="79"/>
      <c r="P252" s="79"/>
      <c r="Q252" s="79"/>
      <c r="R252" s="79"/>
      <c r="S252" s="79"/>
      <c r="T252" s="80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9" t="s">
        <v>250</v>
      </c>
      <c r="AU252" s="19" t="s">
        <v>80</v>
      </c>
    </row>
    <row r="253" spans="1:51" s="13" customFormat="1" ht="12">
      <c r="A253" s="13"/>
      <c r="B253" s="225"/>
      <c r="C253" s="226"/>
      <c r="D253" s="223" t="s">
        <v>254</v>
      </c>
      <c r="E253" s="227" t="s">
        <v>17</v>
      </c>
      <c r="F253" s="228" t="s">
        <v>1534</v>
      </c>
      <c r="G253" s="226"/>
      <c r="H253" s="229">
        <v>0.211</v>
      </c>
      <c r="I253" s="226"/>
      <c r="J253" s="226"/>
      <c r="K253" s="226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254</v>
      </c>
      <c r="AU253" s="234" t="s">
        <v>80</v>
      </c>
      <c r="AV253" s="13" t="s">
        <v>80</v>
      </c>
      <c r="AW253" s="13" t="s">
        <v>32</v>
      </c>
      <c r="AX253" s="13" t="s">
        <v>78</v>
      </c>
      <c r="AY253" s="234" t="s">
        <v>242</v>
      </c>
    </row>
    <row r="254" spans="1:65" s="2" customFormat="1" ht="16.5" customHeight="1">
      <c r="A254" s="34"/>
      <c r="B254" s="35"/>
      <c r="C254" s="207" t="s">
        <v>473</v>
      </c>
      <c r="D254" s="207" t="s">
        <v>244</v>
      </c>
      <c r="E254" s="208" t="s">
        <v>1535</v>
      </c>
      <c r="F254" s="209" t="s">
        <v>1536</v>
      </c>
      <c r="G254" s="210" t="s">
        <v>581</v>
      </c>
      <c r="H254" s="211">
        <v>27</v>
      </c>
      <c r="I254" s="212">
        <v>1278.48</v>
      </c>
      <c r="J254" s="212">
        <f>ROUND(I254*H254,2)</f>
        <v>34518.96</v>
      </c>
      <c r="K254" s="209" t="s">
        <v>17</v>
      </c>
      <c r="L254" s="40"/>
      <c r="M254" s="213" t="s">
        <v>17</v>
      </c>
      <c r="N254" s="214" t="s">
        <v>41</v>
      </c>
      <c r="O254" s="215">
        <v>0</v>
      </c>
      <c r="P254" s="215">
        <f>O254*H254</f>
        <v>0</v>
      </c>
      <c r="Q254" s="215">
        <v>0.02215</v>
      </c>
      <c r="R254" s="215">
        <f>Q254*H254</f>
        <v>0.59805</v>
      </c>
      <c r="S254" s="215">
        <v>0</v>
      </c>
      <c r="T254" s="21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7" t="s">
        <v>248</v>
      </c>
      <c r="AT254" s="217" t="s">
        <v>244</v>
      </c>
      <c r="AU254" s="217" t="s">
        <v>80</v>
      </c>
      <c r="AY254" s="19" t="s">
        <v>242</v>
      </c>
      <c r="BE254" s="218">
        <f>IF(N254="základní",J254,0)</f>
        <v>34518.96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78</v>
      </c>
      <c r="BK254" s="218">
        <f>ROUND(I254*H254,2)</f>
        <v>34518.96</v>
      </c>
      <c r="BL254" s="19" t="s">
        <v>248</v>
      </c>
      <c r="BM254" s="217" t="s">
        <v>1537</v>
      </c>
    </row>
    <row r="255" spans="1:51" s="13" customFormat="1" ht="12">
      <c r="A255" s="13"/>
      <c r="B255" s="225"/>
      <c r="C255" s="226"/>
      <c r="D255" s="223" t="s">
        <v>254</v>
      </c>
      <c r="E255" s="227" t="s">
        <v>17</v>
      </c>
      <c r="F255" s="228" t="s">
        <v>1538</v>
      </c>
      <c r="G255" s="226"/>
      <c r="H255" s="229">
        <v>27</v>
      </c>
      <c r="I255" s="226"/>
      <c r="J255" s="226"/>
      <c r="K255" s="226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254</v>
      </c>
      <c r="AU255" s="234" t="s">
        <v>80</v>
      </c>
      <c r="AV255" s="13" t="s">
        <v>80</v>
      </c>
      <c r="AW255" s="13" t="s">
        <v>32</v>
      </c>
      <c r="AX255" s="13" t="s">
        <v>78</v>
      </c>
      <c r="AY255" s="234" t="s">
        <v>242</v>
      </c>
    </row>
    <row r="256" spans="1:65" s="2" customFormat="1" ht="16.5" customHeight="1">
      <c r="A256" s="34"/>
      <c r="B256" s="35"/>
      <c r="C256" s="207" t="s">
        <v>483</v>
      </c>
      <c r="D256" s="207" t="s">
        <v>244</v>
      </c>
      <c r="E256" s="208" t="s">
        <v>1539</v>
      </c>
      <c r="F256" s="209" t="s">
        <v>1540</v>
      </c>
      <c r="G256" s="210" t="s">
        <v>581</v>
      </c>
      <c r="H256" s="211">
        <v>88</v>
      </c>
      <c r="I256" s="212">
        <v>1583.57</v>
      </c>
      <c r="J256" s="212">
        <f>ROUND(I256*H256,2)</f>
        <v>139354.16</v>
      </c>
      <c r="K256" s="209" t="s">
        <v>17</v>
      </c>
      <c r="L256" s="40"/>
      <c r="M256" s="213" t="s">
        <v>17</v>
      </c>
      <c r="N256" s="214" t="s">
        <v>41</v>
      </c>
      <c r="O256" s="215">
        <v>0</v>
      </c>
      <c r="P256" s="215">
        <f>O256*H256</f>
        <v>0</v>
      </c>
      <c r="Q256" s="215">
        <v>0.03066</v>
      </c>
      <c r="R256" s="215">
        <f>Q256*H256</f>
        <v>2.69808</v>
      </c>
      <c r="S256" s="215">
        <v>0</v>
      </c>
      <c r="T256" s="21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7" t="s">
        <v>248</v>
      </c>
      <c r="AT256" s="217" t="s">
        <v>244</v>
      </c>
      <c r="AU256" s="217" t="s">
        <v>80</v>
      </c>
      <c r="AY256" s="19" t="s">
        <v>242</v>
      </c>
      <c r="BE256" s="218">
        <f>IF(N256="základní",J256,0)</f>
        <v>139354.16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78</v>
      </c>
      <c r="BK256" s="218">
        <f>ROUND(I256*H256,2)</f>
        <v>139354.16</v>
      </c>
      <c r="BL256" s="19" t="s">
        <v>248</v>
      </c>
      <c r="BM256" s="217" t="s">
        <v>1541</v>
      </c>
    </row>
    <row r="257" spans="1:51" s="13" customFormat="1" ht="12">
      <c r="A257" s="13"/>
      <c r="B257" s="225"/>
      <c r="C257" s="226"/>
      <c r="D257" s="223" t="s">
        <v>254</v>
      </c>
      <c r="E257" s="227" t="s">
        <v>17</v>
      </c>
      <c r="F257" s="228" t="s">
        <v>1542</v>
      </c>
      <c r="G257" s="226"/>
      <c r="H257" s="229">
        <v>88</v>
      </c>
      <c r="I257" s="226"/>
      <c r="J257" s="226"/>
      <c r="K257" s="226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254</v>
      </c>
      <c r="AU257" s="234" t="s">
        <v>80</v>
      </c>
      <c r="AV257" s="13" t="s">
        <v>80</v>
      </c>
      <c r="AW257" s="13" t="s">
        <v>32</v>
      </c>
      <c r="AX257" s="13" t="s">
        <v>78</v>
      </c>
      <c r="AY257" s="234" t="s">
        <v>242</v>
      </c>
    </row>
    <row r="258" spans="1:65" s="2" customFormat="1" ht="16.5" customHeight="1">
      <c r="A258" s="34"/>
      <c r="B258" s="35"/>
      <c r="C258" s="264" t="s">
        <v>497</v>
      </c>
      <c r="D258" s="264" t="s">
        <v>420</v>
      </c>
      <c r="E258" s="265" t="s">
        <v>1543</v>
      </c>
      <c r="F258" s="266" t="s">
        <v>1544</v>
      </c>
      <c r="G258" s="267" t="s">
        <v>1227</v>
      </c>
      <c r="H258" s="268">
        <v>40</v>
      </c>
      <c r="I258" s="269">
        <v>12203.59</v>
      </c>
      <c r="J258" s="269">
        <f>ROUND(I258*H258,2)</f>
        <v>488143.6</v>
      </c>
      <c r="K258" s="266" t="s">
        <v>17</v>
      </c>
      <c r="L258" s="270"/>
      <c r="M258" s="271" t="s">
        <v>17</v>
      </c>
      <c r="N258" s="272" t="s">
        <v>41</v>
      </c>
      <c r="O258" s="215">
        <v>0</v>
      </c>
      <c r="P258" s="215">
        <f>O258*H258</f>
        <v>0</v>
      </c>
      <c r="Q258" s="215">
        <v>0.776</v>
      </c>
      <c r="R258" s="215">
        <f>Q258*H258</f>
        <v>31.04</v>
      </c>
      <c r="S258" s="215">
        <v>0</v>
      </c>
      <c r="T258" s="21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7" t="s">
        <v>300</v>
      </c>
      <c r="AT258" s="217" t="s">
        <v>420</v>
      </c>
      <c r="AU258" s="217" t="s">
        <v>80</v>
      </c>
      <c r="AY258" s="19" t="s">
        <v>242</v>
      </c>
      <c r="BE258" s="218">
        <f>IF(N258="základní",J258,0)</f>
        <v>488143.6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78</v>
      </c>
      <c r="BK258" s="218">
        <f>ROUND(I258*H258,2)</f>
        <v>488143.6</v>
      </c>
      <c r="BL258" s="19" t="s">
        <v>248</v>
      </c>
      <c r="BM258" s="217" t="s">
        <v>1545</v>
      </c>
    </row>
    <row r="259" spans="1:51" s="13" customFormat="1" ht="12">
      <c r="A259" s="13"/>
      <c r="B259" s="225"/>
      <c r="C259" s="226"/>
      <c r="D259" s="223" t="s">
        <v>254</v>
      </c>
      <c r="E259" s="227" t="s">
        <v>1334</v>
      </c>
      <c r="F259" s="228" t="s">
        <v>540</v>
      </c>
      <c r="G259" s="226"/>
      <c r="H259" s="229">
        <v>40</v>
      </c>
      <c r="I259" s="226"/>
      <c r="J259" s="226"/>
      <c r="K259" s="226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254</v>
      </c>
      <c r="AU259" s="234" t="s">
        <v>80</v>
      </c>
      <c r="AV259" s="13" t="s">
        <v>80</v>
      </c>
      <c r="AW259" s="13" t="s">
        <v>32</v>
      </c>
      <c r="AX259" s="13" t="s">
        <v>78</v>
      </c>
      <c r="AY259" s="234" t="s">
        <v>242</v>
      </c>
    </row>
    <row r="260" spans="1:65" s="2" customFormat="1" ht="16.5" customHeight="1">
      <c r="A260" s="34"/>
      <c r="B260" s="35"/>
      <c r="C260" s="264" t="s">
        <v>507</v>
      </c>
      <c r="D260" s="264" t="s">
        <v>420</v>
      </c>
      <c r="E260" s="265" t="s">
        <v>1546</v>
      </c>
      <c r="F260" s="266" t="s">
        <v>1547</v>
      </c>
      <c r="G260" s="267" t="s">
        <v>1227</v>
      </c>
      <c r="H260" s="268">
        <v>21</v>
      </c>
      <c r="I260" s="269">
        <v>12155.25</v>
      </c>
      <c r="J260" s="269">
        <f>ROUND(I260*H260,2)</f>
        <v>255260.25</v>
      </c>
      <c r="K260" s="266" t="s">
        <v>17</v>
      </c>
      <c r="L260" s="270"/>
      <c r="M260" s="271" t="s">
        <v>17</v>
      </c>
      <c r="N260" s="272" t="s">
        <v>41</v>
      </c>
      <c r="O260" s="215">
        <v>0</v>
      </c>
      <c r="P260" s="215">
        <f>O260*H260</f>
        <v>0</v>
      </c>
      <c r="Q260" s="215">
        <v>0.426</v>
      </c>
      <c r="R260" s="215">
        <f>Q260*H260</f>
        <v>8.946</v>
      </c>
      <c r="S260" s="215">
        <v>0</v>
      </c>
      <c r="T260" s="21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7" t="s">
        <v>300</v>
      </c>
      <c r="AT260" s="217" t="s">
        <v>420</v>
      </c>
      <c r="AU260" s="217" t="s">
        <v>80</v>
      </c>
      <c r="AY260" s="19" t="s">
        <v>242</v>
      </c>
      <c r="BE260" s="218">
        <f>IF(N260="základní",J260,0)</f>
        <v>255260.25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78</v>
      </c>
      <c r="BK260" s="218">
        <f>ROUND(I260*H260,2)</f>
        <v>255260.25</v>
      </c>
      <c r="BL260" s="19" t="s">
        <v>248</v>
      </c>
      <c r="BM260" s="217" t="s">
        <v>1548</v>
      </c>
    </row>
    <row r="261" spans="1:51" s="13" customFormat="1" ht="12">
      <c r="A261" s="13"/>
      <c r="B261" s="225"/>
      <c r="C261" s="226"/>
      <c r="D261" s="223" t="s">
        <v>254</v>
      </c>
      <c r="E261" s="227" t="s">
        <v>1336</v>
      </c>
      <c r="F261" s="228" t="s">
        <v>7</v>
      </c>
      <c r="G261" s="226"/>
      <c r="H261" s="229">
        <v>21</v>
      </c>
      <c r="I261" s="226"/>
      <c r="J261" s="226"/>
      <c r="K261" s="226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254</v>
      </c>
      <c r="AU261" s="234" t="s">
        <v>80</v>
      </c>
      <c r="AV261" s="13" t="s">
        <v>80</v>
      </c>
      <c r="AW261" s="13" t="s">
        <v>32</v>
      </c>
      <c r="AX261" s="13" t="s">
        <v>78</v>
      </c>
      <c r="AY261" s="234" t="s">
        <v>242</v>
      </c>
    </row>
    <row r="262" spans="1:65" s="2" customFormat="1" ht="16.5" customHeight="1">
      <c r="A262" s="34"/>
      <c r="B262" s="35"/>
      <c r="C262" s="264" t="s">
        <v>515</v>
      </c>
      <c r="D262" s="264" t="s">
        <v>420</v>
      </c>
      <c r="E262" s="265" t="s">
        <v>1549</v>
      </c>
      <c r="F262" s="266" t="s">
        <v>1550</v>
      </c>
      <c r="G262" s="267" t="s">
        <v>1227</v>
      </c>
      <c r="H262" s="268">
        <v>13</v>
      </c>
      <c r="I262" s="269">
        <v>11913.12</v>
      </c>
      <c r="J262" s="269">
        <f>ROUND(I262*H262,2)</f>
        <v>154870.56</v>
      </c>
      <c r="K262" s="266" t="s">
        <v>17</v>
      </c>
      <c r="L262" s="270"/>
      <c r="M262" s="271" t="s">
        <v>17</v>
      </c>
      <c r="N262" s="272" t="s">
        <v>41</v>
      </c>
      <c r="O262" s="215">
        <v>0</v>
      </c>
      <c r="P262" s="215">
        <f>O262*H262</f>
        <v>0</v>
      </c>
      <c r="Q262" s="215">
        <v>0.77</v>
      </c>
      <c r="R262" s="215">
        <f>Q262*H262</f>
        <v>10.01</v>
      </c>
      <c r="S262" s="215">
        <v>0</v>
      </c>
      <c r="T262" s="21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7" t="s">
        <v>300</v>
      </c>
      <c r="AT262" s="217" t="s">
        <v>420</v>
      </c>
      <c r="AU262" s="217" t="s">
        <v>80</v>
      </c>
      <c r="AY262" s="19" t="s">
        <v>242</v>
      </c>
      <c r="BE262" s="218">
        <f>IF(N262="základní",J262,0)</f>
        <v>154870.56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78</v>
      </c>
      <c r="BK262" s="218">
        <f>ROUND(I262*H262,2)</f>
        <v>154870.56</v>
      </c>
      <c r="BL262" s="19" t="s">
        <v>248</v>
      </c>
      <c r="BM262" s="217" t="s">
        <v>1551</v>
      </c>
    </row>
    <row r="263" spans="1:51" s="13" customFormat="1" ht="12">
      <c r="A263" s="13"/>
      <c r="B263" s="225"/>
      <c r="C263" s="226"/>
      <c r="D263" s="223" t="s">
        <v>254</v>
      </c>
      <c r="E263" s="227" t="s">
        <v>1338</v>
      </c>
      <c r="F263" s="228" t="s">
        <v>332</v>
      </c>
      <c r="G263" s="226"/>
      <c r="H263" s="229">
        <v>13</v>
      </c>
      <c r="I263" s="226"/>
      <c r="J263" s="226"/>
      <c r="K263" s="226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254</v>
      </c>
      <c r="AU263" s="234" t="s">
        <v>80</v>
      </c>
      <c r="AV263" s="13" t="s">
        <v>80</v>
      </c>
      <c r="AW263" s="13" t="s">
        <v>32</v>
      </c>
      <c r="AX263" s="13" t="s">
        <v>78</v>
      </c>
      <c r="AY263" s="234" t="s">
        <v>242</v>
      </c>
    </row>
    <row r="264" spans="1:65" s="2" customFormat="1" ht="16.5" customHeight="1">
      <c r="A264" s="34"/>
      <c r="B264" s="35"/>
      <c r="C264" s="264" t="s">
        <v>520</v>
      </c>
      <c r="D264" s="264" t="s">
        <v>420</v>
      </c>
      <c r="E264" s="265" t="s">
        <v>1552</v>
      </c>
      <c r="F264" s="266" t="s">
        <v>1553</v>
      </c>
      <c r="G264" s="267" t="s">
        <v>1227</v>
      </c>
      <c r="H264" s="268">
        <v>4</v>
      </c>
      <c r="I264" s="269">
        <v>16901.13</v>
      </c>
      <c r="J264" s="269">
        <f>ROUND(I264*H264,2)</f>
        <v>67604.52</v>
      </c>
      <c r="K264" s="266" t="s">
        <v>17</v>
      </c>
      <c r="L264" s="270"/>
      <c r="M264" s="271" t="s">
        <v>17</v>
      </c>
      <c r="N264" s="272" t="s">
        <v>41</v>
      </c>
      <c r="O264" s="215">
        <v>0</v>
      </c>
      <c r="P264" s="215">
        <f>O264*H264</f>
        <v>0</v>
      </c>
      <c r="Q264" s="215">
        <v>0.365</v>
      </c>
      <c r="R264" s="215">
        <f>Q264*H264</f>
        <v>1.46</v>
      </c>
      <c r="S264" s="215">
        <v>0</v>
      </c>
      <c r="T264" s="216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7" t="s">
        <v>300</v>
      </c>
      <c r="AT264" s="217" t="s">
        <v>420</v>
      </c>
      <c r="AU264" s="217" t="s">
        <v>80</v>
      </c>
      <c r="AY264" s="19" t="s">
        <v>242</v>
      </c>
      <c r="BE264" s="218">
        <f>IF(N264="základní",J264,0)</f>
        <v>67604.52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78</v>
      </c>
      <c r="BK264" s="218">
        <f>ROUND(I264*H264,2)</f>
        <v>67604.52</v>
      </c>
      <c r="BL264" s="19" t="s">
        <v>248</v>
      </c>
      <c r="BM264" s="217" t="s">
        <v>1554</v>
      </c>
    </row>
    <row r="265" spans="1:51" s="13" customFormat="1" ht="12">
      <c r="A265" s="13"/>
      <c r="B265" s="225"/>
      <c r="C265" s="226"/>
      <c r="D265" s="223" t="s">
        <v>254</v>
      </c>
      <c r="E265" s="227" t="s">
        <v>1340</v>
      </c>
      <c r="F265" s="228" t="s">
        <v>248</v>
      </c>
      <c r="G265" s="226"/>
      <c r="H265" s="229">
        <v>4</v>
      </c>
      <c r="I265" s="226"/>
      <c r="J265" s="226"/>
      <c r="K265" s="226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254</v>
      </c>
      <c r="AU265" s="234" t="s">
        <v>80</v>
      </c>
      <c r="AV265" s="13" t="s">
        <v>80</v>
      </c>
      <c r="AW265" s="13" t="s">
        <v>32</v>
      </c>
      <c r="AX265" s="13" t="s">
        <v>78</v>
      </c>
      <c r="AY265" s="234" t="s">
        <v>242</v>
      </c>
    </row>
    <row r="266" spans="1:65" s="2" customFormat="1" ht="16.5" customHeight="1">
      <c r="A266" s="34"/>
      <c r="B266" s="35"/>
      <c r="C266" s="264" t="s">
        <v>532</v>
      </c>
      <c r="D266" s="264" t="s">
        <v>420</v>
      </c>
      <c r="E266" s="265" t="s">
        <v>1555</v>
      </c>
      <c r="F266" s="266" t="s">
        <v>1556</v>
      </c>
      <c r="G266" s="267" t="s">
        <v>1227</v>
      </c>
      <c r="H266" s="268">
        <v>1</v>
      </c>
      <c r="I266" s="269">
        <v>12833.23</v>
      </c>
      <c r="J266" s="269">
        <f>ROUND(I266*H266,2)</f>
        <v>12833.23</v>
      </c>
      <c r="K266" s="266" t="s">
        <v>17</v>
      </c>
      <c r="L266" s="270"/>
      <c r="M266" s="271" t="s">
        <v>17</v>
      </c>
      <c r="N266" s="272" t="s">
        <v>41</v>
      </c>
      <c r="O266" s="215">
        <v>0</v>
      </c>
      <c r="P266" s="215">
        <f>O266*H266</f>
        <v>0</v>
      </c>
      <c r="Q266" s="215">
        <v>0.524</v>
      </c>
      <c r="R266" s="215">
        <f>Q266*H266</f>
        <v>0.524</v>
      </c>
      <c r="S266" s="215">
        <v>0</v>
      </c>
      <c r="T266" s="216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7" t="s">
        <v>300</v>
      </c>
      <c r="AT266" s="217" t="s">
        <v>420</v>
      </c>
      <c r="AU266" s="217" t="s">
        <v>80</v>
      </c>
      <c r="AY266" s="19" t="s">
        <v>242</v>
      </c>
      <c r="BE266" s="218">
        <f>IF(N266="základní",J266,0)</f>
        <v>12833.23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78</v>
      </c>
      <c r="BK266" s="218">
        <f>ROUND(I266*H266,2)</f>
        <v>12833.23</v>
      </c>
      <c r="BL266" s="19" t="s">
        <v>248</v>
      </c>
      <c r="BM266" s="217" t="s">
        <v>1557</v>
      </c>
    </row>
    <row r="267" spans="1:51" s="13" customFormat="1" ht="12">
      <c r="A267" s="13"/>
      <c r="B267" s="225"/>
      <c r="C267" s="226"/>
      <c r="D267" s="223" t="s">
        <v>254</v>
      </c>
      <c r="E267" s="227" t="s">
        <v>1344</v>
      </c>
      <c r="F267" s="228" t="s">
        <v>78</v>
      </c>
      <c r="G267" s="226"/>
      <c r="H267" s="229">
        <v>1</v>
      </c>
      <c r="I267" s="226"/>
      <c r="J267" s="226"/>
      <c r="K267" s="226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254</v>
      </c>
      <c r="AU267" s="234" t="s">
        <v>80</v>
      </c>
      <c r="AV267" s="13" t="s">
        <v>80</v>
      </c>
      <c r="AW267" s="13" t="s">
        <v>32</v>
      </c>
      <c r="AX267" s="13" t="s">
        <v>78</v>
      </c>
      <c r="AY267" s="234" t="s">
        <v>242</v>
      </c>
    </row>
    <row r="268" spans="1:65" s="2" customFormat="1" ht="16.5" customHeight="1">
      <c r="A268" s="34"/>
      <c r="B268" s="35"/>
      <c r="C268" s="264" t="s">
        <v>525</v>
      </c>
      <c r="D268" s="264" t="s">
        <v>420</v>
      </c>
      <c r="E268" s="265" t="s">
        <v>1558</v>
      </c>
      <c r="F268" s="266" t="s">
        <v>1559</v>
      </c>
      <c r="G268" s="267" t="s">
        <v>1227</v>
      </c>
      <c r="H268" s="268">
        <v>28</v>
      </c>
      <c r="I268" s="269">
        <v>11845.32</v>
      </c>
      <c r="J268" s="269">
        <f>ROUND(I268*H268,2)</f>
        <v>331668.96</v>
      </c>
      <c r="K268" s="266" t="s">
        <v>17</v>
      </c>
      <c r="L268" s="270"/>
      <c r="M268" s="271" t="s">
        <v>17</v>
      </c>
      <c r="N268" s="272" t="s">
        <v>41</v>
      </c>
      <c r="O268" s="215">
        <v>0</v>
      </c>
      <c r="P268" s="215">
        <f>O268*H268</f>
        <v>0</v>
      </c>
      <c r="Q268" s="215">
        <v>1.087</v>
      </c>
      <c r="R268" s="215">
        <f>Q268*H268</f>
        <v>30.436</v>
      </c>
      <c r="S268" s="215">
        <v>0</v>
      </c>
      <c r="T268" s="21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7" t="s">
        <v>300</v>
      </c>
      <c r="AT268" s="217" t="s">
        <v>420</v>
      </c>
      <c r="AU268" s="217" t="s">
        <v>80</v>
      </c>
      <c r="AY268" s="19" t="s">
        <v>242</v>
      </c>
      <c r="BE268" s="218">
        <f>IF(N268="základní",J268,0)</f>
        <v>331668.96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78</v>
      </c>
      <c r="BK268" s="218">
        <f>ROUND(I268*H268,2)</f>
        <v>331668.96</v>
      </c>
      <c r="BL268" s="19" t="s">
        <v>248</v>
      </c>
      <c r="BM268" s="217" t="s">
        <v>1560</v>
      </c>
    </row>
    <row r="269" spans="1:51" s="13" customFormat="1" ht="12">
      <c r="A269" s="13"/>
      <c r="B269" s="225"/>
      <c r="C269" s="226"/>
      <c r="D269" s="223" t="s">
        <v>254</v>
      </c>
      <c r="E269" s="227" t="s">
        <v>1342</v>
      </c>
      <c r="F269" s="228" t="s">
        <v>442</v>
      </c>
      <c r="G269" s="226"/>
      <c r="H269" s="229">
        <v>28</v>
      </c>
      <c r="I269" s="226"/>
      <c r="J269" s="226"/>
      <c r="K269" s="226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254</v>
      </c>
      <c r="AU269" s="234" t="s">
        <v>80</v>
      </c>
      <c r="AV269" s="13" t="s">
        <v>80</v>
      </c>
      <c r="AW269" s="13" t="s">
        <v>32</v>
      </c>
      <c r="AX269" s="13" t="s">
        <v>78</v>
      </c>
      <c r="AY269" s="234" t="s">
        <v>242</v>
      </c>
    </row>
    <row r="270" spans="1:65" s="2" customFormat="1" ht="16.5" customHeight="1">
      <c r="A270" s="34"/>
      <c r="B270" s="35"/>
      <c r="C270" s="264" t="s">
        <v>540</v>
      </c>
      <c r="D270" s="264" t="s">
        <v>420</v>
      </c>
      <c r="E270" s="265" t="s">
        <v>1561</v>
      </c>
      <c r="F270" s="266" t="s">
        <v>1562</v>
      </c>
      <c r="G270" s="267" t="s">
        <v>1227</v>
      </c>
      <c r="H270" s="268">
        <v>1</v>
      </c>
      <c r="I270" s="269">
        <v>16416.85</v>
      </c>
      <c r="J270" s="269">
        <f>ROUND(I270*H270,2)</f>
        <v>16416.85</v>
      </c>
      <c r="K270" s="266" t="s">
        <v>17</v>
      </c>
      <c r="L270" s="270"/>
      <c r="M270" s="271" t="s">
        <v>17</v>
      </c>
      <c r="N270" s="272" t="s">
        <v>41</v>
      </c>
      <c r="O270" s="215">
        <v>0</v>
      </c>
      <c r="P270" s="215">
        <f>O270*H270</f>
        <v>0</v>
      </c>
      <c r="Q270" s="215">
        <v>0.364</v>
      </c>
      <c r="R270" s="215">
        <f>Q270*H270</f>
        <v>0.364</v>
      </c>
      <c r="S270" s="215">
        <v>0</v>
      </c>
      <c r="T270" s="216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7" t="s">
        <v>300</v>
      </c>
      <c r="AT270" s="217" t="s">
        <v>420</v>
      </c>
      <c r="AU270" s="217" t="s">
        <v>80</v>
      </c>
      <c r="AY270" s="19" t="s">
        <v>242</v>
      </c>
      <c r="BE270" s="218">
        <f>IF(N270="základní",J270,0)</f>
        <v>16416.85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78</v>
      </c>
      <c r="BK270" s="218">
        <f>ROUND(I270*H270,2)</f>
        <v>16416.85</v>
      </c>
      <c r="BL270" s="19" t="s">
        <v>248</v>
      </c>
      <c r="BM270" s="217" t="s">
        <v>1563</v>
      </c>
    </row>
    <row r="271" spans="1:51" s="13" customFormat="1" ht="12">
      <c r="A271" s="13"/>
      <c r="B271" s="225"/>
      <c r="C271" s="226"/>
      <c r="D271" s="223" t="s">
        <v>254</v>
      </c>
      <c r="E271" s="227" t="s">
        <v>1346</v>
      </c>
      <c r="F271" s="228" t="s">
        <v>78</v>
      </c>
      <c r="G271" s="226"/>
      <c r="H271" s="229">
        <v>1</v>
      </c>
      <c r="I271" s="226"/>
      <c r="J271" s="226"/>
      <c r="K271" s="226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254</v>
      </c>
      <c r="AU271" s="234" t="s">
        <v>80</v>
      </c>
      <c r="AV271" s="13" t="s">
        <v>80</v>
      </c>
      <c r="AW271" s="13" t="s">
        <v>32</v>
      </c>
      <c r="AX271" s="13" t="s">
        <v>78</v>
      </c>
      <c r="AY271" s="234" t="s">
        <v>242</v>
      </c>
    </row>
    <row r="272" spans="1:65" s="2" customFormat="1" ht="16.5" customHeight="1">
      <c r="A272" s="34"/>
      <c r="B272" s="35"/>
      <c r="C272" s="264" t="s">
        <v>545</v>
      </c>
      <c r="D272" s="264" t="s">
        <v>420</v>
      </c>
      <c r="E272" s="265" t="s">
        <v>1564</v>
      </c>
      <c r="F272" s="266" t="s">
        <v>1565</v>
      </c>
      <c r="G272" s="267" t="s">
        <v>1227</v>
      </c>
      <c r="H272" s="268">
        <v>5</v>
      </c>
      <c r="I272" s="269">
        <v>13075.37</v>
      </c>
      <c r="J272" s="269">
        <f>ROUND(I272*H272,2)</f>
        <v>65376.85</v>
      </c>
      <c r="K272" s="266" t="s">
        <v>17</v>
      </c>
      <c r="L272" s="270"/>
      <c r="M272" s="271" t="s">
        <v>17</v>
      </c>
      <c r="N272" s="272" t="s">
        <v>41</v>
      </c>
      <c r="O272" s="215">
        <v>0</v>
      </c>
      <c r="P272" s="215">
        <f>O272*H272</f>
        <v>0</v>
      </c>
      <c r="Q272" s="215">
        <v>0.708</v>
      </c>
      <c r="R272" s="215">
        <f>Q272*H272</f>
        <v>3.54</v>
      </c>
      <c r="S272" s="215">
        <v>0</v>
      </c>
      <c r="T272" s="216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7" t="s">
        <v>300</v>
      </c>
      <c r="AT272" s="217" t="s">
        <v>420</v>
      </c>
      <c r="AU272" s="217" t="s">
        <v>80</v>
      </c>
      <c r="AY272" s="19" t="s">
        <v>242</v>
      </c>
      <c r="BE272" s="218">
        <f>IF(N272="základní",J272,0)</f>
        <v>65376.85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78</v>
      </c>
      <c r="BK272" s="218">
        <f>ROUND(I272*H272,2)</f>
        <v>65376.85</v>
      </c>
      <c r="BL272" s="19" t="s">
        <v>248</v>
      </c>
      <c r="BM272" s="217" t="s">
        <v>1566</v>
      </c>
    </row>
    <row r="273" spans="1:51" s="13" customFormat="1" ht="12">
      <c r="A273" s="13"/>
      <c r="B273" s="225"/>
      <c r="C273" s="226"/>
      <c r="D273" s="223" t="s">
        <v>254</v>
      </c>
      <c r="E273" s="227" t="s">
        <v>1348</v>
      </c>
      <c r="F273" s="228" t="s">
        <v>273</v>
      </c>
      <c r="G273" s="226"/>
      <c r="H273" s="229">
        <v>5</v>
      </c>
      <c r="I273" s="226"/>
      <c r="J273" s="226"/>
      <c r="K273" s="226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254</v>
      </c>
      <c r="AU273" s="234" t="s">
        <v>80</v>
      </c>
      <c r="AV273" s="13" t="s">
        <v>80</v>
      </c>
      <c r="AW273" s="13" t="s">
        <v>32</v>
      </c>
      <c r="AX273" s="13" t="s">
        <v>78</v>
      </c>
      <c r="AY273" s="234" t="s">
        <v>242</v>
      </c>
    </row>
    <row r="274" spans="1:65" s="2" customFormat="1" ht="16.5" customHeight="1">
      <c r="A274" s="34"/>
      <c r="B274" s="35"/>
      <c r="C274" s="264" t="s">
        <v>550</v>
      </c>
      <c r="D274" s="264" t="s">
        <v>420</v>
      </c>
      <c r="E274" s="265" t="s">
        <v>1567</v>
      </c>
      <c r="F274" s="266" t="s">
        <v>1568</v>
      </c>
      <c r="G274" s="267" t="s">
        <v>1227</v>
      </c>
      <c r="H274" s="268">
        <v>2</v>
      </c>
      <c r="I274" s="269">
        <v>20920.59</v>
      </c>
      <c r="J274" s="269">
        <f>ROUND(I274*H274,2)</f>
        <v>41841.18</v>
      </c>
      <c r="K274" s="266" t="s">
        <v>17</v>
      </c>
      <c r="L274" s="270"/>
      <c r="M274" s="271" t="s">
        <v>17</v>
      </c>
      <c r="N274" s="272" t="s">
        <v>41</v>
      </c>
      <c r="O274" s="215">
        <v>0</v>
      </c>
      <c r="P274" s="215">
        <f>O274*H274</f>
        <v>0</v>
      </c>
      <c r="Q274" s="215">
        <v>1.08</v>
      </c>
      <c r="R274" s="215">
        <f>Q274*H274</f>
        <v>2.16</v>
      </c>
      <c r="S274" s="215">
        <v>0</v>
      </c>
      <c r="T274" s="216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7" t="s">
        <v>300</v>
      </c>
      <c r="AT274" s="217" t="s">
        <v>420</v>
      </c>
      <c r="AU274" s="217" t="s">
        <v>80</v>
      </c>
      <c r="AY274" s="19" t="s">
        <v>242</v>
      </c>
      <c r="BE274" s="218">
        <f>IF(N274="základní",J274,0)</f>
        <v>41841.18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78</v>
      </c>
      <c r="BK274" s="218">
        <f>ROUND(I274*H274,2)</f>
        <v>41841.18</v>
      </c>
      <c r="BL274" s="19" t="s">
        <v>248</v>
      </c>
      <c r="BM274" s="217" t="s">
        <v>1569</v>
      </c>
    </row>
    <row r="275" spans="1:51" s="13" customFormat="1" ht="12">
      <c r="A275" s="13"/>
      <c r="B275" s="225"/>
      <c r="C275" s="226"/>
      <c r="D275" s="223" t="s">
        <v>254</v>
      </c>
      <c r="E275" s="227" t="s">
        <v>1350</v>
      </c>
      <c r="F275" s="228" t="s">
        <v>80</v>
      </c>
      <c r="G275" s="226"/>
      <c r="H275" s="229">
        <v>2</v>
      </c>
      <c r="I275" s="226"/>
      <c r="J275" s="226"/>
      <c r="K275" s="226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254</v>
      </c>
      <c r="AU275" s="234" t="s">
        <v>80</v>
      </c>
      <c r="AV275" s="13" t="s">
        <v>80</v>
      </c>
      <c r="AW275" s="13" t="s">
        <v>32</v>
      </c>
      <c r="AX275" s="13" t="s">
        <v>78</v>
      </c>
      <c r="AY275" s="234" t="s">
        <v>242</v>
      </c>
    </row>
    <row r="276" spans="1:65" s="2" customFormat="1" ht="16.5" customHeight="1">
      <c r="A276" s="34"/>
      <c r="B276" s="35"/>
      <c r="C276" s="207" t="s">
        <v>558</v>
      </c>
      <c r="D276" s="207" t="s">
        <v>244</v>
      </c>
      <c r="E276" s="208" t="s">
        <v>1570</v>
      </c>
      <c r="F276" s="209" t="s">
        <v>1571</v>
      </c>
      <c r="G276" s="210" t="s">
        <v>144</v>
      </c>
      <c r="H276" s="211">
        <v>76.101</v>
      </c>
      <c r="I276" s="212">
        <v>2566.65</v>
      </c>
      <c r="J276" s="212">
        <f>ROUND(I276*H276,2)</f>
        <v>195324.63</v>
      </c>
      <c r="K276" s="209" t="s">
        <v>17</v>
      </c>
      <c r="L276" s="40"/>
      <c r="M276" s="213" t="s">
        <v>17</v>
      </c>
      <c r="N276" s="214" t="s">
        <v>41</v>
      </c>
      <c r="O276" s="215">
        <v>0</v>
      </c>
      <c r="P276" s="215">
        <f>O276*H276</f>
        <v>0</v>
      </c>
      <c r="Q276" s="215">
        <v>2.47214</v>
      </c>
      <c r="R276" s="215">
        <f>Q276*H276</f>
        <v>188.13232614</v>
      </c>
      <c r="S276" s="215">
        <v>0</v>
      </c>
      <c r="T276" s="216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7" t="s">
        <v>248</v>
      </c>
      <c r="AT276" s="217" t="s">
        <v>244</v>
      </c>
      <c r="AU276" s="217" t="s">
        <v>80</v>
      </c>
      <c r="AY276" s="19" t="s">
        <v>242</v>
      </c>
      <c r="BE276" s="218">
        <f>IF(N276="základní",J276,0)</f>
        <v>195324.63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78</v>
      </c>
      <c r="BK276" s="218">
        <f>ROUND(I276*H276,2)</f>
        <v>195324.63</v>
      </c>
      <c r="BL276" s="19" t="s">
        <v>248</v>
      </c>
      <c r="BM276" s="217" t="s">
        <v>1572</v>
      </c>
    </row>
    <row r="277" spans="1:51" s="13" customFormat="1" ht="12">
      <c r="A277" s="13"/>
      <c r="B277" s="225"/>
      <c r="C277" s="226"/>
      <c r="D277" s="223" t="s">
        <v>254</v>
      </c>
      <c r="E277" s="227" t="s">
        <v>17</v>
      </c>
      <c r="F277" s="228" t="s">
        <v>1573</v>
      </c>
      <c r="G277" s="226"/>
      <c r="H277" s="229">
        <v>19.611</v>
      </c>
      <c r="I277" s="226"/>
      <c r="J277" s="226"/>
      <c r="K277" s="226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254</v>
      </c>
      <c r="AU277" s="234" t="s">
        <v>80</v>
      </c>
      <c r="AV277" s="13" t="s">
        <v>80</v>
      </c>
      <c r="AW277" s="13" t="s">
        <v>32</v>
      </c>
      <c r="AX277" s="13" t="s">
        <v>70</v>
      </c>
      <c r="AY277" s="234" t="s">
        <v>242</v>
      </c>
    </row>
    <row r="278" spans="1:51" s="13" customFormat="1" ht="12">
      <c r="A278" s="13"/>
      <c r="B278" s="225"/>
      <c r="C278" s="226"/>
      <c r="D278" s="223" t="s">
        <v>254</v>
      </c>
      <c r="E278" s="227" t="s">
        <v>17</v>
      </c>
      <c r="F278" s="228" t="s">
        <v>1574</v>
      </c>
      <c r="G278" s="226"/>
      <c r="H278" s="229">
        <v>11.08</v>
      </c>
      <c r="I278" s="226"/>
      <c r="J278" s="226"/>
      <c r="K278" s="226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254</v>
      </c>
      <c r="AU278" s="234" t="s">
        <v>80</v>
      </c>
      <c r="AV278" s="13" t="s">
        <v>80</v>
      </c>
      <c r="AW278" s="13" t="s">
        <v>32</v>
      </c>
      <c r="AX278" s="13" t="s">
        <v>70</v>
      </c>
      <c r="AY278" s="234" t="s">
        <v>242</v>
      </c>
    </row>
    <row r="279" spans="1:51" s="13" customFormat="1" ht="12">
      <c r="A279" s="13"/>
      <c r="B279" s="225"/>
      <c r="C279" s="226"/>
      <c r="D279" s="223" t="s">
        <v>254</v>
      </c>
      <c r="E279" s="227" t="s">
        <v>17</v>
      </c>
      <c r="F279" s="228" t="s">
        <v>1575</v>
      </c>
      <c r="G279" s="226"/>
      <c r="H279" s="229">
        <v>20.296</v>
      </c>
      <c r="I279" s="226"/>
      <c r="J279" s="226"/>
      <c r="K279" s="226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254</v>
      </c>
      <c r="AU279" s="234" t="s">
        <v>80</v>
      </c>
      <c r="AV279" s="13" t="s">
        <v>80</v>
      </c>
      <c r="AW279" s="13" t="s">
        <v>32</v>
      </c>
      <c r="AX279" s="13" t="s">
        <v>70</v>
      </c>
      <c r="AY279" s="234" t="s">
        <v>242</v>
      </c>
    </row>
    <row r="280" spans="1:51" s="13" customFormat="1" ht="12">
      <c r="A280" s="13"/>
      <c r="B280" s="225"/>
      <c r="C280" s="226"/>
      <c r="D280" s="223" t="s">
        <v>254</v>
      </c>
      <c r="E280" s="227" t="s">
        <v>17</v>
      </c>
      <c r="F280" s="228" t="s">
        <v>1576</v>
      </c>
      <c r="G280" s="226"/>
      <c r="H280" s="229">
        <v>18.645</v>
      </c>
      <c r="I280" s="226"/>
      <c r="J280" s="226"/>
      <c r="K280" s="226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254</v>
      </c>
      <c r="AU280" s="234" t="s">
        <v>80</v>
      </c>
      <c r="AV280" s="13" t="s">
        <v>80</v>
      </c>
      <c r="AW280" s="13" t="s">
        <v>32</v>
      </c>
      <c r="AX280" s="13" t="s">
        <v>70</v>
      </c>
      <c r="AY280" s="234" t="s">
        <v>242</v>
      </c>
    </row>
    <row r="281" spans="1:51" s="13" customFormat="1" ht="12">
      <c r="A281" s="13"/>
      <c r="B281" s="225"/>
      <c r="C281" s="226"/>
      <c r="D281" s="223" t="s">
        <v>254</v>
      </c>
      <c r="E281" s="227" t="s">
        <v>17</v>
      </c>
      <c r="F281" s="228" t="s">
        <v>1577</v>
      </c>
      <c r="G281" s="226"/>
      <c r="H281" s="229">
        <v>4.751</v>
      </c>
      <c r="I281" s="226"/>
      <c r="J281" s="226"/>
      <c r="K281" s="226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254</v>
      </c>
      <c r="AU281" s="234" t="s">
        <v>80</v>
      </c>
      <c r="AV281" s="13" t="s">
        <v>80</v>
      </c>
      <c r="AW281" s="13" t="s">
        <v>32</v>
      </c>
      <c r="AX281" s="13" t="s">
        <v>70</v>
      </c>
      <c r="AY281" s="234" t="s">
        <v>242</v>
      </c>
    </row>
    <row r="282" spans="1:51" s="13" customFormat="1" ht="12">
      <c r="A282" s="13"/>
      <c r="B282" s="225"/>
      <c r="C282" s="226"/>
      <c r="D282" s="223" t="s">
        <v>254</v>
      </c>
      <c r="E282" s="227" t="s">
        <v>17</v>
      </c>
      <c r="F282" s="228" t="s">
        <v>1578</v>
      </c>
      <c r="G282" s="226"/>
      <c r="H282" s="229">
        <v>0.174</v>
      </c>
      <c r="I282" s="226"/>
      <c r="J282" s="226"/>
      <c r="K282" s="226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254</v>
      </c>
      <c r="AU282" s="234" t="s">
        <v>80</v>
      </c>
      <c r="AV282" s="13" t="s">
        <v>80</v>
      </c>
      <c r="AW282" s="13" t="s">
        <v>32</v>
      </c>
      <c r="AX282" s="13" t="s">
        <v>70</v>
      </c>
      <c r="AY282" s="234" t="s">
        <v>242</v>
      </c>
    </row>
    <row r="283" spans="1:51" s="13" customFormat="1" ht="12">
      <c r="A283" s="13"/>
      <c r="B283" s="225"/>
      <c r="C283" s="226"/>
      <c r="D283" s="223" t="s">
        <v>254</v>
      </c>
      <c r="E283" s="227" t="s">
        <v>17</v>
      </c>
      <c r="F283" s="228" t="s">
        <v>1579</v>
      </c>
      <c r="G283" s="226"/>
      <c r="H283" s="229">
        <v>1.544</v>
      </c>
      <c r="I283" s="226"/>
      <c r="J283" s="226"/>
      <c r="K283" s="226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254</v>
      </c>
      <c r="AU283" s="234" t="s">
        <v>80</v>
      </c>
      <c r="AV283" s="13" t="s">
        <v>80</v>
      </c>
      <c r="AW283" s="13" t="s">
        <v>32</v>
      </c>
      <c r="AX283" s="13" t="s">
        <v>70</v>
      </c>
      <c r="AY283" s="234" t="s">
        <v>242</v>
      </c>
    </row>
    <row r="284" spans="1:51" s="14" customFormat="1" ht="12">
      <c r="A284" s="14"/>
      <c r="B284" s="235"/>
      <c r="C284" s="236"/>
      <c r="D284" s="223" t="s">
        <v>254</v>
      </c>
      <c r="E284" s="237" t="s">
        <v>17</v>
      </c>
      <c r="F284" s="238" t="s">
        <v>261</v>
      </c>
      <c r="G284" s="236"/>
      <c r="H284" s="239">
        <v>76.10100000000001</v>
      </c>
      <c r="I284" s="236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254</v>
      </c>
      <c r="AU284" s="244" t="s">
        <v>80</v>
      </c>
      <c r="AV284" s="14" t="s">
        <v>248</v>
      </c>
      <c r="AW284" s="14" t="s">
        <v>32</v>
      </c>
      <c r="AX284" s="14" t="s">
        <v>78</v>
      </c>
      <c r="AY284" s="244" t="s">
        <v>242</v>
      </c>
    </row>
    <row r="285" spans="1:65" s="2" customFormat="1" ht="16.5" customHeight="1">
      <c r="A285" s="34"/>
      <c r="B285" s="35"/>
      <c r="C285" s="207" t="s">
        <v>563</v>
      </c>
      <c r="D285" s="207" t="s">
        <v>244</v>
      </c>
      <c r="E285" s="208" t="s">
        <v>1580</v>
      </c>
      <c r="F285" s="209" t="s">
        <v>1581</v>
      </c>
      <c r="G285" s="210" t="s">
        <v>144</v>
      </c>
      <c r="H285" s="211">
        <v>7.917</v>
      </c>
      <c r="I285" s="212">
        <v>2903.33</v>
      </c>
      <c r="J285" s="212">
        <f>ROUND(I285*H285,2)</f>
        <v>22985.66</v>
      </c>
      <c r="K285" s="209" t="s">
        <v>247</v>
      </c>
      <c r="L285" s="40"/>
      <c r="M285" s="213" t="s">
        <v>17</v>
      </c>
      <c r="N285" s="214" t="s">
        <v>41</v>
      </c>
      <c r="O285" s="215">
        <v>0.584</v>
      </c>
      <c r="P285" s="215">
        <f>O285*H285</f>
        <v>4.623527999999999</v>
      </c>
      <c r="Q285" s="215">
        <v>2.256342204</v>
      </c>
      <c r="R285" s="215">
        <f>Q285*H285</f>
        <v>17.863461229068</v>
      </c>
      <c r="S285" s="215">
        <v>0</v>
      </c>
      <c r="T285" s="216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7" t="s">
        <v>248</v>
      </c>
      <c r="AT285" s="217" t="s">
        <v>244</v>
      </c>
      <c r="AU285" s="217" t="s">
        <v>80</v>
      </c>
      <c r="AY285" s="19" t="s">
        <v>242</v>
      </c>
      <c r="BE285" s="218">
        <f>IF(N285="základní",J285,0)</f>
        <v>22985.66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78</v>
      </c>
      <c r="BK285" s="218">
        <f>ROUND(I285*H285,2)</f>
        <v>22985.66</v>
      </c>
      <c r="BL285" s="19" t="s">
        <v>248</v>
      </c>
      <c r="BM285" s="217" t="s">
        <v>1582</v>
      </c>
    </row>
    <row r="286" spans="1:47" s="2" customFormat="1" ht="12">
      <c r="A286" s="34"/>
      <c r="B286" s="35"/>
      <c r="C286" s="36"/>
      <c r="D286" s="219" t="s">
        <v>250</v>
      </c>
      <c r="E286" s="36"/>
      <c r="F286" s="220" t="s">
        <v>1583</v>
      </c>
      <c r="G286" s="36"/>
      <c r="H286" s="36"/>
      <c r="I286" s="36"/>
      <c r="J286" s="36"/>
      <c r="K286" s="36"/>
      <c r="L286" s="40"/>
      <c r="M286" s="221"/>
      <c r="N286" s="222"/>
      <c r="O286" s="79"/>
      <c r="P286" s="79"/>
      <c r="Q286" s="79"/>
      <c r="R286" s="79"/>
      <c r="S286" s="79"/>
      <c r="T286" s="80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9" t="s">
        <v>250</v>
      </c>
      <c r="AU286" s="19" t="s">
        <v>80</v>
      </c>
    </row>
    <row r="287" spans="1:51" s="13" customFormat="1" ht="12">
      <c r="A287" s="13"/>
      <c r="B287" s="225"/>
      <c r="C287" s="226"/>
      <c r="D287" s="223" t="s">
        <v>254</v>
      </c>
      <c r="E287" s="227" t="s">
        <v>17</v>
      </c>
      <c r="F287" s="228" t="s">
        <v>1584</v>
      </c>
      <c r="G287" s="226"/>
      <c r="H287" s="229">
        <v>1.955</v>
      </c>
      <c r="I287" s="226"/>
      <c r="J287" s="226"/>
      <c r="K287" s="226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254</v>
      </c>
      <c r="AU287" s="234" t="s">
        <v>80</v>
      </c>
      <c r="AV287" s="13" t="s">
        <v>80</v>
      </c>
      <c r="AW287" s="13" t="s">
        <v>32</v>
      </c>
      <c r="AX287" s="13" t="s">
        <v>70</v>
      </c>
      <c r="AY287" s="234" t="s">
        <v>242</v>
      </c>
    </row>
    <row r="288" spans="1:51" s="13" customFormat="1" ht="12">
      <c r="A288" s="13"/>
      <c r="B288" s="225"/>
      <c r="C288" s="226"/>
      <c r="D288" s="223" t="s">
        <v>254</v>
      </c>
      <c r="E288" s="227" t="s">
        <v>17</v>
      </c>
      <c r="F288" s="228" t="s">
        <v>1585</v>
      </c>
      <c r="G288" s="226"/>
      <c r="H288" s="229">
        <v>5.376</v>
      </c>
      <c r="I288" s="226"/>
      <c r="J288" s="226"/>
      <c r="K288" s="226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254</v>
      </c>
      <c r="AU288" s="234" t="s">
        <v>80</v>
      </c>
      <c r="AV288" s="13" t="s">
        <v>80</v>
      </c>
      <c r="AW288" s="13" t="s">
        <v>32</v>
      </c>
      <c r="AX288" s="13" t="s">
        <v>70</v>
      </c>
      <c r="AY288" s="234" t="s">
        <v>242</v>
      </c>
    </row>
    <row r="289" spans="1:51" s="13" customFormat="1" ht="12">
      <c r="A289" s="13"/>
      <c r="B289" s="225"/>
      <c r="C289" s="226"/>
      <c r="D289" s="223" t="s">
        <v>254</v>
      </c>
      <c r="E289" s="227" t="s">
        <v>17</v>
      </c>
      <c r="F289" s="228" t="s">
        <v>1586</v>
      </c>
      <c r="G289" s="226"/>
      <c r="H289" s="229">
        <v>0.586</v>
      </c>
      <c r="I289" s="226"/>
      <c r="J289" s="226"/>
      <c r="K289" s="226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254</v>
      </c>
      <c r="AU289" s="234" t="s">
        <v>80</v>
      </c>
      <c r="AV289" s="13" t="s">
        <v>80</v>
      </c>
      <c r="AW289" s="13" t="s">
        <v>32</v>
      </c>
      <c r="AX289" s="13" t="s">
        <v>70</v>
      </c>
      <c r="AY289" s="234" t="s">
        <v>242</v>
      </c>
    </row>
    <row r="290" spans="1:51" s="14" customFormat="1" ht="12">
      <c r="A290" s="14"/>
      <c r="B290" s="235"/>
      <c r="C290" s="236"/>
      <c r="D290" s="223" t="s">
        <v>254</v>
      </c>
      <c r="E290" s="237" t="s">
        <v>17</v>
      </c>
      <c r="F290" s="238" t="s">
        <v>261</v>
      </c>
      <c r="G290" s="236"/>
      <c r="H290" s="239">
        <v>7.917000000000001</v>
      </c>
      <c r="I290" s="236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254</v>
      </c>
      <c r="AU290" s="244" t="s">
        <v>80</v>
      </c>
      <c r="AV290" s="14" t="s">
        <v>248</v>
      </c>
      <c r="AW290" s="14" t="s">
        <v>32</v>
      </c>
      <c r="AX290" s="14" t="s">
        <v>78</v>
      </c>
      <c r="AY290" s="244" t="s">
        <v>242</v>
      </c>
    </row>
    <row r="291" spans="1:65" s="2" customFormat="1" ht="16.5" customHeight="1">
      <c r="A291" s="34"/>
      <c r="B291" s="35"/>
      <c r="C291" s="207" t="s">
        <v>571</v>
      </c>
      <c r="D291" s="207" t="s">
        <v>244</v>
      </c>
      <c r="E291" s="208" t="s">
        <v>1587</v>
      </c>
      <c r="F291" s="209" t="s">
        <v>1588</v>
      </c>
      <c r="G291" s="210" t="s">
        <v>140</v>
      </c>
      <c r="H291" s="211">
        <v>75.25</v>
      </c>
      <c r="I291" s="212">
        <v>335.99</v>
      </c>
      <c r="J291" s="212">
        <f>ROUND(I291*H291,2)</f>
        <v>25283.25</v>
      </c>
      <c r="K291" s="209" t="s">
        <v>247</v>
      </c>
      <c r="L291" s="40"/>
      <c r="M291" s="213" t="s">
        <v>17</v>
      </c>
      <c r="N291" s="214" t="s">
        <v>41</v>
      </c>
      <c r="O291" s="215">
        <v>0.247</v>
      </c>
      <c r="P291" s="215">
        <f>O291*H291</f>
        <v>18.58675</v>
      </c>
      <c r="Q291" s="215">
        <v>0.0026919</v>
      </c>
      <c r="R291" s="215">
        <f>Q291*H291</f>
        <v>0.202565475</v>
      </c>
      <c r="S291" s="215">
        <v>0</v>
      </c>
      <c r="T291" s="216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17" t="s">
        <v>248</v>
      </c>
      <c r="AT291" s="217" t="s">
        <v>244</v>
      </c>
      <c r="AU291" s="217" t="s">
        <v>80</v>
      </c>
      <c r="AY291" s="19" t="s">
        <v>242</v>
      </c>
      <c r="BE291" s="218">
        <f>IF(N291="základní",J291,0)</f>
        <v>25283.25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78</v>
      </c>
      <c r="BK291" s="218">
        <f>ROUND(I291*H291,2)</f>
        <v>25283.25</v>
      </c>
      <c r="BL291" s="19" t="s">
        <v>248</v>
      </c>
      <c r="BM291" s="217" t="s">
        <v>1589</v>
      </c>
    </row>
    <row r="292" spans="1:47" s="2" customFormat="1" ht="12">
      <c r="A292" s="34"/>
      <c r="B292" s="35"/>
      <c r="C292" s="36"/>
      <c r="D292" s="219" t="s">
        <v>250</v>
      </c>
      <c r="E292" s="36"/>
      <c r="F292" s="220" t="s">
        <v>1590</v>
      </c>
      <c r="G292" s="36"/>
      <c r="H292" s="36"/>
      <c r="I292" s="36"/>
      <c r="J292" s="36"/>
      <c r="K292" s="36"/>
      <c r="L292" s="40"/>
      <c r="M292" s="221"/>
      <c r="N292" s="222"/>
      <c r="O292" s="79"/>
      <c r="P292" s="79"/>
      <c r="Q292" s="79"/>
      <c r="R292" s="79"/>
      <c r="S292" s="79"/>
      <c r="T292" s="80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9" t="s">
        <v>250</v>
      </c>
      <c r="AU292" s="19" t="s">
        <v>80</v>
      </c>
    </row>
    <row r="293" spans="1:51" s="13" customFormat="1" ht="12">
      <c r="A293" s="13"/>
      <c r="B293" s="225"/>
      <c r="C293" s="226"/>
      <c r="D293" s="223" t="s">
        <v>254</v>
      </c>
      <c r="E293" s="227" t="s">
        <v>17</v>
      </c>
      <c r="F293" s="228" t="s">
        <v>1591</v>
      </c>
      <c r="G293" s="226"/>
      <c r="H293" s="229">
        <v>5</v>
      </c>
      <c r="I293" s="226"/>
      <c r="J293" s="226"/>
      <c r="K293" s="226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254</v>
      </c>
      <c r="AU293" s="234" t="s">
        <v>80</v>
      </c>
      <c r="AV293" s="13" t="s">
        <v>80</v>
      </c>
      <c r="AW293" s="13" t="s">
        <v>32</v>
      </c>
      <c r="AX293" s="13" t="s">
        <v>70</v>
      </c>
      <c r="AY293" s="234" t="s">
        <v>242</v>
      </c>
    </row>
    <row r="294" spans="1:51" s="13" customFormat="1" ht="12">
      <c r="A294" s="13"/>
      <c r="B294" s="225"/>
      <c r="C294" s="226"/>
      <c r="D294" s="223" t="s">
        <v>254</v>
      </c>
      <c r="E294" s="227" t="s">
        <v>17</v>
      </c>
      <c r="F294" s="228" t="s">
        <v>1592</v>
      </c>
      <c r="G294" s="226"/>
      <c r="H294" s="229">
        <v>4.55</v>
      </c>
      <c r="I294" s="226"/>
      <c r="J294" s="226"/>
      <c r="K294" s="226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254</v>
      </c>
      <c r="AU294" s="234" t="s">
        <v>80</v>
      </c>
      <c r="AV294" s="13" t="s">
        <v>80</v>
      </c>
      <c r="AW294" s="13" t="s">
        <v>32</v>
      </c>
      <c r="AX294" s="13" t="s">
        <v>70</v>
      </c>
      <c r="AY294" s="234" t="s">
        <v>242</v>
      </c>
    </row>
    <row r="295" spans="1:51" s="13" customFormat="1" ht="12">
      <c r="A295" s="13"/>
      <c r="B295" s="225"/>
      <c r="C295" s="226"/>
      <c r="D295" s="223" t="s">
        <v>254</v>
      </c>
      <c r="E295" s="227" t="s">
        <v>17</v>
      </c>
      <c r="F295" s="228" t="s">
        <v>1593</v>
      </c>
      <c r="G295" s="226"/>
      <c r="H295" s="229">
        <v>52.5</v>
      </c>
      <c r="I295" s="226"/>
      <c r="J295" s="226"/>
      <c r="K295" s="226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254</v>
      </c>
      <c r="AU295" s="234" t="s">
        <v>80</v>
      </c>
      <c r="AV295" s="13" t="s">
        <v>80</v>
      </c>
      <c r="AW295" s="13" t="s">
        <v>32</v>
      </c>
      <c r="AX295" s="13" t="s">
        <v>70</v>
      </c>
      <c r="AY295" s="234" t="s">
        <v>242</v>
      </c>
    </row>
    <row r="296" spans="1:51" s="13" customFormat="1" ht="12">
      <c r="A296" s="13"/>
      <c r="B296" s="225"/>
      <c r="C296" s="226"/>
      <c r="D296" s="223" t="s">
        <v>254</v>
      </c>
      <c r="E296" s="227" t="s">
        <v>17</v>
      </c>
      <c r="F296" s="228" t="s">
        <v>1594</v>
      </c>
      <c r="G296" s="226"/>
      <c r="H296" s="229">
        <v>13.2</v>
      </c>
      <c r="I296" s="226"/>
      <c r="J296" s="226"/>
      <c r="K296" s="226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254</v>
      </c>
      <c r="AU296" s="234" t="s">
        <v>80</v>
      </c>
      <c r="AV296" s="13" t="s">
        <v>80</v>
      </c>
      <c r="AW296" s="13" t="s">
        <v>32</v>
      </c>
      <c r="AX296" s="13" t="s">
        <v>70</v>
      </c>
      <c r="AY296" s="234" t="s">
        <v>242</v>
      </c>
    </row>
    <row r="297" spans="1:51" s="14" customFormat="1" ht="12">
      <c r="A297" s="14"/>
      <c r="B297" s="235"/>
      <c r="C297" s="236"/>
      <c r="D297" s="223" t="s">
        <v>254</v>
      </c>
      <c r="E297" s="237" t="s">
        <v>1322</v>
      </c>
      <c r="F297" s="238" t="s">
        <v>261</v>
      </c>
      <c r="G297" s="236"/>
      <c r="H297" s="239">
        <v>75.25</v>
      </c>
      <c r="I297" s="236"/>
      <c r="J297" s="236"/>
      <c r="K297" s="236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254</v>
      </c>
      <c r="AU297" s="244" t="s">
        <v>80</v>
      </c>
      <c r="AV297" s="14" t="s">
        <v>248</v>
      </c>
      <c r="AW297" s="14" t="s">
        <v>32</v>
      </c>
      <c r="AX297" s="14" t="s">
        <v>78</v>
      </c>
      <c r="AY297" s="244" t="s">
        <v>242</v>
      </c>
    </row>
    <row r="298" spans="1:65" s="2" customFormat="1" ht="16.5" customHeight="1">
      <c r="A298" s="34"/>
      <c r="B298" s="35"/>
      <c r="C298" s="207" t="s">
        <v>578</v>
      </c>
      <c r="D298" s="207" t="s">
        <v>244</v>
      </c>
      <c r="E298" s="208" t="s">
        <v>1595</v>
      </c>
      <c r="F298" s="209" t="s">
        <v>1596</v>
      </c>
      <c r="G298" s="210" t="s">
        <v>140</v>
      </c>
      <c r="H298" s="211">
        <v>75.25</v>
      </c>
      <c r="I298" s="212">
        <v>64.75</v>
      </c>
      <c r="J298" s="212">
        <f>ROUND(I298*H298,2)</f>
        <v>4872.44</v>
      </c>
      <c r="K298" s="209" t="s">
        <v>247</v>
      </c>
      <c r="L298" s="40"/>
      <c r="M298" s="213" t="s">
        <v>17</v>
      </c>
      <c r="N298" s="214" t="s">
        <v>41</v>
      </c>
      <c r="O298" s="215">
        <v>0.083</v>
      </c>
      <c r="P298" s="215">
        <f>O298*H298</f>
        <v>6.24575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7" t="s">
        <v>248</v>
      </c>
      <c r="AT298" s="217" t="s">
        <v>244</v>
      </c>
      <c r="AU298" s="217" t="s">
        <v>80</v>
      </c>
      <c r="AY298" s="19" t="s">
        <v>242</v>
      </c>
      <c r="BE298" s="218">
        <f>IF(N298="základní",J298,0)</f>
        <v>4872.44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78</v>
      </c>
      <c r="BK298" s="218">
        <f>ROUND(I298*H298,2)</f>
        <v>4872.44</v>
      </c>
      <c r="BL298" s="19" t="s">
        <v>248</v>
      </c>
      <c r="BM298" s="217" t="s">
        <v>1597</v>
      </c>
    </row>
    <row r="299" spans="1:47" s="2" customFormat="1" ht="12">
      <c r="A299" s="34"/>
      <c r="B299" s="35"/>
      <c r="C299" s="36"/>
      <c r="D299" s="219" t="s">
        <v>250</v>
      </c>
      <c r="E299" s="36"/>
      <c r="F299" s="220" t="s">
        <v>1598</v>
      </c>
      <c r="G299" s="36"/>
      <c r="H299" s="36"/>
      <c r="I299" s="36"/>
      <c r="J299" s="36"/>
      <c r="K299" s="36"/>
      <c r="L299" s="40"/>
      <c r="M299" s="221"/>
      <c r="N299" s="222"/>
      <c r="O299" s="79"/>
      <c r="P299" s="79"/>
      <c r="Q299" s="79"/>
      <c r="R299" s="79"/>
      <c r="S299" s="79"/>
      <c r="T299" s="80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9" t="s">
        <v>250</v>
      </c>
      <c r="AU299" s="19" t="s">
        <v>80</v>
      </c>
    </row>
    <row r="300" spans="1:51" s="13" customFormat="1" ht="12">
      <c r="A300" s="13"/>
      <c r="B300" s="225"/>
      <c r="C300" s="226"/>
      <c r="D300" s="223" t="s">
        <v>254</v>
      </c>
      <c r="E300" s="227" t="s">
        <v>17</v>
      </c>
      <c r="F300" s="228" t="s">
        <v>1322</v>
      </c>
      <c r="G300" s="226"/>
      <c r="H300" s="229">
        <v>75.25</v>
      </c>
      <c r="I300" s="226"/>
      <c r="J300" s="226"/>
      <c r="K300" s="226"/>
      <c r="L300" s="230"/>
      <c r="M300" s="231"/>
      <c r="N300" s="232"/>
      <c r="O300" s="232"/>
      <c r="P300" s="232"/>
      <c r="Q300" s="232"/>
      <c r="R300" s="232"/>
      <c r="S300" s="232"/>
      <c r="T300" s="23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4" t="s">
        <v>254</v>
      </c>
      <c r="AU300" s="234" t="s">
        <v>80</v>
      </c>
      <c r="AV300" s="13" t="s">
        <v>80</v>
      </c>
      <c r="AW300" s="13" t="s">
        <v>32</v>
      </c>
      <c r="AX300" s="13" t="s">
        <v>78</v>
      </c>
      <c r="AY300" s="234" t="s">
        <v>242</v>
      </c>
    </row>
    <row r="301" spans="1:65" s="2" customFormat="1" ht="33" customHeight="1">
      <c r="A301" s="34"/>
      <c r="B301" s="35"/>
      <c r="C301" s="207" t="s">
        <v>586</v>
      </c>
      <c r="D301" s="207" t="s">
        <v>244</v>
      </c>
      <c r="E301" s="208" t="s">
        <v>1599</v>
      </c>
      <c r="F301" s="209" t="s">
        <v>1600</v>
      </c>
      <c r="G301" s="210" t="s">
        <v>581</v>
      </c>
      <c r="H301" s="211">
        <v>15</v>
      </c>
      <c r="I301" s="212">
        <v>573.64</v>
      </c>
      <c r="J301" s="212">
        <f>ROUND(I301*H301,2)</f>
        <v>8604.6</v>
      </c>
      <c r="K301" s="209" t="s">
        <v>247</v>
      </c>
      <c r="L301" s="40"/>
      <c r="M301" s="213" t="s">
        <v>17</v>
      </c>
      <c r="N301" s="214" t="s">
        <v>41</v>
      </c>
      <c r="O301" s="215">
        <v>1.064</v>
      </c>
      <c r="P301" s="215">
        <f>O301*H301</f>
        <v>15.96</v>
      </c>
      <c r="Q301" s="215">
        <v>0.01350704</v>
      </c>
      <c r="R301" s="215">
        <f>Q301*H301</f>
        <v>0.2026056</v>
      </c>
      <c r="S301" s="215">
        <v>0</v>
      </c>
      <c r="T301" s="216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17" t="s">
        <v>248</v>
      </c>
      <c r="AT301" s="217" t="s">
        <v>244</v>
      </c>
      <c r="AU301" s="217" t="s">
        <v>80</v>
      </c>
      <c r="AY301" s="19" t="s">
        <v>242</v>
      </c>
      <c r="BE301" s="218">
        <f>IF(N301="základní",J301,0)</f>
        <v>8604.6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78</v>
      </c>
      <c r="BK301" s="218">
        <f>ROUND(I301*H301,2)</f>
        <v>8604.6</v>
      </c>
      <c r="BL301" s="19" t="s">
        <v>248</v>
      </c>
      <c r="BM301" s="217" t="s">
        <v>1601</v>
      </c>
    </row>
    <row r="302" spans="1:47" s="2" customFormat="1" ht="12">
      <c r="A302" s="34"/>
      <c r="B302" s="35"/>
      <c r="C302" s="36"/>
      <c r="D302" s="219" t="s">
        <v>250</v>
      </c>
      <c r="E302" s="36"/>
      <c r="F302" s="220" t="s">
        <v>1602</v>
      </c>
      <c r="G302" s="36"/>
      <c r="H302" s="36"/>
      <c r="I302" s="36"/>
      <c r="J302" s="36"/>
      <c r="K302" s="36"/>
      <c r="L302" s="40"/>
      <c r="M302" s="221"/>
      <c r="N302" s="222"/>
      <c r="O302" s="79"/>
      <c r="P302" s="79"/>
      <c r="Q302" s="79"/>
      <c r="R302" s="79"/>
      <c r="S302" s="79"/>
      <c r="T302" s="80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9" t="s">
        <v>250</v>
      </c>
      <c r="AU302" s="19" t="s">
        <v>80</v>
      </c>
    </row>
    <row r="303" spans="1:51" s="13" customFormat="1" ht="12">
      <c r="A303" s="13"/>
      <c r="B303" s="225"/>
      <c r="C303" s="226"/>
      <c r="D303" s="223" t="s">
        <v>254</v>
      </c>
      <c r="E303" s="227" t="s">
        <v>17</v>
      </c>
      <c r="F303" s="228" t="s">
        <v>1603</v>
      </c>
      <c r="G303" s="226"/>
      <c r="H303" s="229">
        <v>15</v>
      </c>
      <c r="I303" s="226"/>
      <c r="J303" s="226"/>
      <c r="K303" s="226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254</v>
      </c>
      <c r="AU303" s="234" t="s">
        <v>80</v>
      </c>
      <c r="AV303" s="13" t="s">
        <v>80</v>
      </c>
      <c r="AW303" s="13" t="s">
        <v>32</v>
      </c>
      <c r="AX303" s="13" t="s">
        <v>78</v>
      </c>
      <c r="AY303" s="234" t="s">
        <v>242</v>
      </c>
    </row>
    <row r="304" spans="1:65" s="2" customFormat="1" ht="16.5" customHeight="1">
      <c r="A304" s="34"/>
      <c r="B304" s="35"/>
      <c r="C304" s="207" t="s">
        <v>590</v>
      </c>
      <c r="D304" s="207" t="s">
        <v>244</v>
      </c>
      <c r="E304" s="208" t="s">
        <v>1604</v>
      </c>
      <c r="F304" s="209" t="s">
        <v>1605</v>
      </c>
      <c r="G304" s="210" t="s">
        <v>581</v>
      </c>
      <c r="H304" s="211">
        <v>1</v>
      </c>
      <c r="I304" s="212">
        <v>2827.01</v>
      </c>
      <c r="J304" s="212">
        <f>ROUND(I304*H304,2)</f>
        <v>2827.01</v>
      </c>
      <c r="K304" s="209" t="s">
        <v>247</v>
      </c>
      <c r="L304" s="40"/>
      <c r="M304" s="213" t="s">
        <v>17</v>
      </c>
      <c r="N304" s="214" t="s">
        <v>41</v>
      </c>
      <c r="O304" s="215">
        <v>2.52</v>
      </c>
      <c r="P304" s="215">
        <f>O304*H304</f>
        <v>2.52</v>
      </c>
      <c r="Q304" s="215">
        <v>0.303358</v>
      </c>
      <c r="R304" s="215">
        <f>Q304*H304</f>
        <v>0.303358</v>
      </c>
      <c r="S304" s="215">
        <v>0</v>
      </c>
      <c r="T304" s="216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7" t="s">
        <v>248</v>
      </c>
      <c r="AT304" s="217" t="s">
        <v>244</v>
      </c>
      <c r="AU304" s="217" t="s">
        <v>80</v>
      </c>
      <c r="AY304" s="19" t="s">
        <v>242</v>
      </c>
      <c r="BE304" s="218">
        <f>IF(N304="základní",J304,0)</f>
        <v>2827.01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78</v>
      </c>
      <c r="BK304" s="218">
        <f>ROUND(I304*H304,2)</f>
        <v>2827.01</v>
      </c>
      <c r="BL304" s="19" t="s">
        <v>248</v>
      </c>
      <c r="BM304" s="217" t="s">
        <v>1606</v>
      </c>
    </row>
    <row r="305" spans="1:47" s="2" customFormat="1" ht="12">
      <c r="A305" s="34"/>
      <c r="B305" s="35"/>
      <c r="C305" s="36"/>
      <c r="D305" s="219" t="s">
        <v>250</v>
      </c>
      <c r="E305" s="36"/>
      <c r="F305" s="220" t="s">
        <v>1607</v>
      </c>
      <c r="G305" s="36"/>
      <c r="H305" s="36"/>
      <c r="I305" s="36"/>
      <c r="J305" s="36"/>
      <c r="K305" s="36"/>
      <c r="L305" s="40"/>
      <c r="M305" s="221"/>
      <c r="N305" s="222"/>
      <c r="O305" s="79"/>
      <c r="P305" s="79"/>
      <c r="Q305" s="79"/>
      <c r="R305" s="79"/>
      <c r="S305" s="79"/>
      <c r="T305" s="80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9" t="s">
        <v>250</v>
      </c>
      <c r="AU305" s="19" t="s">
        <v>80</v>
      </c>
    </row>
    <row r="306" spans="1:51" s="13" customFormat="1" ht="12">
      <c r="A306" s="13"/>
      <c r="B306" s="225"/>
      <c r="C306" s="226"/>
      <c r="D306" s="223" t="s">
        <v>254</v>
      </c>
      <c r="E306" s="227" t="s">
        <v>17</v>
      </c>
      <c r="F306" s="228" t="s">
        <v>1608</v>
      </c>
      <c r="G306" s="226"/>
      <c r="H306" s="229">
        <v>1</v>
      </c>
      <c r="I306" s="226"/>
      <c r="J306" s="226"/>
      <c r="K306" s="226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254</v>
      </c>
      <c r="AU306" s="234" t="s">
        <v>80</v>
      </c>
      <c r="AV306" s="13" t="s">
        <v>80</v>
      </c>
      <c r="AW306" s="13" t="s">
        <v>32</v>
      </c>
      <c r="AX306" s="13" t="s">
        <v>78</v>
      </c>
      <c r="AY306" s="234" t="s">
        <v>242</v>
      </c>
    </row>
    <row r="307" spans="1:65" s="2" customFormat="1" ht="24.15" customHeight="1">
      <c r="A307" s="34"/>
      <c r="B307" s="35"/>
      <c r="C307" s="264" t="s">
        <v>594</v>
      </c>
      <c r="D307" s="264" t="s">
        <v>420</v>
      </c>
      <c r="E307" s="265" t="s">
        <v>1609</v>
      </c>
      <c r="F307" s="266" t="s">
        <v>1610</v>
      </c>
      <c r="G307" s="267" t="s">
        <v>1227</v>
      </c>
      <c r="H307" s="268">
        <v>1</v>
      </c>
      <c r="I307" s="269">
        <v>223335.07</v>
      </c>
      <c r="J307" s="269">
        <f>ROUND(I307*H307,2)</f>
        <v>223335.07</v>
      </c>
      <c r="K307" s="266" t="s">
        <v>17</v>
      </c>
      <c r="L307" s="270"/>
      <c r="M307" s="271" t="s">
        <v>17</v>
      </c>
      <c r="N307" s="272" t="s">
        <v>41</v>
      </c>
      <c r="O307" s="215">
        <v>0</v>
      </c>
      <c r="P307" s="215">
        <f>O307*H307</f>
        <v>0</v>
      </c>
      <c r="Q307" s="215">
        <v>7800</v>
      </c>
      <c r="R307" s="215">
        <f>Q307*H307</f>
        <v>7800</v>
      </c>
      <c r="S307" s="215">
        <v>0</v>
      </c>
      <c r="T307" s="216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7" t="s">
        <v>300</v>
      </c>
      <c r="AT307" s="217" t="s">
        <v>420</v>
      </c>
      <c r="AU307" s="217" t="s">
        <v>80</v>
      </c>
      <c r="AY307" s="19" t="s">
        <v>242</v>
      </c>
      <c r="BE307" s="218">
        <f>IF(N307="základní",J307,0)</f>
        <v>223335.07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78</v>
      </c>
      <c r="BK307" s="218">
        <f>ROUND(I307*H307,2)</f>
        <v>223335.07</v>
      </c>
      <c r="BL307" s="19" t="s">
        <v>248</v>
      </c>
      <c r="BM307" s="217" t="s">
        <v>1611</v>
      </c>
    </row>
    <row r="308" spans="1:51" s="13" customFormat="1" ht="12">
      <c r="A308" s="13"/>
      <c r="B308" s="225"/>
      <c r="C308" s="226"/>
      <c r="D308" s="223" t="s">
        <v>254</v>
      </c>
      <c r="E308" s="227" t="s">
        <v>17</v>
      </c>
      <c r="F308" s="228" t="s">
        <v>78</v>
      </c>
      <c r="G308" s="226"/>
      <c r="H308" s="229">
        <v>1</v>
      </c>
      <c r="I308" s="226"/>
      <c r="J308" s="226"/>
      <c r="K308" s="226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254</v>
      </c>
      <c r="AU308" s="234" t="s">
        <v>80</v>
      </c>
      <c r="AV308" s="13" t="s">
        <v>80</v>
      </c>
      <c r="AW308" s="13" t="s">
        <v>32</v>
      </c>
      <c r="AX308" s="13" t="s">
        <v>78</v>
      </c>
      <c r="AY308" s="234" t="s">
        <v>242</v>
      </c>
    </row>
    <row r="309" spans="1:65" s="2" customFormat="1" ht="24.15" customHeight="1">
      <c r="A309" s="34"/>
      <c r="B309" s="35"/>
      <c r="C309" s="207" t="s">
        <v>600</v>
      </c>
      <c r="D309" s="207" t="s">
        <v>244</v>
      </c>
      <c r="E309" s="208" t="s">
        <v>946</v>
      </c>
      <c r="F309" s="209" t="s">
        <v>947</v>
      </c>
      <c r="G309" s="210" t="s">
        <v>140</v>
      </c>
      <c r="H309" s="211">
        <v>24.9</v>
      </c>
      <c r="I309" s="212">
        <v>1456.77</v>
      </c>
      <c r="J309" s="212">
        <f>ROUND(I309*H309,2)</f>
        <v>36273.57</v>
      </c>
      <c r="K309" s="209" t="s">
        <v>247</v>
      </c>
      <c r="L309" s="40"/>
      <c r="M309" s="213" t="s">
        <v>17</v>
      </c>
      <c r="N309" s="214" t="s">
        <v>41</v>
      </c>
      <c r="O309" s="215">
        <v>0.94</v>
      </c>
      <c r="P309" s="215">
        <f>O309*H309</f>
        <v>23.406</v>
      </c>
      <c r="Q309" s="215">
        <v>0.67488604</v>
      </c>
      <c r="R309" s="215">
        <f>Q309*H309</f>
        <v>16.804662395999998</v>
      </c>
      <c r="S309" s="215">
        <v>0</v>
      </c>
      <c r="T309" s="216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7" t="s">
        <v>248</v>
      </c>
      <c r="AT309" s="217" t="s">
        <v>244</v>
      </c>
      <c r="AU309" s="217" t="s">
        <v>80</v>
      </c>
      <c r="AY309" s="19" t="s">
        <v>242</v>
      </c>
      <c r="BE309" s="218">
        <f>IF(N309="základní",J309,0)</f>
        <v>36273.57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78</v>
      </c>
      <c r="BK309" s="218">
        <f>ROUND(I309*H309,2)</f>
        <v>36273.57</v>
      </c>
      <c r="BL309" s="19" t="s">
        <v>248</v>
      </c>
      <c r="BM309" s="217" t="s">
        <v>1612</v>
      </c>
    </row>
    <row r="310" spans="1:47" s="2" customFormat="1" ht="12">
      <c r="A310" s="34"/>
      <c r="B310" s="35"/>
      <c r="C310" s="36"/>
      <c r="D310" s="219" t="s">
        <v>250</v>
      </c>
      <c r="E310" s="36"/>
      <c r="F310" s="220" t="s">
        <v>949</v>
      </c>
      <c r="G310" s="36"/>
      <c r="H310" s="36"/>
      <c r="I310" s="36"/>
      <c r="J310" s="36"/>
      <c r="K310" s="36"/>
      <c r="L310" s="40"/>
      <c r="M310" s="221"/>
      <c r="N310" s="222"/>
      <c r="O310" s="79"/>
      <c r="P310" s="79"/>
      <c r="Q310" s="79"/>
      <c r="R310" s="79"/>
      <c r="S310" s="79"/>
      <c r="T310" s="80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9" t="s">
        <v>250</v>
      </c>
      <c r="AU310" s="19" t="s">
        <v>80</v>
      </c>
    </row>
    <row r="311" spans="1:51" s="13" customFormat="1" ht="12">
      <c r="A311" s="13"/>
      <c r="B311" s="225"/>
      <c r="C311" s="226"/>
      <c r="D311" s="223" t="s">
        <v>254</v>
      </c>
      <c r="E311" s="227" t="s">
        <v>17</v>
      </c>
      <c r="F311" s="228" t="s">
        <v>1613</v>
      </c>
      <c r="G311" s="226"/>
      <c r="H311" s="229">
        <v>19.792</v>
      </c>
      <c r="I311" s="226"/>
      <c r="J311" s="226"/>
      <c r="K311" s="226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254</v>
      </c>
      <c r="AU311" s="234" t="s">
        <v>80</v>
      </c>
      <c r="AV311" s="13" t="s">
        <v>80</v>
      </c>
      <c r="AW311" s="13" t="s">
        <v>32</v>
      </c>
      <c r="AX311" s="13" t="s">
        <v>70</v>
      </c>
      <c r="AY311" s="234" t="s">
        <v>242</v>
      </c>
    </row>
    <row r="312" spans="1:51" s="13" customFormat="1" ht="12">
      <c r="A312" s="13"/>
      <c r="B312" s="225"/>
      <c r="C312" s="226"/>
      <c r="D312" s="223" t="s">
        <v>254</v>
      </c>
      <c r="E312" s="227" t="s">
        <v>17</v>
      </c>
      <c r="F312" s="228" t="s">
        <v>1614</v>
      </c>
      <c r="G312" s="226"/>
      <c r="H312" s="229">
        <v>5.108</v>
      </c>
      <c r="I312" s="226"/>
      <c r="J312" s="226"/>
      <c r="K312" s="226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254</v>
      </c>
      <c r="AU312" s="234" t="s">
        <v>80</v>
      </c>
      <c r="AV312" s="13" t="s">
        <v>80</v>
      </c>
      <c r="AW312" s="13" t="s">
        <v>32</v>
      </c>
      <c r="AX312" s="13" t="s">
        <v>70</v>
      </c>
      <c r="AY312" s="234" t="s">
        <v>242</v>
      </c>
    </row>
    <row r="313" spans="1:51" s="14" customFormat="1" ht="12">
      <c r="A313" s="14"/>
      <c r="B313" s="235"/>
      <c r="C313" s="236"/>
      <c r="D313" s="223" t="s">
        <v>254</v>
      </c>
      <c r="E313" s="237" t="s">
        <v>17</v>
      </c>
      <c r="F313" s="238" t="s">
        <v>261</v>
      </c>
      <c r="G313" s="236"/>
      <c r="H313" s="239">
        <v>24.900000000000002</v>
      </c>
      <c r="I313" s="236"/>
      <c r="J313" s="236"/>
      <c r="K313" s="236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254</v>
      </c>
      <c r="AU313" s="244" t="s">
        <v>80</v>
      </c>
      <c r="AV313" s="14" t="s">
        <v>248</v>
      </c>
      <c r="AW313" s="14" t="s">
        <v>32</v>
      </c>
      <c r="AX313" s="14" t="s">
        <v>78</v>
      </c>
      <c r="AY313" s="244" t="s">
        <v>242</v>
      </c>
    </row>
    <row r="314" spans="1:65" s="2" customFormat="1" ht="16.5" customHeight="1">
      <c r="A314" s="34"/>
      <c r="B314" s="35"/>
      <c r="C314" s="207" t="s">
        <v>605</v>
      </c>
      <c r="D314" s="207" t="s">
        <v>244</v>
      </c>
      <c r="E314" s="208" t="s">
        <v>952</v>
      </c>
      <c r="F314" s="209" t="s">
        <v>953</v>
      </c>
      <c r="G314" s="210" t="s">
        <v>144</v>
      </c>
      <c r="H314" s="211">
        <v>5.776</v>
      </c>
      <c r="I314" s="212">
        <v>3110.39</v>
      </c>
      <c r="J314" s="212">
        <f>ROUND(I314*H314,2)</f>
        <v>17965.61</v>
      </c>
      <c r="K314" s="209" t="s">
        <v>247</v>
      </c>
      <c r="L314" s="40"/>
      <c r="M314" s="213" t="s">
        <v>17</v>
      </c>
      <c r="N314" s="214" t="s">
        <v>41</v>
      </c>
      <c r="O314" s="215">
        <v>0.735</v>
      </c>
      <c r="P314" s="215">
        <f>O314*H314</f>
        <v>4.24536</v>
      </c>
      <c r="Q314" s="215">
        <v>2.453292204</v>
      </c>
      <c r="R314" s="215">
        <f>Q314*H314</f>
        <v>14.170215770303999</v>
      </c>
      <c r="S314" s="215">
        <v>0</v>
      </c>
      <c r="T314" s="216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17" t="s">
        <v>248</v>
      </c>
      <c r="AT314" s="217" t="s">
        <v>244</v>
      </c>
      <c r="AU314" s="217" t="s">
        <v>80</v>
      </c>
      <c r="AY314" s="19" t="s">
        <v>242</v>
      </c>
      <c r="BE314" s="218">
        <f>IF(N314="základní",J314,0)</f>
        <v>17965.61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78</v>
      </c>
      <c r="BK314" s="218">
        <f>ROUND(I314*H314,2)</f>
        <v>17965.61</v>
      </c>
      <c r="BL314" s="19" t="s">
        <v>248</v>
      </c>
      <c r="BM314" s="217" t="s">
        <v>1615</v>
      </c>
    </row>
    <row r="315" spans="1:47" s="2" customFormat="1" ht="12">
      <c r="A315" s="34"/>
      <c r="B315" s="35"/>
      <c r="C315" s="36"/>
      <c r="D315" s="219" t="s">
        <v>250</v>
      </c>
      <c r="E315" s="36"/>
      <c r="F315" s="220" t="s">
        <v>955</v>
      </c>
      <c r="G315" s="36"/>
      <c r="H315" s="36"/>
      <c r="I315" s="36"/>
      <c r="J315" s="36"/>
      <c r="K315" s="36"/>
      <c r="L315" s="40"/>
      <c r="M315" s="221"/>
      <c r="N315" s="222"/>
      <c r="O315" s="79"/>
      <c r="P315" s="79"/>
      <c r="Q315" s="79"/>
      <c r="R315" s="79"/>
      <c r="S315" s="79"/>
      <c r="T315" s="80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9" t="s">
        <v>250</v>
      </c>
      <c r="AU315" s="19" t="s">
        <v>80</v>
      </c>
    </row>
    <row r="316" spans="1:51" s="13" customFormat="1" ht="12">
      <c r="A316" s="13"/>
      <c r="B316" s="225"/>
      <c r="C316" s="226"/>
      <c r="D316" s="223" t="s">
        <v>254</v>
      </c>
      <c r="E316" s="227" t="s">
        <v>17</v>
      </c>
      <c r="F316" s="228" t="s">
        <v>1616</v>
      </c>
      <c r="G316" s="226"/>
      <c r="H316" s="229">
        <v>5.776</v>
      </c>
      <c r="I316" s="226"/>
      <c r="J316" s="226"/>
      <c r="K316" s="226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254</v>
      </c>
      <c r="AU316" s="234" t="s">
        <v>80</v>
      </c>
      <c r="AV316" s="13" t="s">
        <v>80</v>
      </c>
      <c r="AW316" s="13" t="s">
        <v>32</v>
      </c>
      <c r="AX316" s="13" t="s">
        <v>78</v>
      </c>
      <c r="AY316" s="234" t="s">
        <v>242</v>
      </c>
    </row>
    <row r="317" spans="1:65" s="2" customFormat="1" ht="16.5" customHeight="1">
      <c r="A317" s="34"/>
      <c r="B317" s="35"/>
      <c r="C317" s="207" t="s">
        <v>609</v>
      </c>
      <c r="D317" s="207" t="s">
        <v>244</v>
      </c>
      <c r="E317" s="208" t="s">
        <v>1617</v>
      </c>
      <c r="F317" s="209" t="s">
        <v>1618</v>
      </c>
      <c r="G317" s="210" t="s">
        <v>140</v>
      </c>
      <c r="H317" s="211">
        <v>8.085</v>
      </c>
      <c r="I317" s="212">
        <v>985.28</v>
      </c>
      <c r="J317" s="212">
        <f>ROUND(I317*H317,2)</f>
        <v>7965.99</v>
      </c>
      <c r="K317" s="209" t="s">
        <v>247</v>
      </c>
      <c r="L317" s="40"/>
      <c r="M317" s="213" t="s">
        <v>17</v>
      </c>
      <c r="N317" s="214" t="s">
        <v>41</v>
      </c>
      <c r="O317" s="215">
        <v>0.597</v>
      </c>
      <c r="P317" s="215">
        <f>O317*H317</f>
        <v>4.826745000000001</v>
      </c>
      <c r="Q317" s="215">
        <v>0.0034619</v>
      </c>
      <c r="R317" s="215">
        <f>Q317*H317</f>
        <v>0.027989461500000003</v>
      </c>
      <c r="S317" s="215">
        <v>0</v>
      </c>
      <c r="T317" s="216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7" t="s">
        <v>248</v>
      </c>
      <c r="AT317" s="217" t="s">
        <v>244</v>
      </c>
      <c r="AU317" s="217" t="s">
        <v>80</v>
      </c>
      <c r="AY317" s="19" t="s">
        <v>242</v>
      </c>
      <c r="BE317" s="218">
        <f>IF(N317="základní",J317,0)</f>
        <v>7965.99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78</v>
      </c>
      <c r="BK317" s="218">
        <f>ROUND(I317*H317,2)</f>
        <v>7965.99</v>
      </c>
      <c r="BL317" s="19" t="s">
        <v>248</v>
      </c>
      <c r="BM317" s="217" t="s">
        <v>1619</v>
      </c>
    </row>
    <row r="318" spans="1:47" s="2" customFormat="1" ht="12">
      <c r="A318" s="34"/>
      <c r="B318" s="35"/>
      <c r="C318" s="36"/>
      <c r="D318" s="219" t="s">
        <v>250</v>
      </c>
      <c r="E318" s="36"/>
      <c r="F318" s="220" t="s">
        <v>1620</v>
      </c>
      <c r="G318" s="36"/>
      <c r="H318" s="36"/>
      <c r="I318" s="36"/>
      <c r="J318" s="36"/>
      <c r="K318" s="36"/>
      <c r="L318" s="40"/>
      <c r="M318" s="221"/>
      <c r="N318" s="222"/>
      <c r="O318" s="79"/>
      <c r="P318" s="79"/>
      <c r="Q318" s="79"/>
      <c r="R318" s="79"/>
      <c r="S318" s="79"/>
      <c r="T318" s="80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9" t="s">
        <v>250</v>
      </c>
      <c r="AU318" s="19" t="s">
        <v>80</v>
      </c>
    </row>
    <row r="319" spans="1:51" s="13" customFormat="1" ht="12">
      <c r="A319" s="13"/>
      <c r="B319" s="225"/>
      <c r="C319" s="226"/>
      <c r="D319" s="223" t="s">
        <v>254</v>
      </c>
      <c r="E319" s="227" t="s">
        <v>1305</v>
      </c>
      <c r="F319" s="228" t="s">
        <v>1621</v>
      </c>
      <c r="G319" s="226"/>
      <c r="H319" s="229">
        <v>8.085</v>
      </c>
      <c r="I319" s="226"/>
      <c r="J319" s="226"/>
      <c r="K319" s="226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254</v>
      </c>
      <c r="AU319" s="234" t="s">
        <v>80</v>
      </c>
      <c r="AV319" s="13" t="s">
        <v>80</v>
      </c>
      <c r="AW319" s="13" t="s">
        <v>32</v>
      </c>
      <c r="AX319" s="13" t="s">
        <v>78</v>
      </c>
      <c r="AY319" s="234" t="s">
        <v>242</v>
      </c>
    </row>
    <row r="320" spans="1:65" s="2" customFormat="1" ht="16.5" customHeight="1">
      <c r="A320" s="34"/>
      <c r="B320" s="35"/>
      <c r="C320" s="207" t="s">
        <v>614</v>
      </c>
      <c r="D320" s="207" t="s">
        <v>244</v>
      </c>
      <c r="E320" s="208" t="s">
        <v>1622</v>
      </c>
      <c r="F320" s="209" t="s">
        <v>1623</v>
      </c>
      <c r="G320" s="210" t="s">
        <v>140</v>
      </c>
      <c r="H320" s="211">
        <v>8.085</v>
      </c>
      <c r="I320" s="212">
        <v>183.37</v>
      </c>
      <c r="J320" s="212">
        <f>ROUND(I320*H320,2)</f>
        <v>1482.55</v>
      </c>
      <c r="K320" s="209" t="s">
        <v>247</v>
      </c>
      <c r="L320" s="40"/>
      <c r="M320" s="213" t="s">
        <v>17</v>
      </c>
      <c r="N320" s="214" t="s">
        <v>41</v>
      </c>
      <c r="O320" s="215">
        <v>0.232</v>
      </c>
      <c r="P320" s="215">
        <f>O320*H320</f>
        <v>1.8757200000000003</v>
      </c>
      <c r="Q320" s="215">
        <v>0</v>
      </c>
      <c r="R320" s="215">
        <f>Q320*H320</f>
        <v>0</v>
      </c>
      <c r="S320" s="215">
        <v>0</v>
      </c>
      <c r="T320" s="216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7" t="s">
        <v>248</v>
      </c>
      <c r="AT320" s="217" t="s">
        <v>244</v>
      </c>
      <c r="AU320" s="217" t="s">
        <v>80</v>
      </c>
      <c r="AY320" s="19" t="s">
        <v>242</v>
      </c>
      <c r="BE320" s="218">
        <f>IF(N320="základní",J320,0)</f>
        <v>1482.55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78</v>
      </c>
      <c r="BK320" s="218">
        <f>ROUND(I320*H320,2)</f>
        <v>1482.55</v>
      </c>
      <c r="BL320" s="19" t="s">
        <v>248</v>
      </c>
      <c r="BM320" s="217" t="s">
        <v>1624</v>
      </c>
    </row>
    <row r="321" spans="1:47" s="2" customFormat="1" ht="12">
      <c r="A321" s="34"/>
      <c r="B321" s="35"/>
      <c r="C321" s="36"/>
      <c r="D321" s="219" t="s">
        <v>250</v>
      </c>
      <c r="E321" s="36"/>
      <c r="F321" s="220" t="s">
        <v>1625</v>
      </c>
      <c r="G321" s="36"/>
      <c r="H321" s="36"/>
      <c r="I321" s="36"/>
      <c r="J321" s="36"/>
      <c r="K321" s="36"/>
      <c r="L321" s="40"/>
      <c r="M321" s="221"/>
      <c r="N321" s="222"/>
      <c r="O321" s="79"/>
      <c r="P321" s="79"/>
      <c r="Q321" s="79"/>
      <c r="R321" s="79"/>
      <c r="S321" s="79"/>
      <c r="T321" s="80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9" t="s">
        <v>250</v>
      </c>
      <c r="AU321" s="19" t="s">
        <v>80</v>
      </c>
    </row>
    <row r="322" spans="1:51" s="13" customFormat="1" ht="12">
      <c r="A322" s="13"/>
      <c r="B322" s="225"/>
      <c r="C322" s="226"/>
      <c r="D322" s="223" t="s">
        <v>254</v>
      </c>
      <c r="E322" s="227" t="s">
        <v>17</v>
      </c>
      <c r="F322" s="228" t="s">
        <v>1305</v>
      </c>
      <c r="G322" s="226"/>
      <c r="H322" s="229">
        <v>8.085</v>
      </c>
      <c r="I322" s="226"/>
      <c r="J322" s="226"/>
      <c r="K322" s="226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254</v>
      </c>
      <c r="AU322" s="234" t="s">
        <v>80</v>
      </c>
      <c r="AV322" s="13" t="s">
        <v>80</v>
      </c>
      <c r="AW322" s="13" t="s">
        <v>32</v>
      </c>
      <c r="AX322" s="13" t="s">
        <v>78</v>
      </c>
      <c r="AY322" s="234" t="s">
        <v>242</v>
      </c>
    </row>
    <row r="323" spans="1:65" s="2" customFormat="1" ht="21.75" customHeight="1">
      <c r="A323" s="34"/>
      <c r="B323" s="35"/>
      <c r="C323" s="207" t="s">
        <v>618</v>
      </c>
      <c r="D323" s="207" t="s">
        <v>244</v>
      </c>
      <c r="E323" s="208" t="s">
        <v>968</v>
      </c>
      <c r="F323" s="209" t="s">
        <v>969</v>
      </c>
      <c r="G323" s="210" t="s">
        <v>140</v>
      </c>
      <c r="H323" s="211">
        <v>12.64</v>
      </c>
      <c r="I323" s="212">
        <v>645.57</v>
      </c>
      <c r="J323" s="212">
        <f>ROUND(I323*H323,2)</f>
        <v>8160</v>
      </c>
      <c r="K323" s="209" t="s">
        <v>247</v>
      </c>
      <c r="L323" s="40"/>
      <c r="M323" s="213" t="s">
        <v>17</v>
      </c>
      <c r="N323" s="214" t="s">
        <v>41</v>
      </c>
      <c r="O323" s="215">
        <v>0.754</v>
      </c>
      <c r="P323" s="215">
        <f>O323*H323</f>
        <v>9.530560000000001</v>
      </c>
      <c r="Q323" s="215">
        <v>0.0034172</v>
      </c>
      <c r="R323" s="215">
        <f>Q323*H323</f>
        <v>0.043193408</v>
      </c>
      <c r="S323" s="215">
        <v>0</v>
      </c>
      <c r="T323" s="216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17" t="s">
        <v>248</v>
      </c>
      <c r="AT323" s="217" t="s">
        <v>244</v>
      </c>
      <c r="AU323" s="217" t="s">
        <v>80</v>
      </c>
      <c r="AY323" s="19" t="s">
        <v>242</v>
      </c>
      <c r="BE323" s="218">
        <f>IF(N323="základní",J323,0)</f>
        <v>8160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78</v>
      </c>
      <c r="BK323" s="218">
        <f>ROUND(I323*H323,2)</f>
        <v>8160</v>
      </c>
      <c r="BL323" s="19" t="s">
        <v>248</v>
      </c>
      <c r="BM323" s="217" t="s">
        <v>1626</v>
      </c>
    </row>
    <row r="324" spans="1:47" s="2" customFormat="1" ht="12">
      <c r="A324" s="34"/>
      <c r="B324" s="35"/>
      <c r="C324" s="36"/>
      <c r="D324" s="219" t="s">
        <v>250</v>
      </c>
      <c r="E324" s="36"/>
      <c r="F324" s="220" t="s">
        <v>971</v>
      </c>
      <c r="G324" s="36"/>
      <c r="H324" s="36"/>
      <c r="I324" s="36"/>
      <c r="J324" s="36"/>
      <c r="K324" s="36"/>
      <c r="L324" s="40"/>
      <c r="M324" s="221"/>
      <c r="N324" s="222"/>
      <c r="O324" s="79"/>
      <c r="P324" s="79"/>
      <c r="Q324" s="79"/>
      <c r="R324" s="79"/>
      <c r="S324" s="79"/>
      <c r="T324" s="80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9" t="s">
        <v>250</v>
      </c>
      <c r="AU324" s="19" t="s">
        <v>80</v>
      </c>
    </row>
    <row r="325" spans="1:51" s="13" customFormat="1" ht="12">
      <c r="A325" s="13"/>
      <c r="B325" s="225"/>
      <c r="C325" s="226"/>
      <c r="D325" s="223" t="s">
        <v>254</v>
      </c>
      <c r="E325" s="227" t="s">
        <v>1308</v>
      </c>
      <c r="F325" s="228" t="s">
        <v>1627</v>
      </c>
      <c r="G325" s="226"/>
      <c r="H325" s="229">
        <v>12.64</v>
      </c>
      <c r="I325" s="226"/>
      <c r="J325" s="226"/>
      <c r="K325" s="226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254</v>
      </c>
      <c r="AU325" s="234" t="s">
        <v>80</v>
      </c>
      <c r="AV325" s="13" t="s">
        <v>80</v>
      </c>
      <c r="AW325" s="13" t="s">
        <v>32</v>
      </c>
      <c r="AX325" s="13" t="s">
        <v>78</v>
      </c>
      <c r="AY325" s="234" t="s">
        <v>242</v>
      </c>
    </row>
    <row r="326" spans="1:65" s="2" customFormat="1" ht="24.15" customHeight="1">
      <c r="A326" s="34"/>
      <c r="B326" s="35"/>
      <c r="C326" s="207" t="s">
        <v>622</v>
      </c>
      <c r="D326" s="207" t="s">
        <v>244</v>
      </c>
      <c r="E326" s="208" t="s">
        <v>973</v>
      </c>
      <c r="F326" s="209" t="s">
        <v>974</v>
      </c>
      <c r="G326" s="210" t="s">
        <v>140</v>
      </c>
      <c r="H326" s="211">
        <v>12.64</v>
      </c>
      <c r="I326" s="212">
        <v>142.7</v>
      </c>
      <c r="J326" s="212">
        <f>ROUND(I326*H326,2)</f>
        <v>1803.73</v>
      </c>
      <c r="K326" s="209" t="s">
        <v>247</v>
      </c>
      <c r="L326" s="40"/>
      <c r="M326" s="213" t="s">
        <v>17</v>
      </c>
      <c r="N326" s="214" t="s">
        <v>41</v>
      </c>
      <c r="O326" s="215">
        <v>0.207</v>
      </c>
      <c r="P326" s="215">
        <f>O326*H326</f>
        <v>2.61648</v>
      </c>
      <c r="Q326" s="215">
        <v>0</v>
      </c>
      <c r="R326" s="215">
        <f>Q326*H326</f>
        <v>0</v>
      </c>
      <c r="S326" s="215">
        <v>0</v>
      </c>
      <c r="T326" s="216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17" t="s">
        <v>248</v>
      </c>
      <c r="AT326" s="217" t="s">
        <v>244</v>
      </c>
      <c r="AU326" s="217" t="s">
        <v>80</v>
      </c>
      <c r="AY326" s="19" t="s">
        <v>242</v>
      </c>
      <c r="BE326" s="218">
        <f>IF(N326="základní",J326,0)</f>
        <v>1803.73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78</v>
      </c>
      <c r="BK326" s="218">
        <f>ROUND(I326*H326,2)</f>
        <v>1803.73</v>
      </c>
      <c r="BL326" s="19" t="s">
        <v>248</v>
      </c>
      <c r="BM326" s="217" t="s">
        <v>1628</v>
      </c>
    </row>
    <row r="327" spans="1:47" s="2" customFormat="1" ht="12">
      <c r="A327" s="34"/>
      <c r="B327" s="35"/>
      <c r="C327" s="36"/>
      <c r="D327" s="219" t="s">
        <v>250</v>
      </c>
      <c r="E327" s="36"/>
      <c r="F327" s="220" t="s">
        <v>976</v>
      </c>
      <c r="G327" s="36"/>
      <c r="H327" s="36"/>
      <c r="I327" s="36"/>
      <c r="J327" s="36"/>
      <c r="K327" s="36"/>
      <c r="L327" s="40"/>
      <c r="M327" s="221"/>
      <c r="N327" s="222"/>
      <c r="O327" s="79"/>
      <c r="P327" s="79"/>
      <c r="Q327" s="79"/>
      <c r="R327" s="79"/>
      <c r="S327" s="79"/>
      <c r="T327" s="80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9" t="s">
        <v>250</v>
      </c>
      <c r="AU327" s="19" t="s">
        <v>80</v>
      </c>
    </row>
    <row r="328" spans="1:51" s="13" customFormat="1" ht="12">
      <c r="A328" s="13"/>
      <c r="B328" s="225"/>
      <c r="C328" s="226"/>
      <c r="D328" s="223" t="s">
        <v>254</v>
      </c>
      <c r="E328" s="227" t="s">
        <v>17</v>
      </c>
      <c r="F328" s="228" t="s">
        <v>1308</v>
      </c>
      <c r="G328" s="226"/>
      <c r="H328" s="229">
        <v>12.64</v>
      </c>
      <c r="I328" s="226"/>
      <c r="J328" s="226"/>
      <c r="K328" s="226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254</v>
      </c>
      <c r="AU328" s="234" t="s">
        <v>80</v>
      </c>
      <c r="AV328" s="13" t="s">
        <v>80</v>
      </c>
      <c r="AW328" s="13" t="s">
        <v>32</v>
      </c>
      <c r="AX328" s="13" t="s">
        <v>78</v>
      </c>
      <c r="AY328" s="234" t="s">
        <v>242</v>
      </c>
    </row>
    <row r="329" spans="1:65" s="2" customFormat="1" ht="33" customHeight="1">
      <c r="A329" s="34"/>
      <c r="B329" s="35"/>
      <c r="C329" s="207" t="s">
        <v>627</v>
      </c>
      <c r="D329" s="207" t="s">
        <v>244</v>
      </c>
      <c r="E329" s="208" t="s">
        <v>977</v>
      </c>
      <c r="F329" s="209" t="s">
        <v>978</v>
      </c>
      <c r="G329" s="210" t="s">
        <v>736</v>
      </c>
      <c r="H329" s="211">
        <v>0.772</v>
      </c>
      <c r="I329" s="212">
        <v>48149.86</v>
      </c>
      <c r="J329" s="212">
        <f>ROUND(I329*H329,2)</f>
        <v>37171.69</v>
      </c>
      <c r="K329" s="209" t="s">
        <v>247</v>
      </c>
      <c r="L329" s="40"/>
      <c r="M329" s="213" t="s">
        <v>17</v>
      </c>
      <c r="N329" s="214" t="s">
        <v>41</v>
      </c>
      <c r="O329" s="215">
        <v>22.491</v>
      </c>
      <c r="P329" s="215">
        <f>O329*H329</f>
        <v>17.363052</v>
      </c>
      <c r="Q329" s="215">
        <v>1.05940312</v>
      </c>
      <c r="R329" s="215">
        <f>Q329*H329</f>
        <v>0.8178592086400001</v>
      </c>
      <c r="S329" s="215">
        <v>0</v>
      </c>
      <c r="T329" s="216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17" t="s">
        <v>248</v>
      </c>
      <c r="AT329" s="217" t="s">
        <v>244</v>
      </c>
      <c r="AU329" s="217" t="s">
        <v>80</v>
      </c>
      <c r="AY329" s="19" t="s">
        <v>242</v>
      </c>
      <c r="BE329" s="218">
        <f>IF(N329="základní",J329,0)</f>
        <v>37171.69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78</v>
      </c>
      <c r="BK329" s="218">
        <f>ROUND(I329*H329,2)</f>
        <v>37171.69</v>
      </c>
      <c r="BL329" s="19" t="s">
        <v>248</v>
      </c>
      <c r="BM329" s="217" t="s">
        <v>1629</v>
      </c>
    </row>
    <row r="330" spans="1:47" s="2" customFormat="1" ht="12">
      <c r="A330" s="34"/>
      <c r="B330" s="35"/>
      <c r="C330" s="36"/>
      <c r="D330" s="219" t="s">
        <v>250</v>
      </c>
      <c r="E330" s="36"/>
      <c r="F330" s="220" t="s">
        <v>980</v>
      </c>
      <c r="G330" s="36"/>
      <c r="H330" s="36"/>
      <c r="I330" s="36"/>
      <c r="J330" s="36"/>
      <c r="K330" s="36"/>
      <c r="L330" s="40"/>
      <c r="M330" s="221"/>
      <c r="N330" s="222"/>
      <c r="O330" s="79"/>
      <c r="P330" s="79"/>
      <c r="Q330" s="79"/>
      <c r="R330" s="79"/>
      <c r="S330" s="79"/>
      <c r="T330" s="80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9" t="s">
        <v>250</v>
      </c>
      <c r="AU330" s="19" t="s">
        <v>80</v>
      </c>
    </row>
    <row r="331" spans="1:51" s="13" customFormat="1" ht="12">
      <c r="A331" s="13"/>
      <c r="B331" s="225"/>
      <c r="C331" s="226"/>
      <c r="D331" s="223" t="s">
        <v>254</v>
      </c>
      <c r="E331" s="227" t="s">
        <v>17</v>
      </c>
      <c r="F331" s="228" t="s">
        <v>1630</v>
      </c>
      <c r="G331" s="226"/>
      <c r="H331" s="229">
        <v>67.214</v>
      </c>
      <c r="I331" s="226"/>
      <c r="J331" s="226"/>
      <c r="K331" s="226"/>
      <c r="L331" s="230"/>
      <c r="M331" s="231"/>
      <c r="N331" s="232"/>
      <c r="O331" s="232"/>
      <c r="P331" s="232"/>
      <c r="Q331" s="232"/>
      <c r="R331" s="232"/>
      <c r="S331" s="232"/>
      <c r="T331" s="23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4" t="s">
        <v>254</v>
      </c>
      <c r="AU331" s="234" t="s">
        <v>80</v>
      </c>
      <c r="AV331" s="13" t="s">
        <v>80</v>
      </c>
      <c r="AW331" s="13" t="s">
        <v>32</v>
      </c>
      <c r="AX331" s="13" t="s">
        <v>70</v>
      </c>
      <c r="AY331" s="234" t="s">
        <v>242</v>
      </c>
    </row>
    <row r="332" spans="1:51" s="13" customFormat="1" ht="12">
      <c r="A332" s="13"/>
      <c r="B332" s="225"/>
      <c r="C332" s="226"/>
      <c r="D332" s="223" t="s">
        <v>254</v>
      </c>
      <c r="E332" s="227" t="s">
        <v>17</v>
      </c>
      <c r="F332" s="228" t="s">
        <v>1631</v>
      </c>
      <c r="G332" s="226"/>
      <c r="H332" s="229">
        <v>50.362</v>
      </c>
      <c r="I332" s="226"/>
      <c r="J332" s="226"/>
      <c r="K332" s="226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254</v>
      </c>
      <c r="AU332" s="234" t="s">
        <v>80</v>
      </c>
      <c r="AV332" s="13" t="s">
        <v>80</v>
      </c>
      <c r="AW332" s="13" t="s">
        <v>32</v>
      </c>
      <c r="AX332" s="13" t="s">
        <v>70</v>
      </c>
      <c r="AY332" s="234" t="s">
        <v>242</v>
      </c>
    </row>
    <row r="333" spans="1:51" s="13" customFormat="1" ht="12">
      <c r="A333" s="13"/>
      <c r="B333" s="225"/>
      <c r="C333" s="226"/>
      <c r="D333" s="223" t="s">
        <v>254</v>
      </c>
      <c r="E333" s="227" t="s">
        <v>17</v>
      </c>
      <c r="F333" s="228" t="s">
        <v>1632</v>
      </c>
      <c r="G333" s="226"/>
      <c r="H333" s="229">
        <v>654.668</v>
      </c>
      <c r="I333" s="226"/>
      <c r="J333" s="226"/>
      <c r="K333" s="226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254</v>
      </c>
      <c r="AU333" s="234" t="s">
        <v>80</v>
      </c>
      <c r="AV333" s="13" t="s">
        <v>80</v>
      </c>
      <c r="AW333" s="13" t="s">
        <v>32</v>
      </c>
      <c r="AX333" s="13" t="s">
        <v>70</v>
      </c>
      <c r="AY333" s="234" t="s">
        <v>242</v>
      </c>
    </row>
    <row r="334" spans="1:51" s="14" customFormat="1" ht="12">
      <c r="A334" s="14"/>
      <c r="B334" s="235"/>
      <c r="C334" s="236"/>
      <c r="D334" s="223" t="s">
        <v>254</v>
      </c>
      <c r="E334" s="237" t="s">
        <v>17</v>
      </c>
      <c r="F334" s="238" t="s">
        <v>261</v>
      </c>
      <c r="G334" s="236"/>
      <c r="H334" s="239">
        <v>772.244</v>
      </c>
      <c r="I334" s="236"/>
      <c r="J334" s="236"/>
      <c r="K334" s="236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254</v>
      </c>
      <c r="AU334" s="244" t="s">
        <v>80</v>
      </c>
      <c r="AV334" s="14" t="s">
        <v>248</v>
      </c>
      <c r="AW334" s="14" t="s">
        <v>32</v>
      </c>
      <c r="AX334" s="14" t="s">
        <v>70</v>
      </c>
      <c r="AY334" s="244" t="s">
        <v>242</v>
      </c>
    </row>
    <row r="335" spans="1:51" s="13" customFormat="1" ht="12">
      <c r="A335" s="13"/>
      <c r="B335" s="225"/>
      <c r="C335" s="226"/>
      <c r="D335" s="223" t="s">
        <v>254</v>
      </c>
      <c r="E335" s="227" t="s">
        <v>17</v>
      </c>
      <c r="F335" s="228" t="s">
        <v>1633</v>
      </c>
      <c r="G335" s="226"/>
      <c r="H335" s="229">
        <v>0.772</v>
      </c>
      <c r="I335" s="226"/>
      <c r="J335" s="226"/>
      <c r="K335" s="226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254</v>
      </c>
      <c r="AU335" s="234" t="s">
        <v>80</v>
      </c>
      <c r="AV335" s="13" t="s">
        <v>80</v>
      </c>
      <c r="AW335" s="13" t="s">
        <v>32</v>
      </c>
      <c r="AX335" s="13" t="s">
        <v>78</v>
      </c>
      <c r="AY335" s="234" t="s">
        <v>242</v>
      </c>
    </row>
    <row r="336" spans="1:65" s="2" customFormat="1" ht="24.15" customHeight="1">
      <c r="A336" s="34"/>
      <c r="B336" s="35"/>
      <c r="C336" s="207" t="s">
        <v>631</v>
      </c>
      <c r="D336" s="207" t="s">
        <v>244</v>
      </c>
      <c r="E336" s="208" t="s">
        <v>1634</v>
      </c>
      <c r="F336" s="209" t="s">
        <v>1635</v>
      </c>
      <c r="G336" s="210" t="s">
        <v>736</v>
      </c>
      <c r="H336" s="211">
        <v>0.306</v>
      </c>
      <c r="I336" s="212">
        <v>46410.42</v>
      </c>
      <c r="J336" s="212">
        <f>ROUND(I336*H336,2)</f>
        <v>14201.59</v>
      </c>
      <c r="K336" s="209" t="s">
        <v>247</v>
      </c>
      <c r="L336" s="40"/>
      <c r="M336" s="213" t="s">
        <v>17</v>
      </c>
      <c r="N336" s="214" t="s">
        <v>41</v>
      </c>
      <c r="O336" s="215">
        <v>15.231</v>
      </c>
      <c r="P336" s="215">
        <f>O336*H336</f>
        <v>4.660686</v>
      </c>
      <c r="Q336" s="215">
        <v>1.0627727797</v>
      </c>
      <c r="R336" s="215">
        <f>Q336*H336</f>
        <v>0.32520847058819996</v>
      </c>
      <c r="S336" s="215">
        <v>0</v>
      </c>
      <c r="T336" s="216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7" t="s">
        <v>248</v>
      </c>
      <c r="AT336" s="217" t="s">
        <v>244</v>
      </c>
      <c r="AU336" s="217" t="s">
        <v>80</v>
      </c>
      <c r="AY336" s="19" t="s">
        <v>242</v>
      </c>
      <c r="BE336" s="218">
        <f>IF(N336="základní",J336,0)</f>
        <v>14201.59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78</v>
      </c>
      <c r="BK336" s="218">
        <f>ROUND(I336*H336,2)</f>
        <v>14201.59</v>
      </c>
      <c r="BL336" s="19" t="s">
        <v>248</v>
      </c>
      <c r="BM336" s="217" t="s">
        <v>1636</v>
      </c>
    </row>
    <row r="337" spans="1:47" s="2" customFormat="1" ht="12">
      <c r="A337" s="34"/>
      <c r="B337" s="35"/>
      <c r="C337" s="36"/>
      <c r="D337" s="219" t="s">
        <v>250</v>
      </c>
      <c r="E337" s="36"/>
      <c r="F337" s="220" t="s">
        <v>1637</v>
      </c>
      <c r="G337" s="36"/>
      <c r="H337" s="36"/>
      <c r="I337" s="36"/>
      <c r="J337" s="36"/>
      <c r="K337" s="36"/>
      <c r="L337" s="40"/>
      <c r="M337" s="221"/>
      <c r="N337" s="222"/>
      <c r="O337" s="79"/>
      <c r="P337" s="79"/>
      <c r="Q337" s="79"/>
      <c r="R337" s="79"/>
      <c r="S337" s="79"/>
      <c r="T337" s="80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9" t="s">
        <v>250</v>
      </c>
      <c r="AU337" s="19" t="s">
        <v>80</v>
      </c>
    </row>
    <row r="338" spans="1:51" s="13" customFormat="1" ht="12">
      <c r="A338" s="13"/>
      <c r="B338" s="225"/>
      <c r="C338" s="226"/>
      <c r="D338" s="223" t="s">
        <v>254</v>
      </c>
      <c r="E338" s="227" t="s">
        <v>17</v>
      </c>
      <c r="F338" s="228" t="s">
        <v>1638</v>
      </c>
      <c r="G338" s="226"/>
      <c r="H338" s="229">
        <v>95.316</v>
      </c>
      <c r="I338" s="226"/>
      <c r="J338" s="226"/>
      <c r="K338" s="226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254</v>
      </c>
      <c r="AU338" s="234" t="s">
        <v>80</v>
      </c>
      <c r="AV338" s="13" t="s">
        <v>80</v>
      </c>
      <c r="AW338" s="13" t="s">
        <v>32</v>
      </c>
      <c r="AX338" s="13" t="s">
        <v>70</v>
      </c>
      <c r="AY338" s="234" t="s">
        <v>242</v>
      </c>
    </row>
    <row r="339" spans="1:51" s="13" customFormat="1" ht="12">
      <c r="A339" s="13"/>
      <c r="B339" s="225"/>
      <c r="C339" s="226"/>
      <c r="D339" s="223" t="s">
        <v>254</v>
      </c>
      <c r="E339" s="227" t="s">
        <v>17</v>
      </c>
      <c r="F339" s="228" t="s">
        <v>1639</v>
      </c>
      <c r="G339" s="226"/>
      <c r="H339" s="229">
        <v>210.6</v>
      </c>
      <c r="I339" s="226"/>
      <c r="J339" s="226"/>
      <c r="K339" s="226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254</v>
      </c>
      <c r="AU339" s="234" t="s">
        <v>80</v>
      </c>
      <c r="AV339" s="13" t="s">
        <v>80</v>
      </c>
      <c r="AW339" s="13" t="s">
        <v>32</v>
      </c>
      <c r="AX339" s="13" t="s">
        <v>70</v>
      </c>
      <c r="AY339" s="234" t="s">
        <v>242</v>
      </c>
    </row>
    <row r="340" spans="1:51" s="14" customFormat="1" ht="12">
      <c r="A340" s="14"/>
      <c r="B340" s="235"/>
      <c r="C340" s="236"/>
      <c r="D340" s="223" t="s">
        <v>254</v>
      </c>
      <c r="E340" s="237" t="s">
        <v>17</v>
      </c>
      <c r="F340" s="238" t="s">
        <v>261</v>
      </c>
      <c r="G340" s="236"/>
      <c r="H340" s="239">
        <v>305.916</v>
      </c>
      <c r="I340" s="236"/>
      <c r="J340" s="236"/>
      <c r="K340" s="236"/>
      <c r="L340" s="240"/>
      <c r="M340" s="241"/>
      <c r="N340" s="242"/>
      <c r="O340" s="242"/>
      <c r="P340" s="242"/>
      <c r="Q340" s="242"/>
      <c r="R340" s="242"/>
      <c r="S340" s="242"/>
      <c r="T340" s="24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4" t="s">
        <v>254</v>
      </c>
      <c r="AU340" s="244" t="s">
        <v>80</v>
      </c>
      <c r="AV340" s="14" t="s">
        <v>248</v>
      </c>
      <c r="AW340" s="14" t="s">
        <v>32</v>
      </c>
      <c r="AX340" s="14" t="s">
        <v>70</v>
      </c>
      <c r="AY340" s="244" t="s">
        <v>242</v>
      </c>
    </row>
    <row r="341" spans="1:51" s="13" customFormat="1" ht="12">
      <c r="A341" s="13"/>
      <c r="B341" s="225"/>
      <c r="C341" s="226"/>
      <c r="D341" s="223" t="s">
        <v>254</v>
      </c>
      <c r="E341" s="227" t="s">
        <v>17</v>
      </c>
      <c r="F341" s="228" t="s">
        <v>1640</v>
      </c>
      <c r="G341" s="226"/>
      <c r="H341" s="229">
        <v>0.306</v>
      </c>
      <c r="I341" s="226"/>
      <c r="J341" s="226"/>
      <c r="K341" s="226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254</v>
      </c>
      <c r="AU341" s="234" t="s">
        <v>80</v>
      </c>
      <c r="AV341" s="13" t="s">
        <v>80</v>
      </c>
      <c r="AW341" s="13" t="s">
        <v>32</v>
      </c>
      <c r="AX341" s="13" t="s">
        <v>78</v>
      </c>
      <c r="AY341" s="234" t="s">
        <v>242</v>
      </c>
    </row>
    <row r="342" spans="1:63" s="12" customFormat="1" ht="22.8" customHeight="1">
      <c r="A342" s="12"/>
      <c r="B342" s="192"/>
      <c r="C342" s="193"/>
      <c r="D342" s="194" t="s">
        <v>69</v>
      </c>
      <c r="E342" s="205" t="s">
        <v>262</v>
      </c>
      <c r="F342" s="205" t="s">
        <v>995</v>
      </c>
      <c r="G342" s="193"/>
      <c r="H342" s="193"/>
      <c r="I342" s="193"/>
      <c r="J342" s="206">
        <f>BK342</f>
        <v>716280.32</v>
      </c>
      <c r="K342" s="193"/>
      <c r="L342" s="197"/>
      <c r="M342" s="198"/>
      <c r="N342" s="199"/>
      <c r="O342" s="199"/>
      <c r="P342" s="200">
        <f>SUM(P343:P399)</f>
        <v>45.50567</v>
      </c>
      <c r="Q342" s="199"/>
      <c r="R342" s="200">
        <f>SUM(R343:R399)</f>
        <v>15.232388810000002</v>
      </c>
      <c r="S342" s="199"/>
      <c r="T342" s="201">
        <f>SUM(T343:T399)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2" t="s">
        <v>78</v>
      </c>
      <c r="AT342" s="203" t="s">
        <v>69</v>
      </c>
      <c r="AU342" s="203" t="s">
        <v>78</v>
      </c>
      <c r="AY342" s="202" t="s">
        <v>242</v>
      </c>
      <c r="BK342" s="204">
        <f>SUM(BK343:BK399)</f>
        <v>716280.32</v>
      </c>
    </row>
    <row r="343" spans="1:65" s="2" customFormat="1" ht="16.5" customHeight="1">
      <c r="A343" s="34"/>
      <c r="B343" s="35"/>
      <c r="C343" s="207" t="s">
        <v>636</v>
      </c>
      <c r="D343" s="207" t="s">
        <v>244</v>
      </c>
      <c r="E343" s="208" t="s">
        <v>996</v>
      </c>
      <c r="F343" s="209" t="s">
        <v>997</v>
      </c>
      <c r="G343" s="210" t="s">
        <v>144</v>
      </c>
      <c r="H343" s="211">
        <v>4.38</v>
      </c>
      <c r="I343" s="212">
        <v>1151.47</v>
      </c>
      <c r="J343" s="212">
        <f>ROUND(I343*H343,2)</f>
        <v>5043.44</v>
      </c>
      <c r="K343" s="209" t="s">
        <v>247</v>
      </c>
      <c r="L343" s="40"/>
      <c r="M343" s="213" t="s">
        <v>17</v>
      </c>
      <c r="N343" s="214" t="s">
        <v>41</v>
      </c>
      <c r="O343" s="215">
        <v>2.934</v>
      </c>
      <c r="P343" s="215">
        <f>O343*H343</f>
        <v>12.85092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17" t="s">
        <v>248</v>
      </c>
      <c r="AT343" s="217" t="s">
        <v>244</v>
      </c>
      <c r="AU343" s="217" t="s">
        <v>80</v>
      </c>
      <c r="AY343" s="19" t="s">
        <v>242</v>
      </c>
      <c r="BE343" s="218">
        <f>IF(N343="základní",J343,0)</f>
        <v>5043.44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78</v>
      </c>
      <c r="BK343" s="218">
        <f>ROUND(I343*H343,2)</f>
        <v>5043.44</v>
      </c>
      <c r="BL343" s="19" t="s">
        <v>248</v>
      </c>
      <c r="BM343" s="217" t="s">
        <v>1641</v>
      </c>
    </row>
    <row r="344" spans="1:47" s="2" customFormat="1" ht="12">
      <c r="A344" s="34"/>
      <c r="B344" s="35"/>
      <c r="C344" s="36"/>
      <c r="D344" s="219" t="s">
        <v>250</v>
      </c>
      <c r="E344" s="36"/>
      <c r="F344" s="220" t="s">
        <v>999</v>
      </c>
      <c r="G344" s="36"/>
      <c r="H344" s="36"/>
      <c r="I344" s="36"/>
      <c r="J344" s="36"/>
      <c r="K344" s="36"/>
      <c r="L344" s="40"/>
      <c r="M344" s="221"/>
      <c r="N344" s="222"/>
      <c r="O344" s="79"/>
      <c r="P344" s="79"/>
      <c r="Q344" s="79"/>
      <c r="R344" s="79"/>
      <c r="S344" s="79"/>
      <c r="T344" s="80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9" t="s">
        <v>250</v>
      </c>
      <c r="AU344" s="19" t="s">
        <v>80</v>
      </c>
    </row>
    <row r="345" spans="1:51" s="13" customFormat="1" ht="12">
      <c r="A345" s="13"/>
      <c r="B345" s="225"/>
      <c r="C345" s="226"/>
      <c r="D345" s="223" t="s">
        <v>254</v>
      </c>
      <c r="E345" s="227" t="s">
        <v>17</v>
      </c>
      <c r="F345" s="228" t="s">
        <v>1642</v>
      </c>
      <c r="G345" s="226"/>
      <c r="H345" s="229">
        <v>2.28</v>
      </c>
      <c r="I345" s="226"/>
      <c r="J345" s="226"/>
      <c r="K345" s="226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254</v>
      </c>
      <c r="AU345" s="234" t="s">
        <v>80</v>
      </c>
      <c r="AV345" s="13" t="s">
        <v>80</v>
      </c>
      <c r="AW345" s="13" t="s">
        <v>32</v>
      </c>
      <c r="AX345" s="13" t="s">
        <v>70</v>
      </c>
      <c r="AY345" s="234" t="s">
        <v>242</v>
      </c>
    </row>
    <row r="346" spans="1:51" s="13" customFormat="1" ht="12">
      <c r="A346" s="13"/>
      <c r="B346" s="225"/>
      <c r="C346" s="226"/>
      <c r="D346" s="223" t="s">
        <v>254</v>
      </c>
      <c r="E346" s="227" t="s">
        <v>17</v>
      </c>
      <c r="F346" s="228" t="s">
        <v>1643</v>
      </c>
      <c r="G346" s="226"/>
      <c r="H346" s="229">
        <v>2.1</v>
      </c>
      <c r="I346" s="226"/>
      <c r="J346" s="226"/>
      <c r="K346" s="226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254</v>
      </c>
      <c r="AU346" s="234" t="s">
        <v>80</v>
      </c>
      <c r="AV346" s="13" t="s">
        <v>80</v>
      </c>
      <c r="AW346" s="13" t="s">
        <v>32</v>
      </c>
      <c r="AX346" s="13" t="s">
        <v>70</v>
      </c>
      <c r="AY346" s="234" t="s">
        <v>242</v>
      </c>
    </row>
    <row r="347" spans="1:51" s="14" customFormat="1" ht="12">
      <c r="A347" s="14"/>
      <c r="B347" s="235"/>
      <c r="C347" s="236"/>
      <c r="D347" s="223" t="s">
        <v>254</v>
      </c>
      <c r="E347" s="237" t="s">
        <v>17</v>
      </c>
      <c r="F347" s="238" t="s">
        <v>261</v>
      </c>
      <c r="G347" s="236"/>
      <c r="H347" s="239">
        <v>4.38</v>
      </c>
      <c r="I347" s="236"/>
      <c r="J347" s="236"/>
      <c r="K347" s="236"/>
      <c r="L347" s="240"/>
      <c r="M347" s="241"/>
      <c r="N347" s="242"/>
      <c r="O347" s="242"/>
      <c r="P347" s="242"/>
      <c r="Q347" s="242"/>
      <c r="R347" s="242"/>
      <c r="S347" s="242"/>
      <c r="T347" s="24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4" t="s">
        <v>254</v>
      </c>
      <c r="AU347" s="244" t="s">
        <v>80</v>
      </c>
      <c r="AV347" s="14" t="s">
        <v>248</v>
      </c>
      <c r="AW347" s="14" t="s">
        <v>32</v>
      </c>
      <c r="AX347" s="14" t="s">
        <v>78</v>
      </c>
      <c r="AY347" s="244" t="s">
        <v>242</v>
      </c>
    </row>
    <row r="348" spans="1:65" s="2" customFormat="1" ht="49.05" customHeight="1">
      <c r="A348" s="34"/>
      <c r="B348" s="35"/>
      <c r="C348" s="207" t="s">
        <v>641</v>
      </c>
      <c r="D348" s="207" t="s">
        <v>244</v>
      </c>
      <c r="E348" s="208" t="s">
        <v>1644</v>
      </c>
      <c r="F348" s="209" t="s">
        <v>1645</v>
      </c>
      <c r="G348" s="210" t="s">
        <v>184</v>
      </c>
      <c r="H348" s="211">
        <v>65.53</v>
      </c>
      <c r="I348" s="212">
        <v>106.7</v>
      </c>
      <c r="J348" s="212">
        <f>ROUND(I348*H348,2)</f>
        <v>6992.05</v>
      </c>
      <c r="K348" s="209" t="s">
        <v>247</v>
      </c>
      <c r="L348" s="40"/>
      <c r="M348" s="213" t="s">
        <v>17</v>
      </c>
      <c r="N348" s="214" t="s">
        <v>41</v>
      </c>
      <c r="O348" s="215">
        <v>0.275</v>
      </c>
      <c r="P348" s="215">
        <f>O348*H348</f>
        <v>18.020750000000003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17" t="s">
        <v>248</v>
      </c>
      <c r="AT348" s="217" t="s">
        <v>244</v>
      </c>
      <c r="AU348" s="217" t="s">
        <v>80</v>
      </c>
      <c r="AY348" s="19" t="s">
        <v>242</v>
      </c>
      <c r="BE348" s="218">
        <f>IF(N348="základní",J348,0)</f>
        <v>6992.05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78</v>
      </c>
      <c r="BK348" s="218">
        <f>ROUND(I348*H348,2)</f>
        <v>6992.05</v>
      </c>
      <c r="BL348" s="19" t="s">
        <v>248</v>
      </c>
      <c r="BM348" s="217" t="s">
        <v>1646</v>
      </c>
    </row>
    <row r="349" spans="1:47" s="2" customFormat="1" ht="12">
      <c r="A349" s="34"/>
      <c r="B349" s="35"/>
      <c r="C349" s="36"/>
      <c r="D349" s="219" t="s">
        <v>250</v>
      </c>
      <c r="E349" s="36"/>
      <c r="F349" s="220" t="s">
        <v>1647</v>
      </c>
      <c r="G349" s="36"/>
      <c r="H349" s="36"/>
      <c r="I349" s="36"/>
      <c r="J349" s="36"/>
      <c r="K349" s="36"/>
      <c r="L349" s="40"/>
      <c r="M349" s="221"/>
      <c r="N349" s="222"/>
      <c r="O349" s="79"/>
      <c r="P349" s="79"/>
      <c r="Q349" s="79"/>
      <c r="R349" s="79"/>
      <c r="S349" s="79"/>
      <c r="T349" s="80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9" t="s">
        <v>250</v>
      </c>
      <c r="AU349" s="19" t="s">
        <v>80</v>
      </c>
    </row>
    <row r="350" spans="1:51" s="13" customFormat="1" ht="12">
      <c r="A350" s="13"/>
      <c r="B350" s="225"/>
      <c r="C350" s="226"/>
      <c r="D350" s="223" t="s">
        <v>254</v>
      </c>
      <c r="E350" s="227" t="s">
        <v>17</v>
      </c>
      <c r="F350" s="228" t="s">
        <v>1251</v>
      </c>
      <c r="G350" s="226"/>
      <c r="H350" s="229">
        <v>65.53</v>
      </c>
      <c r="I350" s="226"/>
      <c r="J350" s="226"/>
      <c r="K350" s="226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254</v>
      </c>
      <c r="AU350" s="234" t="s">
        <v>80</v>
      </c>
      <c r="AV350" s="13" t="s">
        <v>80</v>
      </c>
      <c r="AW350" s="13" t="s">
        <v>32</v>
      </c>
      <c r="AX350" s="13" t="s">
        <v>78</v>
      </c>
      <c r="AY350" s="234" t="s">
        <v>242</v>
      </c>
    </row>
    <row r="351" spans="1:65" s="2" customFormat="1" ht="16.5" customHeight="1">
      <c r="A351" s="34"/>
      <c r="B351" s="35"/>
      <c r="C351" s="264" t="s">
        <v>647</v>
      </c>
      <c r="D351" s="264" t="s">
        <v>420</v>
      </c>
      <c r="E351" s="265" t="s">
        <v>1648</v>
      </c>
      <c r="F351" s="266" t="s">
        <v>1649</v>
      </c>
      <c r="G351" s="267" t="s">
        <v>184</v>
      </c>
      <c r="H351" s="268">
        <v>72.083</v>
      </c>
      <c r="I351" s="269">
        <v>29.25</v>
      </c>
      <c r="J351" s="269">
        <f>ROUND(I351*H351,2)</f>
        <v>2108.43</v>
      </c>
      <c r="K351" s="266" t="s">
        <v>423</v>
      </c>
      <c r="L351" s="270"/>
      <c r="M351" s="271" t="s">
        <v>17</v>
      </c>
      <c r="N351" s="272" t="s">
        <v>41</v>
      </c>
      <c r="O351" s="215">
        <v>0</v>
      </c>
      <c r="P351" s="215">
        <f>O351*H351</f>
        <v>0</v>
      </c>
      <c r="Q351" s="215">
        <v>0.00019</v>
      </c>
      <c r="R351" s="215">
        <f>Q351*H351</f>
        <v>0.013695770000000001</v>
      </c>
      <c r="S351" s="215">
        <v>0</v>
      </c>
      <c r="T351" s="216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7" t="s">
        <v>300</v>
      </c>
      <c r="AT351" s="217" t="s">
        <v>420</v>
      </c>
      <c r="AU351" s="217" t="s">
        <v>80</v>
      </c>
      <c r="AY351" s="19" t="s">
        <v>242</v>
      </c>
      <c r="BE351" s="218">
        <f>IF(N351="základní",J351,0)</f>
        <v>2108.43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78</v>
      </c>
      <c r="BK351" s="218">
        <f>ROUND(I351*H351,2)</f>
        <v>2108.43</v>
      </c>
      <c r="BL351" s="19" t="s">
        <v>248</v>
      </c>
      <c r="BM351" s="217" t="s">
        <v>1650</v>
      </c>
    </row>
    <row r="352" spans="1:51" s="13" customFormat="1" ht="12">
      <c r="A352" s="13"/>
      <c r="B352" s="225"/>
      <c r="C352" s="226"/>
      <c r="D352" s="223" t="s">
        <v>254</v>
      </c>
      <c r="E352" s="227" t="s">
        <v>17</v>
      </c>
      <c r="F352" s="228" t="s">
        <v>1651</v>
      </c>
      <c r="G352" s="226"/>
      <c r="H352" s="229">
        <v>27.02</v>
      </c>
      <c r="I352" s="226"/>
      <c r="J352" s="226"/>
      <c r="K352" s="226"/>
      <c r="L352" s="230"/>
      <c r="M352" s="231"/>
      <c r="N352" s="232"/>
      <c r="O352" s="232"/>
      <c r="P352" s="232"/>
      <c r="Q352" s="232"/>
      <c r="R352" s="232"/>
      <c r="S352" s="232"/>
      <c r="T352" s="23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4" t="s">
        <v>254</v>
      </c>
      <c r="AU352" s="234" t="s">
        <v>80</v>
      </c>
      <c r="AV352" s="13" t="s">
        <v>80</v>
      </c>
      <c r="AW352" s="13" t="s">
        <v>32</v>
      </c>
      <c r="AX352" s="13" t="s">
        <v>70</v>
      </c>
      <c r="AY352" s="234" t="s">
        <v>242</v>
      </c>
    </row>
    <row r="353" spans="1:51" s="13" customFormat="1" ht="12">
      <c r="A353" s="13"/>
      <c r="B353" s="225"/>
      <c r="C353" s="226"/>
      <c r="D353" s="223" t="s">
        <v>254</v>
      </c>
      <c r="E353" s="227" t="s">
        <v>17</v>
      </c>
      <c r="F353" s="228" t="s">
        <v>1652</v>
      </c>
      <c r="G353" s="226"/>
      <c r="H353" s="229">
        <v>36.91</v>
      </c>
      <c r="I353" s="226"/>
      <c r="J353" s="226"/>
      <c r="K353" s="226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254</v>
      </c>
      <c r="AU353" s="234" t="s">
        <v>80</v>
      </c>
      <c r="AV353" s="13" t="s">
        <v>80</v>
      </c>
      <c r="AW353" s="13" t="s">
        <v>32</v>
      </c>
      <c r="AX353" s="13" t="s">
        <v>70</v>
      </c>
      <c r="AY353" s="234" t="s">
        <v>242</v>
      </c>
    </row>
    <row r="354" spans="1:51" s="13" customFormat="1" ht="12">
      <c r="A354" s="13"/>
      <c r="B354" s="225"/>
      <c r="C354" s="226"/>
      <c r="D354" s="223" t="s">
        <v>254</v>
      </c>
      <c r="E354" s="227" t="s">
        <v>17</v>
      </c>
      <c r="F354" s="228" t="s">
        <v>1653</v>
      </c>
      <c r="G354" s="226"/>
      <c r="H354" s="229">
        <v>1.6</v>
      </c>
      <c r="I354" s="226"/>
      <c r="J354" s="226"/>
      <c r="K354" s="226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254</v>
      </c>
      <c r="AU354" s="234" t="s">
        <v>80</v>
      </c>
      <c r="AV354" s="13" t="s">
        <v>80</v>
      </c>
      <c r="AW354" s="13" t="s">
        <v>32</v>
      </c>
      <c r="AX354" s="13" t="s">
        <v>70</v>
      </c>
      <c r="AY354" s="234" t="s">
        <v>242</v>
      </c>
    </row>
    <row r="355" spans="1:51" s="14" customFormat="1" ht="12">
      <c r="A355" s="14"/>
      <c r="B355" s="235"/>
      <c r="C355" s="236"/>
      <c r="D355" s="223" t="s">
        <v>254</v>
      </c>
      <c r="E355" s="237" t="s">
        <v>1251</v>
      </c>
      <c r="F355" s="238" t="s">
        <v>261</v>
      </c>
      <c r="G355" s="236"/>
      <c r="H355" s="239">
        <v>65.52999999999999</v>
      </c>
      <c r="I355" s="236"/>
      <c r="J355" s="236"/>
      <c r="K355" s="236"/>
      <c r="L355" s="240"/>
      <c r="M355" s="241"/>
      <c r="N355" s="242"/>
      <c r="O355" s="242"/>
      <c r="P355" s="242"/>
      <c r="Q355" s="242"/>
      <c r="R355" s="242"/>
      <c r="S355" s="242"/>
      <c r="T355" s="24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4" t="s">
        <v>254</v>
      </c>
      <c r="AU355" s="244" t="s">
        <v>80</v>
      </c>
      <c r="AV355" s="14" t="s">
        <v>248</v>
      </c>
      <c r="AW355" s="14" t="s">
        <v>32</v>
      </c>
      <c r="AX355" s="14" t="s">
        <v>70</v>
      </c>
      <c r="AY355" s="244" t="s">
        <v>242</v>
      </c>
    </row>
    <row r="356" spans="1:51" s="13" customFormat="1" ht="12">
      <c r="A356" s="13"/>
      <c r="B356" s="225"/>
      <c r="C356" s="226"/>
      <c r="D356" s="223" t="s">
        <v>254</v>
      </c>
      <c r="E356" s="227" t="s">
        <v>17</v>
      </c>
      <c r="F356" s="228" t="s">
        <v>1654</v>
      </c>
      <c r="G356" s="226"/>
      <c r="H356" s="229">
        <v>72.083</v>
      </c>
      <c r="I356" s="226"/>
      <c r="J356" s="226"/>
      <c r="K356" s="226"/>
      <c r="L356" s="230"/>
      <c r="M356" s="231"/>
      <c r="N356" s="232"/>
      <c r="O356" s="232"/>
      <c r="P356" s="232"/>
      <c r="Q356" s="232"/>
      <c r="R356" s="232"/>
      <c r="S356" s="232"/>
      <c r="T356" s="23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4" t="s">
        <v>254</v>
      </c>
      <c r="AU356" s="234" t="s">
        <v>80</v>
      </c>
      <c r="AV356" s="13" t="s">
        <v>80</v>
      </c>
      <c r="AW356" s="13" t="s">
        <v>32</v>
      </c>
      <c r="AX356" s="13" t="s">
        <v>78</v>
      </c>
      <c r="AY356" s="234" t="s">
        <v>242</v>
      </c>
    </row>
    <row r="357" spans="1:65" s="2" customFormat="1" ht="24.15" customHeight="1">
      <c r="A357" s="34"/>
      <c r="B357" s="35"/>
      <c r="C357" s="207" t="s">
        <v>653</v>
      </c>
      <c r="D357" s="207" t="s">
        <v>244</v>
      </c>
      <c r="E357" s="208" t="s">
        <v>1001</v>
      </c>
      <c r="F357" s="209" t="s">
        <v>1002</v>
      </c>
      <c r="G357" s="210" t="s">
        <v>144</v>
      </c>
      <c r="H357" s="211">
        <v>5.107</v>
      </c>
      <c r="I357" s="212">
        <v>755.47</v>
      </c>
      <c r="J357" s="212">
        <f>ROUND(I357*H357,2)</f>
        <v>3858.19</v>
      </c>
      <c r="K357" s="209" t="s">
        <v>17</v>
      </c>
      <c r="L357" s="40"/>
      <c r="M357" s="213" t="s">
        <v>17</v>
      </c>
      <c r="N357" s="214" t="s">
        <v>41</v>
      </c>
      <c r="O357" s="215">
        <v>0</v>
      </c>
      <c r="P357" s="215">
        <f>O357*H357</f>
        <v>0</v>
      </c>
      <c r="Q357" s="215">
        <v>2.6768</v>
      </c>
      <c r="R357" s="215">
        <f>Q357*H357</f>
        <v>13.6704176</v>
      </c>
      <c r="S357" s="215">
        <v>0</v>
      </c>
      <c r="T357" s="216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17" t="s">
        <v>248</v>
      </c>
      <c r="AT357" s="217" t="s">
        <v>244</v>
      </c>
      <c r="AU357" s="217" t="s">
        <v>80</v>
      </c>
      <c r="AY357" s="19" t="s">
        <v>242</v>
      </c>
      <c r="BE357" s="218">
        <f>IF(N357="základní",J357,0)</f>
        <v>3858.19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78</v>
      </c>
      <c r="BK357" s="218">
        <f>ROUND(I357*H357,2)</f>
        <v>3858.19</v>
      </c>
      <c r="BL357" s="19" t="s">
        <v>248</v>
      </c>
      <c r="BM357" s="217" t="s">
        <v>1655</v>
      </c>
    </row>
    <row r="358" spans="1:51" s="13" customFormat="1" ht="12">
      <c r="A358" s="13"/>
      <c r="B358" s="225"/>
      <c r="C358" s="226"/>
      <c r="D358" s="223" t="s">
        <v>254</v>
      </c>
      <c r="E358" s="227" t="s">
        <v>17</v>
      </c>
      <c r="F358" s="228" t="s">
        <v>1656</v>
      </c>
      <c r="G358" s="226"/>
      <c r="H358" s="229">
        <v>5.107</v>
      </c>
      <c r="I358" s="226"/>
      <c r="J358" s="226"/>
      <c r="K358" s="226"/>
      <c r="L358" s="230"/>
      <c r="M358" s="231"/>
      <c r="N358" s="232"/>
      <c r="O358" s="232"/>
      <c r="P358" s="232"/>
      <c r="Q358" s="232"/>
      <c r="R358" s="232"/>
      <c r="S358" s="232"/>
      <c r="T358" s="23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4" t="s">
        <v>254</v>
      </c>
      <c r="AU358" s="234" t="s">
        <v>80</v>
      </c>
      <c r="AV358" s="13" t="s">
        <v>80</v>
      </c>
      <c r="AW358" s="13" t="s">
        <v>32</v>
      </c>
      <c r="AX358" s="13" t="s">
        <v>70</v>
      </c>
      <c r="AY358" s="234" t="s">
        <v>242</v>
      </c>
    </row>
    <row r="359" spans="1:51" s="14" customFormat="1" ht="12">
      <c r="A359" s="14"/>
      <c r="B359" s="235"/>
      <c r="C359" s="236"/>
      <c r="D359" s="223" t="s">
        <v>254</v>
      </c>
      <c r="E359" s="237" t="s">
        <v>1331</v>
      </c>
      <c r="F359" s="238" t="s">
        <v>261</v>
      </c>
      <c r="G359" s="236"/>
      <c r="H359" s="239">
        <v>5.107</v>
      </c>
      <c r="I359" s="236"/>
      <c r="J359" s="236"/>
      <c r="K359" s="236"/>
      <c r="L359" s="240"/>
      <c r="M359" s="241"/>
      <c r="N359" s="242"/>
      <c r="O359" s="242"/>
      <c r="P359" s="242"/>
      <c r="Q359" s="242"/>
      <c r="R359" s="242"/>
      <c r="S359" s="242"/>
      <c r="T359" s="24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4" t="s">
        <v>254</v>
      </c>
      <c r="AU359" s="244" t="s">
        <v>80</v>
      </c>
      <c r="AV359" s="14" t="s">
        <v>248</v>
      </c>
      <c r="AW359" s="14" t="s">
        <v>32</v>
      </c>
      <c r="AX359" s="14" t="s">
        <v>78</v>
      </c>
      <c r="AY359" s="244" t="s">
        <v>242</v>
      </c>
    </row>
    <row r="360" spans="1:65" s="2" customFormat="1" ht="24.15" customHeight="1">
      <c r="A360" s="34"/>
      <c r="B360" s="35"/>
      <c r="C360" s="207" t="s">
        <v>658</v>
      </c>
      <c r="D360" s="207" t="s">
        <v>244</v>
      </c>
      <c r="E360" s="208" t="s">
        <v>1657</v>
      </c>
      <c r="F360" s="209" t="s">
        <v>1658</v>
      </c>
      <c r="G360" s="210" t="s">
        <v>581</v>
      </c>
      <c r="H360" s="211">
        <v>21</v>
      </c>
      <c r="I360" s="212">
        <v>188.9</v>
      </c>
      <c r="J360" s="212">
        <f>ROUND(I360*H360,2)</f>
        <v>3966.9</v>
      </c>
      <c r="K360" s="209" t="s">
        <v>247</v>
      </c>
      <c r="L360" s="40"/>
      <c r="M360" s="213" t="s">
        <v>17</v>
      </c>
      <c r="N360" s="214" t="s">
        <v>41</v>
      </c>
      <c r="O360" s="215">
        <v>0.574</v>
      </c>
      <c r="P360" s="215">
        <f>O360*H360</f>
        <v>12.053999999999998</v>
      </c>
      <c r="Q360" s="215">
        <v>0</v>
      </c>
      <c r="R360" s="215">
        <f>Q360*H360</f>
        <v>0</v>
      </c>
      <c r="S360" s="215">
        <v>0</v>
      </c>
      <c r="T360" s="216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17" t="s">
        <v>248</v>
      </c>
      <c r="AT360" s="217" t="s">
        <v>244</v>
      </c>
      <c r="AU360" s="217" t="s">
        <v>80</v>
      </c>
      <c r="AY360" s="19" t="s">
        <v>242</v>
      </c>
      <c r="BE360" s="218">
        <f>IF(N360="základní",J360,0)</f>
        <v>3966.9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78</v>
      </c>
      <c r="BK360" s="218">
        <f>ROUND(I360*H360,2)</f>
        <v>3966.9</v>
      </c>
      <c r="BL360" s="19" t="s">
        <v>248</v>
      </c>
      <c r="BM360" s="217" t="s">
        <v>1659</v>
      </c>
    </row>
    <row r="361" spans="1:47" s="2" customFormat="1" ht="12">
      <c r="A361" s="34"/>
      <c r="B361" s="35"/>
      <c r="C361" s="36"/>
      <c r="D361" s="219" t="s">
        <v>250</v>
      </c>
      <c r="E361" s="36"/>
      <c r="F361" s="220" t="s">
        <v>1660</v>
      </c>
      <c r="G361" s="36"/>
      <c r="H361" s="36"/>
      <c r="I361" s="36"/>
      <c r="J361" s="36"/>
      <c r="K361" s="36"/>
      <c r="L361" s="40"/>
      <c r="M361" s="221"/>
      <c r="N361" s="222"/>
      <c r="O361" s="79"/>
      <c r="P361" s="79"/>
      <c r="Q361" s="79"/>
      <c r="R361" s="79"/>
      <c r="S361" s="79"/>
      <c r="T361" s="80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9" t="s">
        <v>250</v>
      </c>
      <c r="AU361" s="19" t="s">
        <v>80</v>
      </c>
    </row>
    <row r="362" spans="1:51" s="13" customFormat="1" ht="12">
      <c r="A362" s="13"/>
      <c r="B362" s="225"/>
      <c r="C362" s="226"/>
      <c r="D362" s="223" t="s">
        <v>254</v>
      </c>
      <c r="E362" s="227" t="s">
        <v>17</v>
      </c>
      <c r="F362" s="228" t="s">
        <v>1661</v>
      </c>
      <c r="G362" s="226"/>
      <c r="H362" s="229">
        <v>21</v>
      </c>
      <c r="I362" s="226"/>
      <c r="J362" s="226"/>
      <c r="K362" s="226"/>
      <c r="L362" s="230"/>
      <c r="M362" s="231"/>
      <c r="N362" s="232"/>
      <c r="O362" s="232"/>
      <c r="P362" s="232"/>
      <c r="Q362" s="232"/>
      <c r="R362" s="232"/>
      <c r="S362" s="232"/>
      <c r="T362" s="23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4" t="s">
        <v>254</v>
      </c>
      <c r="AU362" s="234" t="s">
        <v>80</v>
      </c>
      <c r="AV362" s="13" t="s">
        <v>80</v>
      </c>
      <c r="AW362" s="13" t="s">
        <v>32</v>
      </c>
      <c r="AX362" s="13" t="s">
        <v>78</v>
      </c>
      <c r="AY362" s="234" t="s">
        <v>242</v>
      </c>
    </row>
    <row r="363" spans="1:65" s="2" customFormat="1" ht="16.5" customHeight="1">
      <c r="A363" s="34"/>
      <c r="B363" s="35"/>
      <c r="C363" s="207" t="s">
        <v>664</v>
      </c>
      <c r="D363" s="207" t="s">
        <v>244</v>
      </c>
      <c r="E363" s="208" t="s">
        <v>1662</v>
      </c>
      <c r="F363" s="209" t="s">
        <v>1663</v>
      </c>
      <c r="G363" s="210" t="s">
        <v>184</v>
      </c>
      <c r="H363" s="211">
        <v>1</v>
      </c>
      <c r="I363" s="212">
        <v>513.33</v>
      </c>
      <c r="J363" s="212">
        <f>ROUND(I363*H363,2)</f>
        <v>513.33</v>
      </c>
      <c r="K363" s="209" t="s">
        <v>17</v>
      </c>
      <c r="L363" s="40"/>
      <c r="M363" s="213" t="s">
        <v>17</v>
      </c>
      <c r="N363" s="214" t="s">
        <v>41</v>
      </c>
      <c r="O363" s="215">
        <v>0</v>
      </c>
      <c r="P363" s="215">
        <f>O363*H363</f>
        <v>0</v>
      </c>
      <c r="Q363" s="215">
        <v>0.12064</v>
      </c>
      <c r="R363" s="215">
        <f>Q363*H363</f>
        <v>0.12064</v>
      </c>
      <c r="S363" s="215">
        <v>0</v>
      </c>
      <c r="T363" s="216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17" t="s">
        <v>248</v>
      </c>
      <c r="AT363" s="217" t="s">
        <v>244</v>
      </c>
      <c r="AU363" s="217" t="s">
        <v>80</v>
      </c>
      <c r="AY363" s="19" t="s">
        <v>242</v>
      </c>
      <c r="BE363" s="218">
        <f>IF(N363="základní",J363,0)</f>
        <v>513.33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78</v>
      </c>
      <c r="BK363" s="218">
        <f>ROUND(I363*H363,2)</f>
        <v>513.33</v>
      </c>
      <c r="BL363" s="19" t="s">
        <v>248</v>
      </c>
      <c r="BM363" s="217" t="s">
        <v>1664</v>
      </c>
    </row>
    <row r="364" spans="1:51" s="13" customFormat="1" ht="12">
      <c r="A364" s="13"/>
      <c r="B364" s="225"/>
      <c r="C364" s="226"/>
      <c r="D364" s="223" t="s">
        <v>254</v>
      </c>
      <c r="E364" s="227" t="s">
        <v>17</v>
      </c>
      <c r="F364" s="228" t="s">
        <v>1665</v>
      </c>
      <c r="G364" s="226"/>
      <c r="H364" s="229">
        <v>1</v>
      </c>
      <c r="I364" s="226"/>
      <c r="J364" s="226"/>
      <c r="K364" s="226"/>
      <c r="L364" s="230"/>
      <c r="M364" s="231"/>
      <c r="N364" s="232"/>
      <c r="O364" s="232"/>
      <c r="P364" s="232"/>
      <c r="Q364" s="232"/>
      <c r="R364" s="232"/>
      <c r="S364" s="232"/>
      <c r="T364" s="23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4" t="s">
        <v>254</v>
      </c>
      <c r="AU364" s="234" t="s">
        <v>80</v>
      </c>
      <c r="AV364" s="13" t="s">
        <v>80</v>
      </c>
      <c r="AW364" s="13" t="s">
        <v>32</v>
      </c>
      <c r="AX364" s="13" t="s">
        <v>78</v>
      </c>
      <c r="AY364" s="234" t="s">
        <v>242</v>
      </c>
    </row>
    <row r="365" spans="1:65" s="2" customFormat="1" ht="16.5" customHeight="1">
      <c r="A365" s="34"/>
      <c r="B365" s="35"/>
      <c r="C365" s="264" t="s">
        <v>672</v>
      </c>
      <c r="D365" s="264" t="s">
        <v>420</v>
      </c>
      <c r="E365" s="265" t="s">
        <v>1666</v>
      </c>
      <c r="F365" s="266" t="s">
        <v>1667</v>
      </c>
      <c r="G365" s="267" t="s">
        <v>581</v>
      </c>
      <c r="H365" s="268">
        <v>10</v>
      </c>
      <c r="I365" s="269">
        <v>755.47</v>
      </c>
      <c r="J365" s="269">
        <f>ROUND(I365*H365,2)</f>
        <v>7554.7</v>
      </c>
      <c r="K365" s="266" t="s">
        <v>17</v>
      </c>
      <c r="L365" s="270"/>
      <c r="M365" s="271" t="s">
        <v>17</v>
      </c>
      <c r="N365" s="272" t="s">
        <v>41</v>
      </c>
      <c r="O365" s="215">
        <v>0</v>
      </c>
      <c r="P365" s="215">
        <f>O365*H365</f>
        <v>0</v>
      </c>
      <c r="Q365" s="215">
        <v>0.011</v>
      </c>
      <c r="R365" s="215">
        <f>Q365*H365</f>
        <v>0.10999999999999999</v>
      </c>
      <c r="S365" s="215">
        <v>0</v>
      </c>
      <c r="T365" s="216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17" t="s">
        <v>300</v>
      </c>
      <c r="AT365" s="217" t="s">
        <v>420</v>
      </c>
      <c r="AU365" s="217" t="s">
        <v>80</v>
      </c>
      <c r="AY365" s="19" t="s">
        <v>242</v>
      </c>
      <c r="BE365" s="218">
        <f>IF(N365="základní",J365,0)</f>
        <v>7554.7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78</v>
      </c>
      <c r="BK365" s="218">
        <f>ROUND(I365*H365,2)</f>
        <v>7554.7</v>
      </c>
      <c r="BL365" s="19" t="s">
        <v>248</v>
      </c>
      <c r="BM365" s="217" t="s">
        <v>1668</v>
      </c>
    </row>
    <row r="366" spans="1:51" s="13" customFormat="1" ht="12">
      <c r="A366" s="13"/>
      <c r="B366" s="225"/>
      <c r="C366" s="226"/>
      <c r="D366" s="223" t="s">
        <v>254</v>
      </c>
      <c r="E366" s="227" t="s">
        <v>17</v>
      </c>
      <c r="F366" s="228" t="s">
        <v>1669</v>
      </c>
      <c r="G366" s="226"/>
      <c r="H366" s="229">
        <v>1</v>
      </c>
      <c r="I366" s="226"/>
      <c r="J366" s="226"/>
      <c r="K366" s="226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254</v>
      </c>
      <c r="AU366" s="234" t="s">
        <v>80</v>
      </c>
      <c r="AV366" s="13" t="s">
        <v>80</v>
      </c>
      <c r="AW366" s="13" t="s">
        <v>32</v>
      </c>
      <c r="AX366" s="13" t="s">
        <v>70</v>
      </c>
      <c r="AY366" s="234" t="s">
        <v>242</v>
      </c>
    </row>
    <row r="367" spans="1:51" s="13" customFormat="1" ht="12">
      <c r="A367" s="13"/>
      <c r="B367" s="225"/>
      <c r="C367" s="226"/>
      <c r="D367" s="223" t="s">
        <v>254</v>
      </c>
      <c r="E367" s="227" t="s">
        <v>17</v>
      </c>
      <c r="F367" s="228" t="s">
        <v>1670</v>
      </c>
      <c r="G367" s="226"/>
      <c r="H367" s="229">
        <v>10</v>
      </c>
      <c r="I367" s="226"/>
      <c r="J367" s="226"/>
      <c r="K367" s="226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254</v>
      </c>
      <c r="AU367" s="234" t="s">
        <v>80</v>
      </c>
      <c r="AV367" s="13" t="s">
        <v>80</v>
      </c>
      <c r="AW367" s="13" t="s">
        <v>32</v>
      </c>
      <c r="AX367" s="13" t="s">
        <v>78</v>
      </c>
      <c r="AY367" s="234" t="s">
        <v>242</v>
      </c>
    </row>
    <row r="368" spans="1:65" s="2" customFormat="1" ht="16.5" customHeight="1">
      <c r="A368" s="34"/>
      <c r="B368" s="35"/>
      <c r="C368" s="207" t="s">
        <v>677</v>
      </c>
      <c r="D368" s="207" t="s">
        <v>244</v>
      </c>
      <c r="E368" s="208" t="s">
        <v>1671</v>
      </c>
      <c r="F368" s="209" t="s">
        <v>1672</v>
      </c>
      <c r="G368" s="210" t="s">
        <v>581</v>
      </c>
      <c r="H368" s="211">
        <v>3</v>
      </c>
      <c r="I368" s="212">
        <v>283.01</v>
      </c>
      <c r="J368" s="212">
        <f>ROUND(I368*H368,2)</f>
        <v>849.03</v>
      </c>
      <c r="K368" s="209" t="s">
        <v>247</v>
      </c>
      <c r="L368" s="40"/>
      <c r="M368" s="213" t="s">
        <v>17</v>
      </c>
      <c r="N368" s="214" t="s">
        <v>41</v>
      </c>
      <c r="O368" s="215">
        <v>0.86</v>
      </c>
      <c r="P368" s="215">
        <f>O368*H368</f>
        <v>2.58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17" t="s">
        <v>248</v>
      </c>
      <c r="AT368" s="217" t="s">
        <v>244</v>
      </c>
      <c r="AU368" s="217" t="s">
        <v>80</v>
      </c>
      <c r="AY368" s="19" t="s">
        <v>242</v>
      </c>
      <c r="BE368" s="218">
        <f>IF(N368="základní",J368,0)</f>
        <v>849.03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78</v>
      </c>
      <c r="BK368" s="218">
        <f>ROUND(I368*H368,2)</f>
        <v>849.03</v>
      </c>
      <c r="BL368" s="19" t="s">
        <v>248</v>
      </c>
      <c r="BM368" s="217" t="s">
        <v>1673</v>
      </c>
    </row>
    <row r="369" spans="1:47" s="2" customFormat="1" ht="12">
      <c r="A369" s="34"/>
      <c r="B369" s="35"/>
      <c r="C369" s="36"/>
      <c r="D369" s="219" t="s">
        <v>250</v>
      </c>
      <c r="E369" s="36"/>
      <c r="F369" s="220" t="s">
        <v>1674</v>
      </c>
      <c r="G369" s="36"/>
      <c r="H369" s="36"/>
      <c r="I369" s="36"/>
      <c r="J369" s="36"/>
      <c r="K369" s="36"/>
      <c r="L369" s="40"/>
      <c r="M369" s="221"/>
      <c r="N369" s="222"/>
      <c r="O369" s="79"/>
      <c r="P369" s="79"/>
      <c r="Q369" s="79"/>
      <c r="R369" s="79"/>
      <c r="S369" s="79"/>
      <c r="T369" s="80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9" t="s">
        <v>250</v>
      </c>
      <c r="AU369" s="19" t="s">
        <v>80</v>
      </c>
    </row>
    <row r="370" spans="1:51" s="13" customFormat="1" ht="12">
      <c r="A370" s="13"/>
      <c r="B370" s="225"/>
      <c r="C370" s="226"/>
      <c r="D370" s="223" t="s">
        <v>254</v>
      </c>
      <c r="E370" s="227" t="s">
        <v>17</v>
      </c>
      <c r="F370" s="228" t="s">
        <v>262</v>
      </c>
      <c r="G370" s="226"/>
      <c r="H370" s="229">
        <v>3</v>
      </c>
      <c r="I370" s="226"/>
      <c r="J370" s="226"/>
      <c r="K370" s="226"/>
      <c r="L370" s="230"/>
      <c r="M370" s="231"/>
      <c r="N370" s="232"/>
      <c r="O370" s="232"/>
      <c r="P370" s="232"/>
      <c r="Q370" s="232"/>
      <c r="R370" s="232"/>
      <c r="S370" s="232"/>
      <c r="T370" s="23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4" t="s">
        <v>254</v>
      </c>
      <c r="AU370" s="234" t="s">
        <v>80</v>
      </c>
      <c r="AV370" s="13" t="s">
        <v>80</v>
      </c>
      <c r="AW370" s="13" t="s">
        <v>32</v>
      </c>
      <c r="AX370" s="13" t="s">
        <v>78</v>
      </c>
      <c r="AY370" s="234" t="s">
        <v>242</v>
      </c>
    </row>
    <row r="371" spans="1:65" s="2" customFormat="1" ht="16.5" customHeight="1">
      <c r="A371" s="34"/>
      <c r="B371" s="35"/>
      <c r="C371" s="207" t="s">
        <v>685</v>
      </c>
      <c r="D371" s="207" t="s">
        <v>244</v>
      </c>
      <c r="E371" s="208" t="s">
        <v>1675</v>
      </c>
      <c r="F371" s="209" t="s">
        <v>1676</v>
      </c>
      <c r="G371" s="210" t="s">
        <v>184</v>
      </c>
      <c r="H371" s="211">
        <v>25</v>
      </c>
      <c r="I371" s="212">
        <v>1285.83</v>
      </c>
      <c r="J371" s="212">
        <f>ROUND(I371*H371,2)</f>
        <v>32145.75</v>
      </c>
      <c r="K371" s="209" t="s">
        <v>17</v>
      </c>
      <c r="L371" s="40"/>
      <c r="M371" s="213" t="s">
        <v>17</v>
      </c>
      <c r="N371" s="214" t="s">
        <v>41</v>
      </c>
      <c r="O371" s="215">
        <v>0</v>
      </c>
      <c r="P371" s="215">
        <f>O371*H371</f>
        <v>0</v>
      </c>
      <c r="Q371" s="215">
        <v>0</v>
      </c>
      <c r="R371" s="215">
        <f>Q371*H371</f>
        <v>0</v>
      </c>
      <c r="S371" s="215">
        <v>0</v>
      </c>
      <c r="T371" s="216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217" t="s">
        <v>248</v>
      </c>
      <c r="AT371" s="217" t="s">
        <v>244</v>
      </c>
      <c r="AU371" s="217" t="s">
        <v>80</v>
      </c>
      <c r="AY371" s="19" t="s">
        <v>242</v>
      </c>
      <c r="BE371" s="218">
        <f>IF(N371="základní",J371,0)</f>
        <v>32145.75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78</v>
      </c>
      <c r="BK371" s="218">
        <f>ROUND(I371*H371,2)</f>
        <v>32145.75</v>
      </c>
      <c r="BL371" s="19" t="s">
        <v>248</v>
      </c>
      <c r="BM371" s="217" t="s">
        <v>1677</v>
      </c>
    </row>
    <row r="372" spans="1:51" s="13" customFormat="1" ht="12">
      <c r="A372" s="13"/>
      <c r="B372" s="225"/>
      <c r="C372" s="226"/>
      <c r="D372" s="223" t="s">
        <v>254</v>
      </c>
      <c r="E372" s="227" t="s">
        <v>17</v>
      </c>
      <c r="F372" s="228" t="s">
        <v>419</v>
      </c>
      <c r="G372" s="226"/>
      <c r="H372" s="229">
        <v>25</v>
      </c>
      <c r="I372" s="226"/>
      <c r="J372" s="226"/>
      <c r="K372" s="226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254</v>
      </c>
      <c r="AU372" s="234" t="s">
        <v>80</v>
      </c>
      <c r="AV372" s="13" t="s">
        <v>80</v>
      </c>
      <c r="AW372" s="13" t="s">
        <v>32</v>
      </c>
      <c r="AX372" s="13" t="s">
        <v>78</v>
      </c>
      <c r="AY372" s="234" t="s">
        <v>242</v>
      </c>
    </row>
    <row r="373" spans="1:65" s="2" customFormat="1" ht="24.15" customHeight="1">
      <c r="A373" s="34"/>
      <c r="B373" s="35"/>
      <c r="C373" s="264" t="s">
        <v>690</v>
      </c>
      <c r="D373" s="264" t="s">
        <v>420</v>
      </c>
      <c r="E373" s="265" t="s">
        <v>1678</v>
      </c>
      <c r="F373" s="266" t="s">
        <v>1679</v>
      </c>
      <c r="G373" s="267" t="s">
        <v>1200</v>
      </c>
      <c r="H373" s="268">
        <v>92.84</v>
      </c>
      <c r="I373" s="269">
        <v>290.56</v>
      </c>
      <c r="J373" s="269">
        <f>ROUND(I373*H373,2)</f>
        <v>26975.59</v>
      </c>
      <c r="K373" s="266" t="s">
        <v>17</v>
      </c>
      <c r="L373" s="270"/>
      <c r="M373" s="271" t="s">
        <v>17</v>
      </c>
      <c r="N373" s="272" t="s">
        <v>41</v>
      </c>
      <c r="O373" s="215">
        <v>0</v>
      </c>
      <c r="P373" s="215">
        <f>O373*H373</f>
        <v>0</v>
      </c>
      <c r="Q373" s="215">
        <v>0.001</v>
      </c>
      <c r="R373" s="215">
        <f>Q373*H373</f>
        <v>0.09284</v>
      </c>
      <c r="S373" s="215">
        <v>0</v>
      </c>
      <c r="T373" s="216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17" t="s">
        <v>473</v>
      </c>
      <c r="AT373" s="217" t="s">
        <v>420</v>
      </c>
      <c r="AU373" s="217" t="s">
        <v>80</v>
      </c>
      <c r="AY373" s="19" t="s">
        <v>242</v>
      </c>
      <c r="BE373" s="218">
        <f>IF(N373="základní",J373,0)</f>
        <v>26975.59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78</v>
      </c>
      <c r="BK373" s="218">
        <f>ROUND(I373*H373,2)</f>
        <v>26975.59</v>
      </c>
      <c r="BL373" s="19" t="s">
        <v>363</v>
      </c>
      <c r="BM373" s="217" t="s">
        <v>1680</v>
      </c>
    </row>
    <row r="374" spans="1:51" s="13" customFormat="1" ht="12">
      <c r="A374" s="13"/>
      <c r="B374" s="225"/>
      <c r="C374" s="226"/>
      <c r="D374" s="223" t="s">
        <v>254</v>
      </c>
      <c r="E374" s="227" t="s">
        <v>17</v>
      </c>
      <c r="F374" s="228" t="s">
        <v>1681</v>
      </c>
      <c r="G374" s="226"/>
      <c r="H374" s="229">
        <v>46.42</v>
      </c>
      <c r="I374" s="226"/>
      <c r="J374" s="226"/>
      <c r="K374" s="226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254</v>
      </c>
      <c r="AU374" s="234" t="s">
        <v>80</v>
      </c>
      <c r="AV374" s="13" t="s">
        <v>80</v>
      </c>
      <c r="AW374" s="13" t="s">
        <v>32</v>
      </c>
      <c r="AX374" s="13" t="s">
        <v>70</v>
      </c>
      <c r="AY374" s="234" t="s">
        <v>242</v>
      </c>
    </row>
    <row r="375" spans="1:51" s="13" customFormat="1" ht="12">
      <c r="A375" s="13"/>
      <c r="B375" s="225"/>
      <c r="C375" s="226"/>
      <c r="D375" s="223" t="s">
        <v>254</v>
      </c>
      <c r="E375" s="227" t="s">
        <v>17</v>
      </c>
      <c r="F375" s="228" t="s">
        <v>1682</v>
      </c>
      <c r="G375" s="226"/>
      <c r="H375" s="229">
        <v>46.42</v>
      </c>
      <c r="I375" s="226"/>
      <c r="J375" s="226"/>
      <c r="K375" s="226"/>
      <c r="L375" s="230"/>
      <c r="M375" s="231"/>
      <c r="N375" s="232"/>
      <c r="O375" s="232"/>
      <c r="P375" s="232"/>
      <c r="Q375" s="232"/>
      <c r="R375" s="232"/>
      <c r="S375" s="232"/>
      <c r="T375" s="23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4" t="s">
        <v>254</v>
      </c>
      <c r="AU375" s="234" t="s">
        <v>80</v>
      </c>
      <c r="AV375" s="13" t="s">
        <v>80</v>
      </c>
      <c r="AW375" s="13" t="s">
        <v>32</v>
      </c>
      <c r="AX375" s="13" t="s">
        <v>70</v>
      </c>
      <c r="AY375" s="234" t="s">
        <v>242</v>
      </c>
    </row>
    <row r="376" spans="1:51" s="14" customFormat="1" ht="12">
      <c r="A376" s="14"/>
      <c r="B376" s="235"/>
      <c r="C376" s="236"/>
      <c r="D376" s="223" t="s">
        <v>254</v>
      </c>
      <c r="E376" s="237" t="s">
        <v>17</v>
      </c>
      <c r="F376" s="238" t="s">
        <v>261</v>
      </c>
      <c r="G376" s="236"/>
      <c r="H376" s="239">
        <v>92.84</v>
      </c>
      <c r="I376" s="236"/>
      <c r="J376" s="236"/>
      <c r="K376" s="236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254</v>
      </c>
      <c r="AU376" s="244" t="s">
        <v>80</v>
      </c>
      <c r="AV376" s="14" t="s">
        <v>248</v>
      </c>
      <c r="AW376" s="14" t="s">
        <v>32</v>
      </c>
      <c r="AX376" s="14" t="s">
        <v>78</v>
      </c>
      <c r="AY376" s="244" t="s">
        <v>242</v>
      </c>
    </row>
    <row r="377" spans="1:65" s="2" customFormat="1" ht="24.15" customHeight="1">
      <c r="A377" s="34"/>
      <c r="B377" s="35"/>
      <c r="C377" s="264" t="s">
        <v>697</v>
      </c>
      <c r="D377" s="264" t="s">
        <v>420</v>
      </c>
      <c r="E377" s="265" t="s">
        <v>1198</v>
      </c>
      <c r="F377" s="266" t="s">
        <v>1683</v>
      </c>
      <c r="G377" s="267" t="s">
        <v>1200</v>
      </c>
      <c r="H377" s="268">
        <v>277.794</v>
      </c>
      <c r="I377" s="269">
        <v>387.42</v>
      </c>
      <c r="J377" s="269">
        <f>ROUND(I377*H377,2)</f>
        <v>107622.95</v>
      </c>
      <c r="K377" s="266" t="s">
        <v>17</v>
      </c>
      <c r="L377" s="270"/>
      <c r="M377" s="271" t="s">
        <v>17</v>
      </c>
      <c r="N377" s="272" t="s">
        <v>41</v>
      </c>
      <c r="O377" s="215">
        <v>0</v>
      </c>
      <c r="P377" s="215">
        <f>O377*H377</f>
        <v>0</v>
      </c>
      <c r="Q377" s="215">
        <v>0.001</v>
      </c>
      <c r="R377" s="215">
        <f>Q377*H377</f>
        <v>0.277794</v>
      </c>
      <c r="S377" s="215">
        <v>0</v>
      </c>
      <c r="T377" s="216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17" t="s">
        <v>473</v>
      </c>
      <c r="AT377" s="217" t="s">
        <v>420</v>
      </c>
      <c r="AU377" s="217" t="s">
        <v>80</v>
      </c>
      <c r="AY377" s="19" t="s">
        <v>242</v>
      </c>
      <c r="BE377" s="218">
        <f>IF(N377="základní",J377,0)</f>
        <v>107622.95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78</v>
      </c>
      <c r="BK377" s="218">
        <f>ROUND(I377*H377,2)</f>
        <v>107622.95</v>
      </c>
      <c r="BL377" s="19" t="s">
        <v>363</v>
      </c>
      <c r="BM377" s="217" t="s">
        <v>1684</v>
      </c>
    </row>
    <row r="378" spans="1:51" s="13" customFormat="1" ht="12">
      <c r="A378" s="13"/>
      <c r="B378" s="225"/>
      <c r="C378" s="226"/>
      <c r="D378" s="223" t="s">
        <v>254</v>
      </c>
      <c r="E378" s="227" t="s">
        <v>17</v>
      </c>
      <c r="F378" s="228" t="s">
        <v>1685</v>
      </c>
      <c r="G378" s="226"/>
      <c r="H378" s="229">
        <v>13.34</v>
      </c>
      <c r="I378" s="226"/>
      <c r="J378" s="226"/>
      <c r="K378" s="226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254</v>
      </c>
      <c r="AU378" s="234" t="s">
        <v>80</v>
      </c>
      <c r="AV378" s="13" t="s">
        <v>80</v>
      </c>
      <c r="AW378" s="13" t="s">
        <v>32</v>
      </c>
      <c r="AX378" s="13" t="s">
        <v>70</v>
      </c>
      <c r="AY378" s="234" t="s">
        <v>242</v>
      </c>
    </row>
    <row r="379" spans="1:51" s="13" customFormat="1" ht="12">
      <c r="A379" s="13"/>
      <c r="B379" s="225"/>
      <c r="C379" s="226"/>
      <c r="D379" s="223" t="s">
        <v>254</v>
      </c>
      <c r="E379" s="227" t="s">
        <v>17</v>
      </c>
      <c r="F379" s="228" t="s">
        <v>1686</v>
      </c>
      <c r="G379" s="226"/>
      <c r="H379" s="229">
        <v>38.52</v>
      </c>
      <c r="I379" s="226"/>
      <c r="J379" s="226"/>
      <c r="K379" s="226"/>
      <c r="L379" s="230"/>
      <c r="M379" s="231"/>
      <c r="N379" s="232"/>
      <c r="O379" s="232"/>
      <c r="P379" s="232"/>
      <c r="Q379" s="232"/>
      <c r="R379" s="232"/>
      <c r="S379" s="232"/>
      <c r="T379" s="23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4" t="s">
        <v>254</v>
      </c>
      <c r="AU379" s="234" t="s">
        <v>80</v>
      </c>
      <c r="AV379" s="13" t="s">
        <v>80</v>
      </c>
      <c r="AW379" s="13" t="s">
        <v>32</v>
      </c>
      <c r="AX379" s="13" t="s">
        <v>70</v>
      </c>
      <c r="AY379" s="234" t="s">
        <v>242</v>
      </c>
    </row>
    <row r="380" spans="1:51" s="13" customFormat="1" ht="12">
      <c r="A380" s="13"/>
      <c r="B380" s="225"/>
      <c r="C380" s="226"/>
      <c r="D380" s="223" t="s">
        <v>254</v>
      </c>
      <c r="E380" s="227" t="s">
        <v>17</v>
      </c>
      <c r="F380" s="228" t="s">
        <v>1687</v>
      </c>
      <c r="G380" s="226"/>
      <c r="H380" s="229">
        <v>189.7</v>
      </c>
      <c r="I380" s="226"/>
      <c r="J380" s="226"/>
      <c r="K380" s="226"/>
      <c r="L380" s="230"/>
      <c r="M380" s="231"/>
      <c r="N380" s="232"/>
      <c r="O380" s="232"/>
      <c r="P380" s="232"/>
      <c r="Q380" s="232"/>
      <c r="R380" s="232"/>
      <c r="S380" s="232"/>
      <c r="T380" s="23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4" t="s">
        <v>254</v>
      </c>
      <c r="AU380" s="234" t="s">
        <v>80</v>
      </c>
      <c r="AV380" s="13" t="s">
        <v>80</v>
      </c>
      <c r="AW380" s="13" t="s">
        <v>32</v>
      </c>
      <c r="AX380" s="13" t="s">
        <v>70</v>
      </c>
      <c r="AY380" s="234" t="s">
        <v>242</v>
      </c>
    </row>
    <row r="381" spans="1:51" s="14" customFormat="1" ht="12">
      <c r="A381" s="14"/>
      <c r="B381" s="235"/>
      <c r="C381" s="236"/>
      <c r="D381" s="223" t="s">
        <v>254</v>
      </c>
      <c r="E381" s="237" t="s">
        <v>17</v>
      </c>
      <c r="F381" s="238" t="s">
        <v>261</v>
      </c>
      <c r="G381" s="236"/>
      <c r="H381" s="239">
        <v>241.56</v>
      </c>
      <c r="I381" s="236"/>
      <c r="J381" s="236"/>
      <c r="K381" s="236"/>
      <c r="L381" s="240"/>
      <c r="M381" s="241"/>
      <c r="N381" s="242"/>
      <c r="O381" s="242"/>
      <c r="P381" s="242"/>
      <c r="Q381" s="242"/>
      <c r="R381" s="242"/>
      <c r="S381" s="242"/>
      <c r="T381" s="24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4" t="s">
        <v>254</v>
      </c>
      <c r="AU381" s="244" t="s">
        <v>80</v>
      </c>
      <c r="AV381" s="14" t="s">
        <v>248</v>
      </c>
      <c r="AW381" s="14" t="s">
        <v>32</v>
      </c>
      <c r="AX381" s="14" t="s">
        <v>70</v>
      </c>
      <c r="AY381" s="244" t="s">
        <v>242</v>
      </c>
    </row>
    <row r="382" spans="1:51" s="13" customFormat="1" ht="12">
      <c r="A382" s="13"/>
      <c r="B382" s="225"/>
      <c r="C382" s="226"/>
      <c r="D382" s="223" t="s">
        <v>254</v>
      </c>
      <c r="E382" s="227" t="s">
        <v>17</v>
      </c>
      <c r="F382" s="228" t="s">
        <v>1688</v>
      </c>
      <c r="G382" s="226"/>
      <c r="H382" s="229">
        <v>277.794</v>
      </c>
      <c r="I382" s="226"/>
      <c r="J382" s="226"/>
      <c r="K382" s="226"/>
      <c r="L382" s="230"/>
      <c r="M382" s="231"/>
      <c r="N382" s="232"/>
      <c r="O382" s="232"/>
      <c r="P382" s="232"/>
      <c r="Q382" s="232"/>
      <c r="R382" s="232"/>
      <c r="S382" s="232"/>
      <c r="T382" s="23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4" t="s">
        <v>254</v>
      </c>
      <c r="AU382" s="234" t="s">
        <v>80</v>
      </c>
      <c r="AV382" s="13" t="s">
        <v>80</v>
      </c>
      <c r="AW382" s="13" t="s">
        <v>32</v>
      </c>
      <c r="AX382" s="13" t="s">
        <v>78</v>
      </c>
      <c r="AY382" s="234" t="s">
        <v>242</v>
      </c>
    </row>
    <row r="383" spans="1:65" s="2" customFormat="1" ht="24.15" customHeight="1">
      <c r="A383" s="34"/>
      <c r="B383" s="35"/>
      <c r="C383" s="264" t="s">
        <v>702</v>
      </c>
      <c r="D383" s="264" t="s">
        <v>420</v>
      </c>
      <c r="E383" s="265" t="s">
        <v>1206</v>
      </c>
      <c r="F383" s="266" t="s">
        <v>1689</v>
      </c>
      <c r="G383" s="267" t="s">
        <v>1200</v>
      </c>
      <c r="H383" s="268">
        <v>608.98</v>
      </c>
      <c r="I383" s="269">
        <v>435.85</v>
      </c>
      <c r="J383" s="269">
        <f>ROUND(I383*H383,2)</f>
        <v>265423.93</v>
      </c>
      <c r="K383" s="266" t="s">
        <v>17</v>
      </c>
      <c r="L383" s="270"/>
      <c r="M383" s="271" t="s">
        <v>17</v>
      </c>
      <c r="N383" s="272" t="s">
        <v>41</v>
      </c>
      <c r="O383" s="215">
        <v>0</v>
      </c>
      <c r="P383" s="215">
        <f>O383*H383</f>
        <v>0</v>
      </c>
      <c r="Q383" s="215">
        <v>0.001</v>
      </c>
      <c r="R383" s="215">
        <f>Q383*H383</f>
        <v>0.6089800000000001</v>
      </c>
      <c r="S383" s="215">
        <v>0</v>
      </c>
      <c r="T383" s="216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17" t="s">
        <v>473</v>
      </c>
      <c r="AT383" s="217" t="s">
        <v>420</v>
      </c>
      <c r="AU383" s="217" t="s">
        <v>80</v>
      </c>
      <c r="AY383" s="19" t="s">
        <v>242</v>
      </c>
      <c r="BE383" s="218">
        <f>IF(N383="základní",J383,0)</f>
        <v>265423.93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78</v>
      </c>
      <c r="BK383" s="218">
        <f>ROUND(I383*H383,2)</f>
        <v>265423.93</v>
      </c>
      <c r="BL383" s="19" t="s">
        <v>363</v>
      </c>
      <c r="BM383" s="217" t="s">
        <v>1690</v>
      </c>
    </row>
    <row r="384" spans="1:51" s="13" customFormat="1" ht="12">
      <c r="A384" s="13"/>
      <c r="B384" s="225"/>
      <c r="C384" s="226"/>
      <c r="D384" s="223" t="s">
        <v>254</v>
      </c>
      <c r="E384" s="227" t="s">
        <v>17</v>
      </c>
      <c r="F384" s="228" t="s">
        <v>1691</v>
      </c>
      <c r="G384" s="226"/>
      <c r="H384" s="229">
        <v>214.8</v>
      </c>
      <c r="I384" s="226"/>
      <c r="J384" s="226"/>
      <c r="K384" s="226"/>
      <c r="L384" s="230"/>
      <c r="M384" s="231"/>
      <c r="N384" s="232"/>
      <c r="O384" s="232"/>
      <c r="P384" s="232"/>
      <c r="Q384" s="232"/>
      <c r="R384" s="232"/>
      <c r="S384" s="232"/>
      <c r="T384" s="23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4" t="s">
        <v>254</v>
      </c>
      <c r="AU384" s="234" t="s">
        <v>80</v>
      </c>
      <c r="AV384" s="13" t="s">
        <v>80</v>
      </c>
      <c r="AW384" s="13" t="s">
        <v>32</v>
      </c>
      <c r="AX384" s="13" t="s">
        <v>70</v>
      </c>
      <c r="AY384" s="234" t="s">
        <v>242</v>
      </c>
    </row>
    <row r="385" spans="1:51" s="13" customFormat="1" ht="12">
      <c r="A385" s="13"/>
      <c r="B385" s="225"/>
      <c r="C385" s="226"/>
      <c r="D385" s="223" t="s">
        <v>254</v>
      </c>
      <c r="E385" s="227" t="s">
        <v>17</v>
      </c>
      <c r="F385" s="228" t="s">
        <v>1692</v>
      </c>
      <c r="G385" s="226"/>
      <c r="H385" s="229">
        <v>274.1</v>
      </c>
      <c r="I385" s="226"/>
      <c r="J385" s="226"/>
      <c r="K385" s="226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254</v>
      </c>
      <c r="AU385" s="234" t="s">
        <v>80</v>
      </c>
      <c r="AV385" s="13" t="s">
        <v>80</v>
      </c>
      <c r="AW385" s="13" t="s">
        <v>32</v>
      </c>
      <c r="AX385" s="13" t="s">
        <v>70</v>
      </c>
      <c r="AY385" s="234" t="s">
        <v>242</v>
      </c>
    </row>
    <row r="386" spans="1:51" s="13" customFormat="1" ht="12">
      <c r="A386" s="13"/>
      <c r="B386" s="225"/>
      <c r="C386" s="226"/>
      <c r="D386" s="223" t="s">
        <v>254</v>
      </c>
      <c r="E386" s="227" t="s">
        <v>17</v>
      </c>
      <c r="F386" s="228" t="s">
        <v>1693</v>
      </c>
      <c r="G386" s="226"/>
      <c r="H386" s="229">
        <v>24.3</v>
      </c>
      <c r="I386" s="226"/>
      <c r="J386" s="226"/>
      <c r="K386" s="226"/>
      <c r="L386" s="230"/>
      <c r="M386" s="231"/>
      <c r="N386" s="232"/>
      <c r="O386" s="232"/>
      <c r="P386" s="232"/>
      <c r="Q386" s="232"/>
      <c r="R386" s="232"/>
      <c r="S386" s="232"/>
      <c r="T386" s="23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4" t="s">
        <v>254</v>
      </c>
      <c r="AU386" s="234" t="s">
        <v>80</v>
      </c>
      <c r="AV386" s="13" t="s">
        <v>80</v>
      </c>
      <c r="AW386" s="13" t="s">
        <v>32</v>
      </c>
      <c r="AX386" s="13" t="s">
        <v>70</v>
      </c>
      <c r="AY386" s="234" t="s">
        <v>242</v>
      </c>
    </row>
    <row r="387" spans="1:51" s="13" customFormat="1" ht="12">
      <c r="A387" s="13"/>
      <c r="B387" s="225"/>
      <c r="C387" s="226"/>
      <c r="D387" s="223" t="s">
        <v>254</v>
      </c>
      <c r="E387" s="227" t="s">
        <v>17</v>
      </c>
      <c r="F387" s="228" t="s">
        <v>1694</v>
      </c>
      <c r="G387" s="226"/>
      <c r="H387" s="229">
        <v>65.82</v>
      </c>
      <c r="I387" s="226"/>
      <c r="J387" s="226"/>
      <c r="K387" s="226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254</v>
      </c>
      <c r="AU387" s="234" t="s">
        <v>80</v>
      </c>
      <c r="AV387" s="13" t="s">
        <v>80</v>
      </c>
      <c r="AW387" s="13" t="s">
        <v>32</v>
      </c>
      <c r="AX387" s="13" t="s">
        <v>70</v>
      </c>
      <c r="AY387" s="234" t="s">
        <v>242</v>
      </c>
    </row>
    <row r="388" spans="1:51" s="13" customFormat="1" ht="12">
      <c r="A388" s="13"/>
      <c r="B388" s="225"/>
      <c r="C388" s="226"/>
      <c r="D388" s="223" t="s">
        <v>254</v>
      </c>
      <c r="E388" s="227" t="s">
        <v>17</v>
      </c>
      <c r="F388" s="228" t="s">
        <v>1695</v>
      </c>
      <c r="G388" s="226"/>
      <c r="H388" s="229">
        <v>29.96</v>
      </c>
      <c r="I388" s="226"/>
      <c r="J388" s="226"/>
      <c r="K388" s="226"/>
      <c r="L388" s="230"/>
      <c r="M388" s="231"/>
      <c r="N388" s="232"/>
      <c r="O388" s="232"/>
      <c r="P388" s="232"/>
      <c r="Q388" s="232"/>
      <c r="R388" s="232"/>
      <c r="S388" s="232"/>
      <c r="T388" s="23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4" t="s">
        <v>254</v>
      </c>
      <c r="AU388" s="234" t="s">
        <v>80</v>
      </c>
      <c r="AV388" s="13" t="s">
        <v>80</v>
      </c>
      <c r="AW388" s="13" t="s">
        <v>32</v>
      </c>
      <c r="AX388" s="13" t="s">
        <v>70</v>
      </c>
      <c r="AY388" s="234" t="s">
        <v>242</v>
      </c>
    </row>
    <row r="389" spans="1:51" s="14" customFormat="1" ht="12">
      <c r="A389" s="14"/>
      <c r="B389" s="235"/>
      <c r="C389" s="236"/>
      <c r="D389" s="223" t="s">
        <v>254</v>
      </c>
      <c r="E389" s="237" t="s">
        <v>17</v>
      </c>
      <c r="F389" s="238" t="s">
        <v>261</v>
      </c>
      <c r="G389" s="236"/>
      <c r="H389" s="239">
        <v>608.98</v>
      </c>
      <c r="I389" s="236"/>
      <c r="J389" s="236"/>
      <c r="K389" s="236"/>
      <c r="L389" s="240"/>
      <c r="M389" s="241"/>
      <c r="N389" s="242"/>
      <c r="O389" s="242"/>
      <c r="P389" s="242"/>
      <c r="Q389" s="242"/>
      <c r="R389" s="242"/>
      <c r="S389" s="242"/>
      <c r="T389" s="24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4" t="s">
        <v>254</v>
      </c>
      <c r="AU389" s="244" t="s">
        <v>80</v>
      </c>
      <c r="AV389" s="14" t="s">
        <v>248</v>
      </c>
      <c r="AW389" s="14" t="s">
        <v>32</v>
      </c>
      <c r="AX389" s="14" t="s">
        <v>78</v>
      </c>
      <c r="AY389" s="244" t="s">
        <v>242</v>
      </c>
    </row>
    <row r="390" spans="1:65" s="2" customFormat="1" ht="24.15" customHeight="1">
      <c r="A390" s="34"/>
      <c r="B390" s="35"/>
      <c r="C390" s="264" t="s">
        <v>708</v>
      </c>
      <c r="D390" s="264" t="s">
        <v>420</v>
      </c>
      <c r="E390" s="265" t="s">
        <v>1212</v>
      </c>
      <c r="F390" s="266" t="s">
        <v>1696</v>
      </c>
      <c r="G390" s="267" t="s">
        <v>1200</v>
      </c>
      <c r="H390" s="268">
        <v>272.71</v>
      </c>
      <c r="I390" s="269">
        <v>920.12</v>
      </c>
      <c r="J390" s="269">
        <f>ROUND(I390*H390,2)</f>
        <v>250925.93</v>
      </c>
      <c r="K390" s="266" t="s">
        <v>17</v>
      </c>
      <c r="L390" s="270"/>
      <c r="M390" s="271" t="s">
        <v>17</v>
      </c>
      <c r="N390" s="272" t="s">
        <v>41</v>
      </c>
      <c r="O390" s="215">
        <v>0</v>
      </c>
      <c r="P390" s="215">
        <f>O390*H390</f>
        <v>0</v>
      </c>
      <c r="Q390" s="215">
        <v>0.001</v>
      </c>
      <c r="R390" s="215">
        <f>Q390*H390</f>
        <v>0.27271</v>
      </c>
      <c r="S390" s="215">
        <v>0</v>
      </c>
      <c r="T390" s="216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17" t="s">
        <v>473</v>
      </c>
      <c r="AT390" s="217" t="s">
        <v>420</v>
      </c>
      <c r="AU390" s="217" t="s">
        <v>80</v>
      </c>
      <c r="AY390" s="19" t="s">
        <v>242</v>
      </c>
      <c r="BE390" s="218">
        <f>IF(N390="základní",J390,0)</f>
        <v>250925.93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78</v>
      </c>
      <c r="BK390" s="218">
        <f>ROUND(I390*H390,2)</f>
        <v>250925.93</v>
      </c>
      <c r="BL390" s="19" t="s">
        <v>363</v>
      </c>
      <c r="BM390" s="217" t="s">
        <v>1697</v>
      </c>
    </row>
    <row r="391" spans="1:51" s="13" customFormat="1" ht="12">
      <c r="A391" s="13"/>
      <c r="B391" s="225"/>
      <c r="C391" s="226"/>
      <c r="D391" s="223" t="s">
        <v>254</v>
      </c>
      <c r="E391" s="227" t="s">
        <v>17</v>
      </c>
      <c r="F391" s="228" t="s">
        <v>1698</v>
      </c>
      <c r="G391" s="226"/>
      <c r="H391" s="229">
        <v>175.5</v>
      </c>
      <c r="I391" s="226"/>
      <c r="J391" s="226"/>
      <c r="K391" s="226"/>
      <c r="L391" s="230"/>
      <c r="M391" s="231"/>
      <c r="N391" s="232"/>
      <c r="O391" s="232"/>
      <c r="P391" s="232"/>
      <c r="Q391" s="232"/>
      <c r="R391" s="232"/>
      <c r="S391" s="232"/>
      <c r="T391" s="23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4" t="s">
        <v>254</v>
      </c>
      <c r="AU391" s="234" t="s">
        <v>80</v>
      </c>
      <c r="AV391" s="13" t="s">
        <v>80</v>
      </c>
      <c r="AW391" s="13" t="s">
        <v>32</v>
      </c>
      <c r="AX391" s="13" t="s">
        <v>70</v>
      </c>
      <c r="AY391" s="234" t="s">
        <v>242</v>
      </c>
    </row>
    <row r="392" spans="1:51" s="13" customFormat="1" ht="12">
      <c r="A392" s="13"/>
      <c r="B392" s="225"/>
      <c r="C392" s="226"/>
      <c r="D392" s="223" t="s">
        <v>254</v>
      </c>
      <c r="E392" s="227" t="s">
        <v>17</v>
      </c>
      <c r="F392" s="228" t="s">
        <v>1699</v>
      </c>
      <c r="G392" s="226"/>
      <c r="H392" s="229">
        <v>97.21</v>
      </c>
      <c r="I392" s="226"/>
      <c r="J392" s="226"/>
      <c r="K392" s="226"/>
      <c r="L392" s="230"/>
      <c r="M392" s="231"/>
      <c r="N392" s="232"/>
      <c r="O392" s="232"/>
      <c r="P392" s="232"/>
      <c r="Q392" s="232"/>
      <c r="R392" s="232"/>
      <c r="S392" s="232"/>
      <c r="T392" s="23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4" t="s">
        <v>254</v>
      </c>
      <c r="AU392" s="234" t="s">
        <v>80</v>
      </c>
      <c r="AV392" s="13" t="s">
        <v>80</v>
      </c>
      <c r="AW392" s="13" t="s">
        <v>32</v>
      </c>
      <c r="AX392" s="13" t="s">
        <v>70</v>
      </c>
      <c r="AY392" s="234" t="s">
        <v>242</v>
      </c>
    </row>
    <row r="393" spans="1:51" s="14" customFormat="1" ht="12">
      <c r="A393" s="14"/>
      <c r="B393" s="235"/>
      <c r="C393" s="236"/>
      <c r="D393" s="223" t="s">
        <v>254</v>
      </c>
      <c r="E393" s="237" t="s">
        <v>17</v>
      </c>
      <c r="F393" s="238" t="s">
        <v>261</v>
      </c>
      <c r="G393" s="236"/>
      <c r="H393" s="239">
        <v>272.71</v>
      </c>
      <c r="I393" s="236"/>
      <c r="J393" s="236"/>
      <c r="K393" s="236"/>
      <c r="L393" s="240"/>
      <c r="M393" s="241"/>
      <c r="N393" s="242"/>
      <c r="O393" s="242"/>
      <c r="P393" s="242"/>
      <c r="Q393" s="242"/>
      <c r="R393" s="242"/>
      <c r="S393" s="242"/>
      <c r="T393" s="24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4" t="s">
        <v>254</v>
      </c>
      <c r="AU393" s="244" t="s">
        <v>80</v>
      </c>
      <c r="AV393" s="14" t="s">
        <v>248</v>
      </c>
      <c r="AW393" s="14" t="s">
        <v>32</v>
      </c>
      <c r="AX393" s="14" t="s">
        <v>78</v>
      </c>
      <c r="AY393" s="244" t="s">
        <v>242</v>
      </c>
    </row>
    <row r="394" spans="1:65" s="2" customFormat="1" ht="24.15" customHeight="1">
      <c r="A394" s="34"/>
      <c r="B394" s="35"/>
      <c r="C394" s="207" t="s">
        <v>713</v>
      </c>
      <c r="D394" s="207" t="s">
        <v>244</v>
      </c>
      <c r="E394" s="208" t="s">
        <v>1700</v>
      </c>
      <c r="F394" s="209" t="s">
        <v>1701</v>
      </c>
      <c r="G394" s="210" t="s">
        <v>144</v>
      </c>
      <c r="H394" s="211">
        <v>0.024</v>
      </c>
      <c r="I394" s="212">
        <v>32155.73</v>
      </c>
      <c r="J394" s="212">
        <f>ROUND(I394*H394,2)</f>
        <v>771.74</v>
      </c>
      <c r="K394" s="209" t="s">
        <v>17</v>
      </c>
      <c r="L394" s="40"/>
      <c r="M394" s="213" t="s">
        <v>17</v>
      </c>
      <c r="N394" s="214" t="s">
        <v>41</v>
      </c>
      <c r="O394" s="215">
        <v>0</v>
      </c>
      <c r="P394" s="215">
        <f>O394*H394</f>
        <v>0</v>
      </c>
      <c r="Q394" s="215">
        <v>2.53195</v>
      </c>
      <c r="R394" s="215">
        <f>Q394*H394</f>
        <v>0.0607668</v>
      </c>
      <c r="S394" s="215">
        <v>0</v>
      </c>
      <c r="T394" s="216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17" t="s">
        <v>248</v>
      </c>
      <c r="AT394" s="217" t="s">
        <v>244</v>
      </c>
      <c r="AU394" s="217" t="s">
        <v>80</v>
      </c>
      <c r="AY394" s="19" t="s">
        <v>242</v>
      </c>
      <c r="BE394" s="218">
        <f>IF(N394="základní",J394,0)</f>
        <v>771.74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78</v>
      </c>
      <c r="BK394" s="218">
        <f>ROUND(I394*H394,2)</f>
        <v>771.74</v>
      </c>
      <c r="BL394" s="19" t="s">
        <v>248</v>
      </c>
      <c r="BM394" s="217" t="s">
        <v>1702</v>
      </c>
    </row>
    <row r="395" spans="1:51" s="13" customFormat="1" ht="12">
      <c r="A395" s="13"/>
      <c r="B395" s="225"/>
      <c r="C395" s="226"/>
      <c r="D395" s="223" t="s">
        <v>254</v>
      </c>
      <c r="E395" s="227" t="s">
        <v>17</v>
      </c>
      <c r="F395" s="228" t="s">
        <v>1703</v>
      </c>
      <c r="G395" s="226"/>
      <c r="H395" s="229">
        <v>0.024</v>
      </c>
      <c r="I395" s="226"/>
      <c r="J395" s="226"/>
      <c r="K395" s="226"/>
      <c r="L395" s="230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4" t="s">
        <v>254</v>
      </c>
      <c r="AU395" s="234" t="s">
        <v>80</v>
      </c>
      <c r="AV395" s="13" t="s">
        <v>80</v>
      </c>
      <c r="AW395" s="13" t="s">
        <v>32</v>
      </c>
      <c r="AX395" s="13" t="s">
        <v>78</v>
      </c>
      <c r="AY395" s="234" t="s">
        <v>242</v>
      </c>
    </row>
    <row r="396" spans="1:65" s="2" customFormat="1" ht="16.5" customHeight="1">
      <c r="A396" s="34"/>
      <c r="B396" s="35"/>
      <c r="C396" s="207" t="s">
        <v>718</v>
      </c>
      <c r="D396" s="207" t="s">
        <v>244</v>
      </c>
      <c r="E396" s="208" t="s">
        <v>1704</v>
      </c>
      <c r="F396" s="209" t="s">
        <v>1705</v>
      </c>
      <c r="G396" s="210" t="s">
        <v>140</v>
      </c>
      <c r="H396" s="211">
        <v>1.052</v>
      </c>
      <c r="I396" s="212">
        <v>823.26</v>
      </c>
      <c r="J396" s="212">
        <f>ROUND(I396*H396,2)</f>
        <v>866.07</v>
      </c>
      <c r="K396" s="209" t="s">
        <v>17</v>
      </c>
      <c r="L396" s="40"/>
      <c r="M396" s="213" t="s">
        <v>17</v>
      </c>
      <c r="N396" s="214" t="s">
        <v>41</v>
      </c>
      <c r="O396" s="215">
        <v>0</v>
      </c>
      <c r="P396" s="215">
        <f>O396*H396</f>
        <v>0</v>
      </c>
      <c r="Q396" s="215">
        <v>0.00432</v>
      </c>
      <c r="R396" s="215">
        <f>Q396*H396</f>
        <v>0.00454464</v>
      </c>
      <c r="S396" s="215">
        <v>0</v>
      </c>
      <c r="T396" s="216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17" t="s">
        <v>248</v>
      </c>
      <c r="AT396" s="217" t="s">
        <v>244</v>
      </c>
      <c r="AU396" s="217" t="s">
        <v>80</v>
      </c>
      <c r="AY396" s="19" t="s">
        <v>242</v>
      </c>
      <c r="BE396" s="218">
        <f>IF(N396="základní",J396,0)</f>
        <v>866.07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78</v>
      </c>
      <c r="BK396" s="218">
        <f>ROUND(I396*H396,2)</f>
        <v>866.07</v>
      </c>
      <c r="BL396" s="19" t="s">
        <v>248</v>
      </c>
      <c r="BM396" s="217" t="s">
        <v>1706</v>
      </c>
    </row>
    <row r="397" spans="1:51" s="13" customFormat="1" ht="12">
      <c r="A397" s="13"/>
      <c r="B397" s="225"/>
      <c r="C397" s="226"/>
      <c r="D397" s="223" t="s">
        <v>254</v>
      </c>
      <c r="E397" s="227" t="s">
        <v>1281</v>
      </c>
      <c r="F397" s="228" t="s">
        <v>1707</v>
      </c>
      <c r="G397" s="226"/>
      <c r="H397" s="229">
        <v>1.052</v>
      </c>
      <c r="I397" s="226"/>
      <c r="J397" s="226"/>
      <c r="K397" s="226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254</v>
      </c>
      <c r="AU397" s="234" t="s">
        <v>80</v>
      </c>
      <c r="AV397" s="13" t="s">
        <v>80</v>
      </c>
      <c r="AW397" s="13" t="s">
        <v>32</v>
      </c>
      <c r="AX397" s="13" t="s">
        <v>78</v>
      </c>
      <c r="AY397" s="234" t="s">
        <v>242</v>
      </c>
    </row>
    <row r="398" spans="1:65" s="2" customFormat="1" ht="16.5" customHeight="1">
      <c r="A398" s="34"/>
      <c r="B398" s="35"/>
      <c r="C398" s="207" t="s">
        <v>725</v>
      </c>
      <c r="D398" s="207" t="s">
        <v>244</v>
      </c>
      <c r="E398" s="208" t="s">
        <v>1708</v>
      </c>
      <c r="F398" s="209" t="s">
        <v>1709</v>
      </c>
      <c r="G398" s="210" t="s">
        <v>140</v>
      </c>
      <c r="H398" s="211">
        <v>1.052</v>
      </c>
      <c r="I398" s="212">
        <v>629.55</v>
      </c>
      <c r="J398" s="212">
        <f>ROUND(I398*H398,2)</f>
        <v>662.29</v>
      </c>
      <c r="K398" s="209" t="s">
        <v>17</v>
      </c>
      <c r="L398" s="40"/>
      <c r="M398" s="213" t="s">
        <v>17</v>
      </c>
      <c r="N398" s="214" t="s">
        <v>41</v>
      </c>
      <c r="O398" s="215">
        <v>0</v>
      </c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217" t="s">
        <v>248</v>
      </c>
      <c r="AT398" s="217" t="s">
        <v>244</v>
      </c>
      <c r="AU398" s="217" t="s">
        <v>80</v>
      </c>
      <c r="AY398" s="19" t="s">
        <v>242</v>
      </c>
      <c r="BE398" s="218">
        <f>IF(N398="základní",J398,0)</f>
        <v>662.29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78</v>
      </c>
      <c r="BK398" s="218">
        <f>ROUND(I398*H398,2)</f>
        <v>662.29</v>
      </c>
      <c r="BL398" s="19" t="s">
        <v>248</v>
      </c>
      <c r="BM398" s="217" t="s">
        <v>1710</v>
      </c>
    </row>
    <row r="399" spans="1:51" s="13" customFormat="1" ht="12">
      <c r="A399" s="13"/>
      <c r="B399" s="225"/>
      <c r="C399" s="226"/>
      <c r="D399" s="223" t="s">
        <v>254</v>
      </c>
      <c r="E399" s="227" t="s">
        <v>17</v>
      </c>
      <c r="F399" s="228" t="s">
        <v>1281</v>
      </c>
      <c r="G399" s="226"/>
      <c r="H399" s="229">
        <v>1.052</v>
      </c>
      <c r="I399" s="226"/>
      <c r="J399" s="226"/>
      <c r="K399" s="226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254</v>
      </c>
      <c r="AU399" s="234" t="s">
        <v>80</v>
      </c>
      <c r="AV399" s="13" t="s">
        <v>80</v>
      </c>
      <c r="AW399" s="13" t="s">
        <v>32</v>
      </c>
      <c r="AX399" s="13" t="s">
        <v>78</v>
      </c>
      <c r="AY399" s="234" t="s">
        <v>242</v>
      </c>
    </row>
    <row r="400" spans="1:63" s="12" customFormat="1" ht="22.8" customHeight="1">
      <c r="A400" s="12"/>
      <c r="B400" s="192"/>
      <c r="C400" s="193"/>
      <c r="D400" s="194" t="s">
        <v>69</v>
      </c>
      <c r="E400" s="205" t="s">
        <v>248</v>
      </c>
      <c r="F400" s="205" t="s">
        <v>1015</v>
      </c>
      <c r="G400" s="193"/>
      <c r="H400" s="193"/>
      <c r="I400" s="193"/>
      <c r="J400" s="206">
        <f>BK400</f>
        <v>47266.92</v>
      </c>
      <c r="K400" s="193"/>
      <c r="L400" s="197"/>
      <c r="M400" s="198"/>
      <c r="N400" s="199"/>
      <c r="O400" s="199"/>
      <c r="P400" s="200">
        <f>SUM(P401:P413)</f>
        <v>32.811840000000004</v>
      </c>
      <c r="Q400" s="199"/>
      <c r="R400" s="200">
        <f>SUM(R401:R413)</f>
        <v>45.377189900000005</v>
      </c>
      <c r="S400" s="199"/>
      <c r="T400" s="201">
        <f>SUM(T401:T413)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02" t="s">
        <v>78</v>
      </c>
      <c r="AT400" s="203" t="s">
        <v>69</v>
      </c>
      <c r="AU400" s="203" t="s">
        <v>78</v>
      </c>
      <c r="AY400" s="202" t="s">
        <v>242</v>
      </c>
      <c r="BK400" s="204">
        <f>SUM(BK401:BK413)</f>
        <v>47266.92</v>
      </c>
    </row>
    <row r="401" spans="1:65" s="2" customFormat="1" ht="16.5" customHeight="1">
      <c r="A401" s="34"/>
      <c r="B401" s="35"/>
      <c r="C401" s="207" t="s">
        <v>733</v>
      </c>
      <c r="D401" s="207" t="s">
        <v>244</v>
      </c>
      <c r="E401" s="208" t="s">
        <v>1711</v>
      </c>
      <c r="F401" s="209" t="s">
        <v>1712</v>
      </c>
      <c r="G401" s="210" t="s">
        <v>144</v>
      </c>
      <c r="H401" s="211">
        <v>3.658</v>
      </c>
      <c r="I401" s="212">
        <v>1110.17</v>
      </c>
      <c r="J401" s="212">
        <f>ROUND(I401*H401,2)</f>
        <v>4061</v>
      </c>
      <c r="K401" s="209" t="s">
        <v>247</v>
      </c>
      <c r="L401" s="40"/>
      <c r="M401" s="213" t="s">
        <v>17</v>
      </c>
      <c r="N401" s="214" t="s">
        <v>41</v>
      </c>
      <c r="O401" s="215">
        <v>1.303</v>
      </c>
      <c r="P401" s="215">
        <f>O401*H401</f>
        <v>4.766374</v>
      </c>
      <c r="Q401" s="215">
        <v>1.7034</v>
      </c>
      <c r="R401" s="215">
        <f>Q401*H401</f>
        <v>6.2310372</v>
      </c>
      <c r="S401" s="215">
        <v>0</v>
      </c>
      <c r="T401" s="216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17" t="s">
        <v>248</v>
      </c>
      <c r="AT401" s="217" t="s">
        <v>244</v>
      </c>
      <c r="AU401" s="217" t="s">
        <v>80</v>
      </c>
      <c r="AY401" s="19" t="s">
        <v>242</v>
      </c>
      <c r="BE401" s="218">
        <f>IF(N401="základní",J401,0)</f>
        <v>4061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78</v>
      </c>
      <c r="BK401" s="218">
        <f>ROUND(I401*H401,2)</f>
        <v>4061</v>
      </c>
      <c r="BL401" s="19" t="s">
        <v>248</v>
      </c>
      <c r="BM401" s="217" t="s">
        <v>1713</v>
      </c>
    </row>
    <row r="402" spans="1:47" s="2" customFormat="1" ht="12">
      <c r="A402" s="34"/>
      <c r="B402" s="35"/>
      <c r="C402" s="36"/>
      <c r="D402" s="219" t="s">
        <v>250</v>
      </c>
      <c r="E402" s="36"/>
      <c r="F402" s="220" t="s">
        <v>1714</v>
      </c>
      <c r="G402" s="36"/>
      <c r="H402" s="36"/>
      <c r="I402" s="36"/>
      <c r="J402" s="36"/>
      <c r="K402" s="36"/>
      <c r="L402" s="40"/>
      <c r="M402" s="221"/>
      <c r="N402" s="222"/>
      <c r="O402" s="79"/>
      <c r="P402" s="79"/>
      <c r="Q402" s="79"/>
      <c r="R402" s="79"/>
      <c r="S402" s="79"/>
      <c r="T402" s="80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9" t="s">
        <v>250</v>
      </c>
      <c r="AU402" s="19" t="s">
        <v>80</v>
      </c>
    </row>
    <row r="403" spans="1:51" s="13" customFormat="1" ht="12">
      <c r="A403" s="13"/>
      <c r="B403" s="225"/>
      <c r="C403" s="226"/>
      <c r="D403" s="223" t="s">
        <v>254</v>
      </c>
      <c r="E403" s="227" t="s">
        <v>17</v>
      </c>
      <c r="F403" s="228" t="s">
        <v>1715</v>
      </c>
      <c r="G403" s="226"/>
      <c r="H403" s="229">
        <v>0.968</v>
      </c>
      <c r="I403" s="226"/>
      <c r="J403" s="226"/>
      <c r="K403" s="226"/>
      <c r="L403" s="230"/>
      <c r="M403" s="231"/>
      <c r="N403" s="232"/>
      <c r="O403" s="232"/>
      <c r="P403" s="232"/>
      <c r="Q403" s="232"/>
      <c r="R403" s="232"/>
      <c r="S403" s="232"/>
      <c r="T403" s="23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4" t="s">
        <v>254</v>
      </c>
      <c r="AU403" s="234" t="s">
        <v>80</v>
      </c>
      <c r="AV403" s="13" t="s">
        <v>80</v>
      </c>
      <c r="AW403" s="13" t="s">
        <v>32</v>
      </c>
      <c r="AX403" s="13" t="s">
        <v>70</v>
      </c>
      <c r="AY403" s="234" t="s">
        <v>242</v>
      </c>
    </row>
    <row r="404" spans="1:51" s="13" customFormat="1" ht="12">
      <c r="A404" s="13"/>
      <c r="B404" s="225"/>
      <c r="C404" s="226"/>
      <c r="D404" s="223" t="s">
        <v>254</v>
      </c>
      <c r="E404" s="227" t="s">
        <v>17</v>
      </c>
      <c r="F404" s="228" t="s">
        <v>1716</v>
      </c>
      <c r="G404" s="226"/>
      <c r="H404" s="229">
        <v>1.904</v>
      </c>
      <c r="I404" s="226"/>
      <c r="J404" s="226"/>
      <c r="K404" s="226"/>
      <c r="L404" s="230"/>
      <c r="M404" s="231"/>
      <c r="N404" s="232"/>
      <c r="O404" s="232"/>
      <c r="P404" s="232"/>
      <c r="Q404" s="232"/>
      <c r="R404" s="232"/>
      <c r="S404" s="232"/>
      <c r="T404" s="23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4" t="s">
        <v>254</v>
      </c>
      <c r="AU404" s="234" t="s">
        <v>80</v>
      </c>
      <c r="AV404" s="13" t="s">
        <v>80</v>
      </c>
      <c r="AW404" s="13" t="s">
        <v>32</v>
      </c>
      <c r="AX404" s="13" t="s">
        <v>70</v>
      </c>
      <c r="AY404" s="234" t="s">
        <v>242</v>
      </c>
    </row>
    <row r="405" spans="1:51" s="13" customFormat="1" ht="12">
      <c r="A405" s="13"/>
      <c r="B405" s="225"/>
      <c r="C405" s="226"/>
      <c r="D405" s="223" t="s">
        <v>254</v>
      </c>
      <c r="E405" s="227" t="s">
        <v>17</v>
      </c>
      <c r="F405" s="228" t="s">
        <v>1717</v>
      </c>
      <c r="G405" s="226"/>
      <c r="H405" s="229">
        <v>0.722</v>
      </c>
      <c r="I405" s="226"/>
      <c r="J405" s="226"/>
      <c r="K405" s="226"/>
      <c r="L405" s="230"/>
      <c r="M405" s="231"/>
      <c r="N405" s="232"/>
      <c r="O405" s="232"/>
      <c r="P405" s="232"/>
      <c r="Q405" s="232"/>
      <c r="R405" s="232"/>
      <c r="S405" s="232"/>
      <c r="T405" s="23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4" t="s">
        <v>254</v>
      </c>
      <c r="AU405" s="234" t="s">
        <v>80</v>
      </c>
      <c r="AV405" s="13" t="s">
        <v>80</v>
      </c>
      <c r="AW405" s="13" t="s">
        <v>32</v>
      </c>
      <c r="AX405" s="13" t="s">
        <v>70</v>
      </c>
      <c r="AY405" s="234" t="s">
        <v>242</v>
      </c>
    </row>
    <row r="406" spans="1:51" s="13" customFormat="1" ht="12">
      <c r="A406" s="13"/>
      <c r="B406" s="225"/>
      <c r="C406" s="226"/>
      <c r="D406" s="223" t="s">
        <v>254</v>
      </c>
      <c r="E406" s="227" t="s">
        <v>17</v>
      </c>
      <c r="F406" s="228" t="s">
        <v>1718</v>
      </c>
      <c r="G406" s="226"/>
      <c r="H406" s="229">
        <v>0.064</v>
      </c>
      <c r="I406" s="226"/>
      <c r="J406" s="226"/>
      <c r="K406" s="226"/>
      <c r="L406" s="230"/>
      <c r="M406" s="231"/>
      <c r="N406" s="232"/>
      <c r="O406" s="232"/>
      <c r="P406" s="232"/>
      <c r="Q406" s="232"/>
      <c r="R406" s="232"/>
      <c r="S406" s="232"/>
      <c r="T406" s="23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4" t="s">
        <v>254</v>
      </c>
      <c r="AU406" s="234" t="s">
        <v>80</v>
      </c>
      <c r="AV406" s="13" t="s">
        <v>80</v>
      </c>
      <c r="AW406" s="13" t="s">
        <v>32</v>
      </c>
      <c r="AX406" s="13" t="s">
        <v>70</v>
      </c>
      <c r="AY406" s="234" t="s">
        <v>242</v>
      </c>
    </row>
    <row r="407" spans="1:51" s="14" customFormat="1" ht="12">
      <c r="A407" s="14"/>
      <c r="B407" s="235"/>
      <c r="C407" s="236"/>
      <c r="D407" s="223" t="s">
        <v>254</v>
      </c>
      <c r="E407" s="237" t="s">
        <v>17</v>
      </c>
      <c r="F407" s="238" t="s">
        <v>261</v>
      </c>
      <c r="G407" s="236"/>
      <c r="H407" s="239">
        <v>3.658</v>
      </c>
      <c r="I407" s="236"/>
      <c r="J407" s="236"/>
      <c r="K407" s="236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254</v>
      </c>
      <c r="AU407" s="244" t="s">
        <v>80</v>
      </c>
      <c r="AV407" s="14" t="s">
        <v>248</v>
      </c>
      <c r="AW407" s="14" t="s">
        <v>32</v>
      </c>
      <c r="AX407" s="14" t="s">
        <v>78</v>
      </c>
      <c r="AY407" s="244" t="s">
        <v>242</v>
      </c>
    </row>
    <row r="408" spans="1:65" s="2" customFormat="1" ht="21.75" customHeight="1">
      <c r="A408" s="34"/>
      <c r="B408" s="35"/>
      <c r="C408" s="207" t="s">
        <v>739</v>
      </c>
      <c r="D408" s="207" t="s">
        <v>244</v>
      </c>
      <c r="E408" s="208" t="s">
        <v>1719</v>
      </c>
      <c r="F408" s="209" t="s">
        <v>1720</v>
      </c>
      <c r="G408" s="210" t="s">
        <v>144</v>
      </c>
      <c r="H408" s="211">
        <v>7.31</v>
      </c>
      <c r="I408" s="212">
        <v>1257.35</v>
      </c>
      <c r="J408" s="212">
        <f>ROUND(I408*H408,2)</f>
        <v>9191.23</v>
      </c>
      <c r="K408" s="209" t="s">
        <v>247</v>
      </c>
      <c r="L408" s="40"/>
      <c r="M408" s="213" t="s">
        <v>17</v>
      </c>
      <c r="N408" s="214" t="s">
        <v>41</v>
      </c>
      <c r="O408" s="215">
        <v>1.695</v>
      </c>
      <c r="P408" s="215">
        <f>O408*H408</f>
        <v>12.39045</v>
      </c>
      <c r="Q408" s="215">
        <v>1.89077</v>
      </c>
      <c r="R408" s="215">
        <f>Q408*H408</f>
        <v>13.8215287</v>
      </c>
      <c r="S408" s="215">
        <v>0</v>
      </c>
      <c r="T408" s="216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17" t="s">
        <v>248</v>
      </c>
      <c r="AT408" s="217" t="s">
        <v>244</v>
      </c>
      <c r="AU408" s="217" t="s">
        <v>80</v>
      </c>
      <c r="AY408" s="19" t="s">
        <v>242</v>
      </c>
      <c r="BE408" s="218">
        <f>IF(N408="základní",J408,0)</f>
        <v>9191.23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78</v>
      </c>
      <c r="BK408" s="218">
        <f>ROUND(I408*H408,2)</f>
        <v>9191.23</v>
      </c>
      <c r="BL408" s="19" t="s">
        <v>248</v>
      </c>
      <c r="BM408" s="217" t="s">
        <v>1721</v>
      </c>
    </row>
    <row r="409" spans="1:47" s="2" customFormat="1" ht="12">
      <c r="A409" s="34"/>
      <c r="B409" s="35"/>
      <c r="C409" s="36"/>
      <c r="D409" s="219" t="s">
        <v>250</v>
      </c>
      <c r="E409" s="36"/>
      <c r="F409" s="220" t="s">
        <v>1722</v>
      </c>
      <c r="G409" s="36"/>
      <c r="H409" s="36"/>
      <c r="I409" s="36"/>
      <c r="J409" s="36"/>
      <c r="K409" s="36"/>
      <c r="L409" s="40"/>
      <c r="M409" s="221"/>
      <c r="N409" s="222"/>
      <c r="O409" s="79"/>
      <c r="P409" s="79"/>
      <c r="Q409" s="79"/>
      <c r="R409" s="79"/>
      <c r="S409" s="79"/>
      <c r="T409" s="80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9" t="s">
        <v>250</v>
      </c>
      <c r="AU409" s="19" t="s">
        <v>80</v>
      </c>
    </row>
    <row r="410" spans="1:51" s="13" customFormat="1" ht="12">
      <c r="A410" s="13"/>
      <c r="B410" s="225"/>
      <c r="C410" s="226"/>
      <c r="D410" s="223" t="s">
        <v>254</v>
      </c>
      <c r="E410" s="227" t="s">
        <v>17</v>
      </c>
      <c r="F410" s="228" t="s">
        <v>1723</v>
      </c>
      <c r="G410" s="226"/>
      <c r="H410" s="229">
        <v>7.31</v>
      </c>
      <c r="I410" s="226"/>
      <c r="J410" s="226"/>
      <c r="K410" s="226"/>
      <c r="L410" s="230"/>
      <c r="M410" s="231"/>
      <c r="N410" s="232"/>
      <c r="O410" s="232"/>
      <c r="P410" s="232"/>
      <c r="Q410" s="232"/>
      <c r="R410" s="232"/>
      <c r="S410" s="232"/>
      <c r="T410" s="23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4" t="s">
        <v>254</v>
      </c>
      <c r="AU410" s="234" t="s">
        <v>80</v>
      </c>
      <c r="AV410" s="13" t="s">
        <v>80</v>
      </c>
      <c r="AW410" s="13" t="s">
        <v>32</v>
      </c>
      <c r="AX410" s="13" t="s">
        <v>78</v>
      </c>
      <c r="AY410" s="234" t="s">
        <v>242</v>
      </c>
    </row>
    <row r="411" spans="1:65" s="2" customFormat="1" ht="24.15" customHeight="1">
      <c r="A411" s="34"/>
      <c r="B411" s="35"/>
      <c r="C411" s="207" t="s">
        <v>746</v>
      </c>
      <c r="D411" s="207" t="s">
        <v>244</v>
      </c>
      <c r="E411" s="208" t="s">
        <v>1016</v>
      </c>
      <c r="F411" s="209" t="s">
        <v>1017</v>
      </c>
      <c r="G411" s="210" t="s">
        <v>144</v>
      </c>
      <c r="H411" s="211">
        <v>11.336</v>
      </c>
      <c r="I411" s="212">
        <v>3000.59</v>
      </c>
      <c r="J411" s="212">
        <f>ROUND(I411*H411,2)</f>
        <v>34014.69</v>
      </c>
      <c r="K411" s="209" t="s">
        <v>247</v>
      </c>
      <c r="L411" s="40"/>
      <c r="M411" s="213" t="s">
        <v>17</v>
      </c>
      <c r="N411" s="214" t="s">
        <v>41</v>
      </c>
      <c r="O411" s="215">
        <v>1.381</v>
      </c>
      <c r="P411" s="215">
        <f>O411*H411</f>
        <v>15.655016</v>
      </c>
      <c r="Q411" s="215">
        <v>2.234</v>
      </c>
      <c r="R411" s="215">
        <f>Q411*H411</f>
        <v>25.324624</v>
      </c>
      <c r="S411" s="215">
        <v>0</v>
      </c>
      <c r="T411" s="216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17" t="s">
        <v>248</v>
      </c>
      <c r="AT411" s="217" t="s">
        <v>244</v>
      </c>
      <c r="AU411" s="217" t="s">
        <v>80</v>
      </c>
      <c r="AY411" s="19" t="s">
        <v>242</v>
      </c>
      <c r="BE411" s="218">
        <f>IF(N411="základní",J411,0)</f>
        <v>34014.69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78</v>
      </c>
      <c r="BK411" s="218">
        <f>ROUND(I411*H411,2)</f>
        <v>34014.69</v>
      </c>
      <c r="BL411" s="19" t="s">
        <v>248</v>
      </c>
      <c r="BM411" s="217" t="s">
        <v>1724</v>
      </c>
    </row>
    <row r="412" spans="1:47" s="2" customFormat="1" ht="12">
      <c r="A412" s="34"/>
      <c r="B412" s="35"/>
      <c r="C412" s="36"/>
      <c r="D412" s="219" t="s">
        <v>250</v>
      </c>
      <c r="E412" s="36"/>
      <c r="F412" s="220" t="s">
        <v>1019</v>
      </c>
      <c r="G412" s="36"/>
      <c r="H412" s="36"/>
      <c r="I412" s="36"/>
      <c r="J412" s="36"/>
      <c r="K412" s="36"/>
      <c r="L412" s="40"/>
      <c r="M412" s="221"/>
      <c r="N412" s="222"/>
      <c r="O412" s="79"/>
      <c r="P412" s="79"/>
      <c r="Q412" s="79"/>
      <c r="R412" s="79"/>
      <c r="S412" s="79"/>
      <c r="T412" s="80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9" t="s">
        <v>250</v>
      </c>
      <c r="AU412" s="19" t="s">
        <v>80</v>
      </c>
    </row>
    <row r="413" spans="1:51" s="13" customFormat="1" ht="12">
      <c r="A413" s="13"/>
      <c r="B413" s="225"/>
      <c r="C413" s="226"/>
      <c r="D413" s="223" t="s">
        <v>254</v>
      </c>
      <c r="E413" s="227" t="s">
        <v>17</v>
      </c>
      <c r="F413" s="228" t="s">
        <v>1725</v>
      </c>
      <c r="G413" s="226"/>
      <c r="H413" s="229">
        <v>11.336</v>
      </c>
      <c r="I413" s="226"/>
      <c r="J413" s="226"/>
      <c r="K413" s="226"/>
      <c r="L413" s="230"/>
      <c r="M413" s="231"/>
      <c r="N413" s="232"/>
      <c r="O413" s="232"/>
      <c r="P413" s="232"/>
      <c r="Q413" s="232"/>
      <c r="R413" s="232"/>
      <c r="S413" s="232"/>
      <c r="T413" s="23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4" t="s">
        <v>254</v>
      </c>
      <c r="AU413" s="234" t="s">
        <v>80</v>
      </c>
      <c r="AV413" s="13" t="s">
        <v>80</v>
      </c>
      <c r="AW413" s="13" t="s">
        <v>32</v>
      </c>
      <c r="AX413" s="13" t="s">
        <v>78</v>
      </c>
      <c r="AY413" s="234" t="s">
        <v>242</v>
      </c>
    </row>
    <row r="414" spans="1:63" s="12" customFormat="1" ht="22.8" customHeight="1">
      <c r="A414" s="12"/>
      <c r="B414" s="192"/>
      <c r="C414" s="193"/>
      <c r="D414" s="194" t="s">
        <v>69</v>
      </c>
      <c r="E414" s="205" t="s">
        <v>273</v>
      </c>
      <c r="F414" s="205" t="s">
        <v>426</v>
      </c>
      <c r="G414" s="193"/>
      <c r="H414" s="193"/>
      <c r="I414" s="193"/>
      <c r="J414" s="206">
        <f>BK414</f>
        <v>48245.18</v>
      </c>
      <c r="K414" s="193"/>
      <c r="L414" s="197"/>
      <c r="M414" s="198"/>
      <c r="N414" s="199"/>
      <c r="O414" s="199"/>
      <c r="P414" s="200">
        <f>SUM(P415:P452)</f>
        <v>20.777596</v>
      </c>
      <c r="Q414" s="199"/>
      <c r="R414" s="200">
        <f>SUM(R415:R452)</f>
        <v>62.311928504</v>
      </c>
      <c r="S414" s="199"/>
      <c r="T414" s="201">
        <f>SUM(T415:T452)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2" t="s">
        <v>78</v>
      </c>
      <c r="AT414" s="203" t="s">
        <v>69</v>
      </c>
      <c r="AU414" s="203" t="s">
        <v>78</v>
      </c>
      <c r="AY414" s="202" t="s">
        <v>242</v>
      </c>
      <c r="BK414" s="204">
        <f>SUM(BK415:BK452)</f>
        <v>48245.18</v>
      </c>
    </row>
    <row r="415" spans="1:65" s="2" customFormat="1" ht="33" customHeight="1">
      <c r="A415" s="34"/>
      <c r="B415" s="35"/>
      <c r="C415" s="207" t="s">
        <v>751</v>
      </c>
      <c r="D415" s="207" t="s">
        <v>244</v>
      </c>
      <c r="E415" s="208" t="s">
        <v>1726</v>
      </c>
      <c r="F415" s="209" t="s">
        <v>1727</v>
      </c>
      <c r="G415" s="210" t="s">
        <v>140</v>
      </c>
      <c r="H415" s="211">
        <v>45.46</v>
      </c>
      <c r="I415" s="212">
        <v>25.66</v>
      </c>
      <c r="J415" s="212">
        <f>ROUND(I415*H415,2)</f>
        <v>1166.5</v>
      </c>
      <c r="K415" s="209" t="s">
        <v>247</v>
      </c>
      <c r="L415" s="40"/>
      <c r="M415" s="213" t="s">
        <v>17</v>
      </c>
      <c r="N415" s="214" t="s">
        <v>41</v>
      </c>
      <c r="O415" s="215">
        <v>0.013</v>
      </c>
      <c r="P415" s="215">
        <f>O415*H415</f>
        <v>0.59098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217" t="s">
        <v>248</v>
      </c>
      <c r="AT415" s="217" t="s">
        <v>244</v>
      </c>
      <c r="AU415" s="217" t="s">
        <v>80</v>
      </c>
      <c r="AY415" s="19" t="s">
        <v>242</v>
      </c>
      <c r="BE415" s="218">
        <f>IF(N415="základní",J415,0)</f>
        <v>1166.5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78</v>
      </c>
      <c r="BK415" s="218">
        <f>ROUND(I415*H415,2)</f>
        <v>1166.5</v>
      </c>
      <c r="BL415" s="19" t="s">
        <v>248</v>
      </c>
      <c r="BM415" s="217" t="s">
        <v>1728</v>
      </c>
    </row>
    <row r="416" spans="1:47" s="2" customFormat="1" ht="12">
      <c r="A416" s="34"/>
      <c r="B416" s="35"/>
      <c r="C416" s="36"/>
      <c r="D416" s="219" t="s">
        <v>250</v>
      </c>
      <c r="E416" s="36"/>
      <c r="F416" s="220" t="s">
        <v>1729</v>
      </c>
      <c r="G416" s="36"/>
      <c r="H416" s="36"/>
      <c r="I416" s="36"/>
      <c r="J416" s="36"/>
      <c r="K416" s="36"/>
      <c r="L416" s="40"/>
      <c r="M416" s="221"/>
      <c r="N416" s="222"/>
      <c r="O416" s="79"/>
      <c r="P416" s="79"/>
      <c r="Q416" s="79"/>
      <c r="R416" s="79"/>
      <c r="S416" s="79"/>
      <c r="T416" s="80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9" t="s">
        <v>250</v>
      </c>
      <c r="AU416" s="19" t="s">
        <v>80</v>
      </c>
    </row>
    <row r="417" spans="1:51" s="13" customFormat="1" ht="12">
      <c r="A417" s="13"/>
      <c r="B417" s="225"/>
      <c r="C417" s="226"/>
      <c r="D417" s="223" t="s">
        <v>254</v>
      </c>
      <c r="E417" s="227" t="s">
        <v>1258</v>
      </c>
      <c r="F417" s="228" t="s">
        <v>1730</v>
      </c>
      <c r="G417" s="226"/>
      <c r="H417" s="229">
        <v>45.46</v>
      </c>
      <c r="I417" s="226"/>
      <c r="J417" s="226"/>
      <c r="K417" s="226"/>
      <c r="L417" s="230"/>
      <c r="M417" s="231"/>
      <c r="N417" s="232"/>
      <c r="O417" s="232"/>
      <c r="P417" s="232"/>
      <c r="Q417" s="232"/>
      <c r="R417" s="232"/>
      <c r="S417" s="232"/>
      <c r="T417" s="23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4" t="s">
        <v>254</v>
      </c>
      <c r="AU417" s="234" t="s">
        <v>80</v>
      </c>
      <c r="AV417" s="13" t="s">
        <v>80</v>
      </c>
      <c r="AW417" s="13" t="s">
        <v>32</v>
      </c>
      <c r="AX417" s="13" t="s">
        <v>78</v>
      </c>
      <c r="AY417" s="234" t="s">
        <v>242</v>
      </c>
    </row>
    <row r="418" spans="1:65" s="2" customFormat="1" ht="16.5" customHeight="1">
      <c r="A418" s="34"/>
      <c r="B418" s="35"/>
      <c r="C418" s="264" t="s">
        <v>756</v>
      </c>
      <c r="D418" s="264" t="s">
        <v>420</v>
      </c>
      <c r="E418" s="265" t="s">
        <v>1731</v>
      </c>
      <c r="F418" s="266" t="s">
        <v>1732</v>
      </c>
      <c r="G418" s="267" t="s">
        <v>736</v>
      </c>
      <c r="H418" s="268">
        <v>4</v>
      </c>
      <c r="I418" s="269">
        <v>382.58</v>
      </c>
      <c r="J418" s="269">
        <f>ROUND(I418*H418,2)</f>
        <v>1530.32</v>
      </c>
      <c r="K418" s="266" t="s">
        <v>17</v>
      </c>
      <c r="L418" s="270"/>
      <c r="M418" s="271" t="s">
        <v>17</v>
      </c>
      <c r="N418" s="272" t="s">
        <v>41</v>
      </c>
      <c r="O418" s="215">
        <v>0</v>
      </c>
      <c r="P418" s="215">
        <f>O418*H418</f>
        <v>0</v>
      </c>
      <c r="Q418" s="215">
        <v>1</v>
      </c>
      <c r="R418" s="215">
        <f>Q418*H418</f>
        <v>4</v>
      </c>
      <c r="S418" s="215">
        <v>0</v>
      </c>
      <c r="T418" s="216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17" t="s">
        <v>300</v>
      </c>
      <c r="AT418" s="217" t="s">
        <v>420</v>
      </c>
      <c r="AU418" s="217" t="s">
        <v>80</v>
      </c>
      <c r="AY418" s="19" t="s">
        <v>242</v>
      </c>
      <c r="BE418" s="218">
        <f>IF(N418="základní",J418,0)</f>
        <v>1530.32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78</v>
      </c>
      <c r="BK418" s="218">
        <f>ROUND(I418*H418,2)</f>
        <v>1530.32</v>
      </c>
      <c r="BL418" s="19" t="s">
        <v>248</v>
      </c>
      <c r="BM418" s="217" t="s">
        <v>1733</v>
      </c>
    </row>
    <row r="419" spans="1:51" s="13" customFormat="1" ht="12">
      <c r="A419" s="13"/>
      <c r="B419" s="225"/>
      <c r="C419" s="226"/>
      <c r="D419" s="223" t="s">
        <v>254</v>
      </c>
      <c r="E419" s="227" t="s">
        <v>17</v>
      </c>
      <c r="F419" s="228" t="s">
        <v>1734</v>
      </c>
      <c r="G419" s="226"/>
      <c r="H419" s="229">
        <v>4</v>
      </c>
      <c r="I419" s="226"/>
      <c r="J419" s="226"/>
      <c r="K419" s="226"/>
      <c r="L419" s="230"/>
      <c r="M419" s="231"/>
      <c r="N419" s="232"/>
      <c r="O419" s="232"/>
      <c r="P419" s="232"/>
      <c r="Q419" s="232"/>
      <c r="R419" s="232"/>
      <c r="S419" s="232"/>
      <c r="T419" s="23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4" t="s">
        <v>254</v>
      </c>
      <c r="AU419" s="234" t="s">
        <v>80</v>
      </c>
      <c r="AV419" s="13" t="s">
        <v>80</v>
      </c>
      <c r="AW419" s="13" t="s">
        <v>32</v>
      </c>
      <c r="AX419" s="13" t="s">
        <v>78</v>
      </c>
      <c r="AY419" s="234" t="s">
        <v>242</v>
      </c>
    </row>
    <row r="420" spans="1:65" s="2" customFormat="1" ht="33" customHeight="1">
      <c r="A420" s="34"/>
      <c r="B420" s="35"/>
      <c r="C420" s="207" t="s">
        <v>761</v>
      </c>
      <c r="D420" s="207" t="s">
        <v>244</v>
      </c>
      <c r="E420" s="208" t="s">
        <v>1735</v>
      </c>
      <c r="F420" s="209" t="s">
        <v>1736</v>
      </c>
      <c r="G420" s="210" t="s">
        <v>140</v>
      </c>
      <c r="H420" s="211">
        <v>45.46</v>
      </c>
      <c r="I420" s="212">
        <v>29.24</v>
      </c>
      <c r="J420" s="212">
        <f>ROUND(I420*H420,2)</f>
        <v>1329.25</v>
      </c>
      <c r="K420" s="209" t="s">
        <v>247</v>
      </c>
      <c r="L420" s="40"/>
      <c r="M420" s="213" t="s">
        <v>17</v>
      </c>
      <c r="N420" s="214" t="s">
        <v>41</v>
      </c>
      <c r="O420" s="215">
        <v>0.015</v>
      </c>
      <c r="P420" s="215">
        <f>O420*H420</f>
        <v>0.6819</v>
      </c>
      <c r="Q420" s="215">
        <v>0</v>
      </c>
      <c r="R420" s="215">
        <f>Q420*H420</f>
        <v>0</v>
      </c>
      <c r="S420" s="215">
        <v>0</v>
      </c>
      <c r="T420" s="216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217" t="s">
        <v>248</v>
      </c>
      <c r="AT420" s="217" t="s">
        <v>244</v>
      </c>
      <c r="AU420" s="217" t="s">
        <v>80</v>
      </c>
      <c r="AY420" s="19" t="s">
        <v>242</v>
      </c>
      <c r="BE420" s="218">
        <f>IF(N420="základní",J420,0)</f>
        <v>1329.25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9" t="s">
        <v>78</v>
      </c>
      <c r="BK420" s="218">
        <f>ROUND(I420*H420,2)</f>
        <v>1329.25</v>
      </c>
      <c r="BL420" s="19" t="s">
        <v>248</v>
      </c>
      <c r="BM420" s="217" t="s">
        <v>1737</v>
      </c>
    </row>
    <row r="421" spans="1:47" s="2" customFormat="1" ht="12">
      <c r="A421" s="34"/>
      <c r="B421" s="35"/>
      <c r="C421" s="36"/>
      <c r="D421" s="219" t="s">
        <v>250</v>
      </c>
      <c r="E421" s="36"/>
      <c r="F421" s="220" t="s">
        <v>1738</v>
      </c>
      <c r="G421" s="36"/>
      <c r="H421" s="36"/>
      <c r="I421" s="36"/>
      <c r="J421" s="36"/>
      <c r="K421" s="36"/>
      <c r="L421" s="40"/>
      <c r="M421" s="221"/>
      <c r="N421" s="222"/>
      <c r="O421" s="79"/>
      <c r="P421" s="79"/>
      <c r="Q421" s="79"/>
      <c r="R421" s="79"/>
      <c r="S421" s="79"/>
      <c r="T421" s="80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T421" s="19" t="s">
        <v>250</v>
      </c>
      <c r="AU421" s="19" t="s">
        <v>80</v>
      </c>
    </row>
    <row r="422" spans="1:51" s="13" customFormat="1" ht="12">
      <c r="A422" s="13"/>
      <c r="B422" s="225"/>
      <c r="C422" s="226"/>
      <c r="D422" s="223" t="s">
        <v>254</v>
      </c>
      <c r="E422" s="227" t="s">
        <v>17</v>
      </c>
      <c r="F422" s="228" t="s">
        <v>1258</v>
      </c>
      <c r="G422" s="226"/>
      <c r="H422" s="229">
        <v>45.46</v>
      </c>
      <c r="I422" s="226"/>
      <c r="J422" s="226"/>
      <c r="K422" s="226"/>
      <c r="L422" s="230"/>
      <c r="M422" s="231"/>
      <c r="N422" s="232"/>
      <c r="O422" s="232"/>
      <c r="P422" s="232"/>
      <c r="Q422" s="232"/>
      <c r="R422" s="232"/>
      <c r="S422" s="232"/>
      <c r="T422" s="23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4" t="s">
        <v>254</v>
      </c>
      <c r="AU422" s="234" t="s">
        <v>80</v>
      </c>
      <c r="AV422" s="13" t="s">
        <v>80</v>
      </c>
      <c r="AW422" s="13" t="s">
        <v>32</v>
      </c>
      <c r="AX422" s="13" t="s">
        <v>78</v>
      </c>
      <c r="AY422" s="234" t="s">
        <v>242</v>
      </c>
    </row>
    <row r="423" spans="1:65" s="2" customFormat="1" ht="16.5" customHeight="1">
      <c r="A423" s="34"/>
      <c r="B423" s="35"/>
      <c r="C423" s="264" t="s">
        <v>766</v>
      </c>
      <c r="D423" s="264" t="s">
        <v>420</v>
      </c>
      <c r="E423" s="265" t="s">
        <v>1739</v>
      </c>
      <c r="F423" s="266" t="s">
        <v>1740</v>
      </c>
      <c r="G423" s="267" t="s">
        <v>736</v>
      </c>
      <c r="H423" s="268">
        <v>6.001</v>
      </c>
      <c r="I423" s="269">
        <v>242.14</v>
      </c>
      <c r="J423" s="269">
        <f>ROUND(I423*H423,2)</f>
        <v>1453.08</v>
      </c>
      <c r="K423" s="266" t="s">
        <v>17</v>
      </c>
      <c r="L423" s="270"/>
      <c r="M423" s="271" t="s">
        <v>17</v>
      </c>
      <c r="N423" s="272" t="s">
        <v>41</v>
      </c>
      <c r="O423" s="215">
        <v>0</v>
      </c>
      <c r="P423" s="215">
        <f>O423*H423</f>
        <v>0</v>
      </c>
      <c r="Q423" s="215">
        <v>1</v>
      </c>
      <c r="R423" s="215">
        <f>Q423*H423</f>
        <v>6.001</v>
      </c>
      <c r="S423" s="215">
        <v>0</v>
      </c>
      <c r="T423" s="216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17" t="s">
        <v>300</v>
      </c>
      <c r="AT423" s="217" t="s">
        <v>420</v>
      </c>
      <c r="AU423" s="217" t="s">
        <v>80</v>
      </c>
      <c r="AY423" s="19" t="s">
        <v>242</v>
      </c>
      <c r="BE423" s="218">
        <f>IF(N423="základní",J423,0)</f>
        <v>1453.08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78</v>
      </c>
      <c r="BK423" s="218">
        <f>ROUND(I423*H423,2)</f>
        <v>1453.08</v>
      </c>
      <c r="BL423" s="19" t="s">
        <v>248</v>
      </c>
      <c r="BM423" s="217" t="s">
        <v>1741</v>
      </c>
    </row>
    <row r="424" spans="1:51" s="13" customFormat="1" ht="12">
      <c r="A424" s="13"/>
      <c r="B424" s="225"/>
      <c r="C424" s="226"/>
      <c r="D424" s="223" t="s">
        <v>254</v>
      </c>
      <c r="E424" s="227" t="s">
        <v>17</v>
      </c>
      <c r="F424" s="228" t="s">
        <v>1742</v>
      </c>
      <c r="G424" s="226"/>
      <c r="H424" s="229">
        <v>6.001</v>
      </c>
      <c r="I424" s="226"/>
      <c r="J424" s="226"/>
      <c r="K424" s="226"/>
      <c r="L424" s="230"/>
      <c r="M424" s="231"/>
      <c r="N424" s="232"/>
      <c r="O424" s="232"/>
      <c r="P424" s="232"/>
      <c r="Q424" s="232"/>
      <c r="R424" s="232"/>
      <c r="S424" s="232"/>
      <c r="T424" s="23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4" t="s">
        <v>254</v>
      </c>
      <c r="AU424" s="234" t="s">
        <v>80</v>
      </c>
      <c r="AV424" s="13" t="s">
        <v>80</v>
      </c>
      <c r="AW424" s="13" t="s">
        <v>32</v>
      </c>
      <c r="AX424" s="13" t="s">
        <v>78</v>
      </c>
      <c r="AY424" s="234" t="s">
        <v>242</v>
      </c>
    </row>
    <row r="425" spans="1:65" s="2" customFormat="1" ht="33" customHeight="1">
      <c r="A425" s="34"/>
      <c r="B425" s="35"/>
      <c r="C425" s="207" t="s">
        <v>773</v>
      </c>
      <c r="D425" s="207" t="s">
        <v>244</v>
      </c>
      <c r="E425" s="208" t="s">
        <v>1743</v>
      </c>
      <c r="F425" s="209" t="s">
        <v>1744</v>
      </c>
      <c r="G425" s="210" t="s">
        <v>140</v>
      </c>
      <c r="H425" s="211">
        <v>63.66</v>
      </c>
      <c r="I425" s="212">
        <v>38.98</v>
      </c>
      <c r="J425" s="212">
        <f>ROUND(I425*H425,2)</f>
        <v>2481.47</v>
      </c>
      <c r="K425" s="209" t="s">
        <v>247</v>
      </c>
      <c r="L425" s="40"/>
      <c r="M425" s="213" t="s">
        <v>17</v>
      </c>
      <c r="N425" s="214" t="s">
        <v>41</v>
      </c>
      <c r="O425" s="215">
        <v>0.019</v>
      </c>
      <c r="P425" s="215">
        <f>O425*H425</f>
        <v>1.2095399999999998</v>
      </c>
      <c r="Q425" s="215">
        <v>0</v>
      </c>
      <c r="R425" s="215">
        <f>Q425*H425</f>
        <v>0</v>
      </c>
      <c r="S425" s="215">
        <v>0</v>
      </c>
      <c r="T425" s="216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17" t="s">
        <v>248</v>
      </c>
      <c r="AT425" s="217" t="s">
        <v>244</v>
      </c>
      <c r="AU425" s="217" t="s">
        <v>80</v>
      </c>
      <c r="AY425" s="19" t="s">
        <v>242</v>
      </c>
      <c r="BE425" s="218">
        <f>IF(N425="základní",J425,0)</f>
        <v>2481.47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78</v>
      </c>
      <c r="BK425" s="218">
        <f>ROUND(I425*H425,2)</f>
        <v>2481.47</v>
      </c>
      <c r="BL425" s="19" t="s">
        <v>248</v>
      </c>
      <c r="BM425" s="217" t="s">
        <v>1745</v>
      </c>
    </row>
    <row r="426" spans="1:47" s="2" customFormat="1" ht="12">
      <c r="A426" s="34"/>
      <c r="B426" s="35"/>
      <c r="C426" s="36"/>
      <c r="D426" s="219" t="s">
        <v>250</v>
      </c>
      <c r="E426" s="36"/>
      <c r="F426" s="220" t="s">
        <v>1746</v>
      </c>
      <c r="G426" s="36"/>
      <c r="H426" s="36"/>
      <c r="I426" s="36"/>
      <c r="J426" s="36"/>
      <c r="K426" s="36"/>
      <c r="L426" s="40"/>
      <c r="M426" s="221"/>
      <c r="N426" s="222"/>
      <c r="O426" s="79"/>
      <c r="P426" s="79"/>
      <c r="Q426" s="79"/>
      <c r="R426" s="79"/>
      <c r="S426" s="79"/>
      <c r="T426" s="80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9" t="s">
        <v>250</v>
      </c>
      <c r="AU426" s="19" t="s">
        <v>80</v>
      </c>
    </row>
    <row r="427" spans="1:51" s="13" customFormat="1" ht="12">
      <c r="A427" s="13"/>
      <c r="B427" s="225"/>
      <c r="C427" s="226"/>
      <c r="D427" s="223" t="s">
        <v>254</v>
      </c>
      <c r="E427" s="227" t="s">
        <v>1360</v>
      </c>
      <c r="F427" s="228" t="s">
        <v>1747</v>
      </c>
      <c r="G427" s="226"/>
      <c r="H427" s="229">
        <v>18.2</v>
      </c>
      <c r="I427" s="226"/>
      <c r="J427" s="226"/>
      <c r="K427" s="226"/>
      <c r="L427" s="230"/>
      <c r="M427" s="231"/>
      <c r="N427" s="232"/>
      <c r="O427" s="232"/>
      <c r="P427" s="232"/>
      <c r="Q427" s="232"/>
      <c r="R427" s="232"/>
      <c r="S427" s="232"/>
      <c r="T427" s="23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4" t="s">
        <v>254</v>
      </c>
      <c r="AU427" s="234" t="s">
        <v>80</v>
      </c>
      <c r="AV427" s="13" t="s">
        <v>80</v>
      </c>
      <c r="AW427" s="13" t="s">
        <v>32</v>
      </c>
      <c r="AX427" s="13" t="s">
        <v>70</v>
      </c>
      <c r="AY427" s="234" t="s">
        <v>242</v>
      </c>
    </row>
    <row r="428" spans="1:51" s="13" customFormat="1" ht="12">
      <c r="A428" s="13"/>
      <c r="B428" s="225"/>
      <c r="C428" s="226"/>
      <c r="D428" s="223" t="s">
        <v>254</v>
      </c>
      <c r="E428" s="227" t="s">
        <v>17</v>
      </c>
      <c r="F428" s="228" t="s">
        <v>1258</v>
      </c>
      <c r="G428" s="226"/>
      <c r="H428" s="229">
        <v>45.46</v>
      </c>
      <c r="I428" s="226"/>
      <c r="J428" s="226"/>
      <c r="K428" s="226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254</v>
      </c>
      <c r="AU428" s="234" t="s">
        <v>80</v>
      </c>
      <c r="AV428" s="13" t="s">
        <v>80</v>
      </c>
      <c r="AW428" s="13" t="s">
        <v>32</v>
      </c>
      <c r="AX428" s="13" t="s">
        <v>70</v>
      </c>
      <c r="AY428" s="234" t="s">
        <v>242</v>
      </c>
    </row>
    <row r="429" spans="1:51" s="14" customFormat="1" ht="12">
      <c r="A429" s="14"/>
      <c r="B429" s="235"/>
      <c r="C429" s="236"/>
      <c r="D429" s="223" t="s">
        <v>254</v>
      </c>
      <c r="E429" s="237" t="s">
        <v>17</v>
      </c>
      <c r="F429" s="238" t="s">
        <v>261</v>
      </c>
      <c r="G429" s="236"/>
      <c r="H429" s="239">
        <v>63.66</v>
      </c>
      <c r="I429" s="236"/>
      <c r="J429" s="236"/>
      <c r="K429" s="236"/>
      <c r="L429" s="240"/>
      <c r="M429" s="241"/>
      <c r="N429" s="242"/>
      <c r="O429" s="242"/>
      <c r="P429" s="242"/>
      <c r="Q429" s="242"/>
      <c r="R429" s="242"/>
      <c r="S429" s="242"/>
      <c r="T429" s="24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4" t="s">
        <v>254</v>
      </c>
      <c r="AU429" s="244" t="s">
        <v>80</v>
      </c>
      <c r="AV429" s="14" t="s">
        <v>248</v>
      </c>
      <c r="AW429" s="14" t="s">
        <v>32</v>
      </c>
      <c r="AX429" s="14" t="s">
        <v>78</v>
      </c>
      <c r="AY429" s="244" t="s">
        <v>242</v>
      </c>
    </row>
    <row r="430" spans="1:65" s="2" customFormat="1" ht="16.5" customHeight="1">
      <c r="A430" s="34"/>
      <c r="B430" s="35"/>
      <c r="C430" s="264" t="s">
        <v>1176</v>
      </c>
      <c r="D430" s="264" t="s">
        <v>420</v>
      </c>
      <c r="E430" s="265" t="s">
        <v>1748</v>
      </c>
      <c r="F430" s="266" t="s">
        <v>1749</v>
      </c>
      <c r="G430" s="267" t="s">
        <v>736</v>
      </c>
      <c r="H430" s="268">
        <v>38.202</v>
      </c>
      <c r="I430" s="269">
        <v>400.01</v>
      </c>
      <c r="J430" s="269">
        <f>ROUND(I430*H430,2)</f>
        <v>15281.18</v>
      </c>
      <c r="K430" s="266" t="s">
        <v>423</v>
      </c>
      <c r="L430" s="270"/>
      <c r="M430" s="271" t="s">
        <v>17</v>
      </c>
      <c r="N430" s="272" t="s">
        <v>41</v>
      </c>
      <c r="O430" s="215">
        <v>0</v>
      </c>
      <c r="P430" s="215">
        <f>O430*H430</f>
        <v>0</v>
      </c>
      <c r="Q430" s="215">
        <v>1</v>
      </c>
      <c r="R430" s="215">
        <f>Q430*H430</f>
        <v>38.202</v>
      </c>
      <c r="S430" s="215">
        <v>0</v>
      </c>
      <c r="T430" s="216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217" t="s">
        <v>300</v>
      </c>
      <c r="AT430" s="217" t="s">
        <v>420</v>
      </c>
      <c r="AU430" s="217" t="s">
        <v>80</v>
      </c>
      <c r="AY430" s="19" t="s">
        <v>242</v>
      </c>
      <c r="BE430" s="218">
        <f>IF(N430="základní",J430,0)</f>
        <v>15281.18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78</v>
      </c>
      <c r="BK430" s="218">
        <f>ROUND(I430*H430,2)</f>
        <v>15281.18</v>
      </c>
      <c r="BL430" s="19" t="s">
        <v>248</v>
      </c>
      <c r="BM430" s="217" t="s">
        <v>1750</v>
      </c>
    </row>
    <row r="431" spans="1:51" s="13" customFormat="1" ht="12">
      <c r="A431" s="13"/>
      <c r="B431" s="225"/>
      <c r="C431" s="226"/>
      <c r="D431" s="223" t="s">
        <v>254</v>
      </c>
      <c r="E431" s="227" t="s">
        <v>17</v>
      </c>
      <c r="F431" s="228" t="s">
        <v>1360</v>
      </c>
      <c r="G431" s="226"/>
      <c r="H431" s="229">
        <v>18.2</v>
      </c>
      <c r="I431" s="226"/>
      <c r="J431" s="226"/>
      <c r="K431" s="226"/>
      <c r="L431" s="230"/>
      <c r="M431" s="231"/>
      <c r="N431" s="232"/>
      <c r="O431" s="232"/>
      <c r="P431" s="232"/>
      <c r="Q431" s="232"/>
      <c r="R431" s="232"/>
      <c r="S431" s="232"/>
      <c r="T431" s="23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4" t="s">
        <v>254</v>
      </c>
      <c r="AU431" s="234" t="s">
        <v>80</v>
      </c>
      <c r="AV431" s="13" t="s">
        <v>80</v>
      </c>
      <c r="AW431" s="13" t="s">
        <v>32</v>
      </c>
      <c r="AX431" s="13" t="s">
        <v>70</v>
      </c>
      <c r="AY431" s="234" t="s">
        <v>242</v>
      </c>
    </row>
    <row r="432" spans="1:51" s="13" customFormat="1" ht="12">
      <c r="A432" s="13"/>
      <c r="B432" s="225"/>
      <c r="C432" s="226"/>
      <c r="D432" s="223" t="s">
        <v>254</v>
      </c>
      <c r="E432" s="227" t="s">
        <v>17</v>
      </c>
      <c r="F432" s="228" t="s">
        <v>1751</v>
      </c>
      <c r="G432" s="226"/>
      <c r="H432" s="229">
        <v>20.002</v>
      </c>
      <c r="I432" s="226"/>
      <c r="J432" s="226"/>
      <c r="K432" s="226"/>
      <c r="L432" s="230"/>
      <c r="M432" s="231"/>
      <c r="N432" s="232"/>
      <c r="O432" s="232"/>
      <c r="P432" s="232"/>
      <c r="Q432" s="232"/>
      <c r="R432" s="232"/>
      <c r="S432" s="232"/>
      <c r="T432" s="23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4" t="s">
        <v>254</v>
      </c>
      <c r="AU432" s="234" t="s">
        <v>80</v>
      </c>
      <c r="AV432" s="13" t="s">
        <v>80</v>
      </c>
      <c r="AW432" s="13" t="s">
        <v>32</v>
      </c>
      <c r="AX432" s="13" t="s">
        <v>70</v>
      </c>
      <c r="AY432" s="234" t="s">
        <v>242</v>
      </c>
    </row>
    <row r="433" spans="1:51" s="14" customFormat="1" ht="12">
      <c r="A433" s="14"/>
      <c r="B433" s="235"/>
      <c r="C433" s="236"/>
      <c r="D433" s="223" t="s">
        <v>254</v>
      </c>
      <c r="E433" s="237" t="s">
        <v>17</v>
      </c>
      <c r="F433" s="238" t="s">
        <v>261</v>
      </c>
      <c r="G433" s="236"/>
      <c r="H433" s="239">
        <v>38.202</v>
      </c>
      <c r="I433" s="236"/>
      <c r="J433" s="236"/>
      <c r="K433" s="236"/>
      <c r="L433" s="240"/>
      <c r="M433" s="241"/>
      <c r="N433" s="242"/>
      <c r="O433" s="242"/>
      <c r="P433" s="242"/>
      <c r="Q433" s="242"/>
      <c r="R433" s="242"/>
      <c r="S433" s="242"/>
      <c r="T433" s="24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4" t="s">
        <v>254</v>
      </c>
      <c r="AU433" s="244" t="s">
        <v>80</v>
      </c>
      <c r="AV433" s="14" t="s">
        <v>248</v>
      </c>
      <c r="AW433" s="14" t="s">
        <v>32</v>
      </c>
      <c r="AX433" s="14" t="s">
        <v>78</v>
      </c>
      <c r="AY433" s="244" t="s">
        <v>242</v>
      </c>
    </row>
    <row r="434" spans="1:65" s="2" customFormat="1" ht="16.5" customHeight="1">
      <c r="A434" s="34"/>
      <c r="B434" s="35"/>
      <c r="C434" s="207" t="s">
        <v>1179</v>
      </c>
      <c r="D434" s="207" t="s">
        <v>244</v>
      </c>
      <c r="E434" s="208" t="s">
        <v>1752</v>
      </c>
      <c r="F434" s="209" t="s">
        <v>1753</v>
      </c>
      <c r="G434" s="210" t="s">
        <v>140</v>
      </c>
      <c r="H434" s="211">
        <v>9.9</v>
      </c>
      <c r="I434" s="212">
        <v>214.63</v>
      </c>
      <c r="J434" s="212">
        <f>ROUND(I434*H434,2)</f>
        <v>2124.84</v>
      </c>
      <c r="K434" s="209" t="s">
        <v>247</v>
      </c>
      <c r="L434" s="40"/>
      <c r="M434" s="213" t="s">
        <v>17</v>
      </c>
      <c r="N434" s="214" t="s">
        <v>41</v>
      </c>
      <c r="O434" s="215">
        <v>0.029</v>
      </c>
      <c r="P434" s="215">
        <f>O434*H434</f>
        <v>0.2871</v>
      </c>
      <c r="Q434" s="215">
        <v>0.46</v>
      </c>
      <c r="R434" s="215">
        <f>Q434*H434</f>
        <v>4.554</v>
      </c>
      <c r="S434" s="215">
        <v>0</v>
      </c>
      <c r="T434" s="216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217" t="s">
        <v>248</v>
      </c>
      <c r="AT434" s="217" t="s">
        <v>244</v>
      </c>
      <c r="AU434" s="217" t="s">
        <v>80</v>
      </c>
      <c r="AY434" s="19" t="s">
        <v>242</v>
      </c>
      <c r="BE434" s="218">
        <f>IF(N434="základní",J434,0)</f>
        <v>2124.84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78</v>
      </c>
      <c r="BK434" s="218">
        <f>ROUND(I434*H434,2)</f>
        <v>2124.84</v>
      </c>
      <c r="BL434" s="19" t="s">
        <v>248</v>
      </c>
      <c r="BM434" s="217" t="s">
        <v>1754</v>
      </c>
    </row>
    <row r="435" spans="1:47" s="2" customFormat="1" ht="12">
      <c r="A435" s="34"/>
      <c r="B435" s="35"/>
      <c r="C435" s="36"/>
      <c r="D435" s="219" t="s">
        <v>250</v>
      </c>
      <c r="E435" s="36"/>
      <c r="F435" s="220" t="s">
        <v>1755</v>
      </c>
      <c r="G435" s="36"/>
      <c r="H435" s="36"/>
      <c r="I435" s="36"/>
      <c r="J435" s="36"/>
      <c r="K435" s="36"/>
      <c r="L435" s="40"/>
      <c r="M435" s="221"/>
      <c r="N435" s="222"/>
      <c r="O435" s="79"/>
      <c r="P435" s="79"/>
      <c r="Q435" s="79"/>
      <c r="R435" s="79"/>
      <c r="S435" s="79"/>
      <c r="T435" s="80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9" t="s">
        <v>250</v>
      </c>
      <c r="AU435" s="19" t="s">
        <v>80</v>
      </c>
    </row>
    <row r="436" spans="1:51" s="13" customFormat="1" ht="12">
      <c r="A436" s="13"/>
      <c r="B436" s="225"/>
      <c r="C436" s="226"/>
      <c r="D436" s="223" t="s">
        <v>254</v>
      </c>
      <c r="E436" s="227" t="s">
        <v>17</v>
      </c>
      <c r="F436" s="228" t="s">
        <v>1363</v>
      </c>
      <c r="G436" s="226"/>
      <c r="H436" s="229">
        <v>9.9</v>
      </c>
      <c r="I436" s="226"/>
      <c r="J436" s="226"/>
      <c r="K436" s="226"/>
      <c r="L436" s="230"/>
      <c r="M436" s="231"/>
      <c r="N436" s="232"/>
      <c r="O436" s="232"/>
      <c r="P436" s="232"/>
      <c r="Q436" s="232"/>
      <c r="R436" s="232"/>
      <c r="S436" s="232"/>
      <c r="T436" s="23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4" t="s">
        <v>254</v>
      </c>
      <c r="AU436" s="234" t="s">
        <v>80</v>
      </c>
      <c r="AV436" s="13" t="s">
        <v>80</v>
      </c>
      <c r="AW436" s="13" t="s">
        <v>32</v>
      </c>
      <c r="AX436" s="13" t="s">
        <v>78</v>
      </c>
      <c r="AY436" s="234" t="s">
        <v>242</v>
      </c>
    </row>
    <row r="437" spans="1:65" s="2" customFormat="1" ht="16.5" customHeight="1">
      <c r="A437" s="34"/>
      <c r="B437" s="35"/>
      <c r="C437" s="207" t="s">
        <v>1185</v>
      </c>
      <c r="D437" s="207" t="s">
        <v>244</v>
      </c>
      <c r="E437" s="208" t="s">
        <v>443</v>
      </c>
      <c r="F437" s="209" t="s">
        <v>444</v>
      </c>
      <c r="G437" s="210" t="s">
        <v>140</v>
      </c>
      <c r="H437" s="211">
        <v>9.9</v>
      </c>
      <c r="I437" s="212">
        <v>50.98</v>
      </c>
      <c r="J437" s="212">
        <f>ROUND(I437*H437,2)</f>
        <v>504.7</v>
      </c>
      <c r="K437" s="209" t="s">
        <v>247</v>
      </c>
      <c r="L437" s="40"/>
      <c r="M437" s="213" t="s">
        <v>17</v>
      </c>
      <c r="N437" s="214" t="s">
        <v>41</v>
      </c>
      <c r="O437" s="215">
        <v>0.021</v>
      </c>
      <c r="P437" s="215">
        <f>O437*H437</f>
        <v>0.20790000000000003</v>
      </c>
      <c r="Q437" s="215">
        <v>0.12</v>
      </c>
      <c r="R437" s="215">
        <f>Q437*H437</f>
        <v>1.188</v>
      </c>
      <c r="S437" s="215">
        <v>0</v>
      </c>
      <c r="T437" s="216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17" t="s">
        <v>248</v>
      </c>
      <c r="AT437" s="217" t="s">
        <v>244</v>
      </c>
      <c r="AU437" s="217" t="s">
        <v>80</v>
      </c>
      <c r="AY437" s="19" t="s">
        <v>242</v>
      </c>
      <c r="BE437" s="218">
        <f>IF(N437="základní",J437,0)</f>
        <v>504.7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9" t="s">
        <v>78</v>
      </c>
      <c r="BK437" s="218">
        <f>ROUND(I437*H437,2)</f>
        <v>504.7</v>
      </c>
      <c r="BL437" s="19" t="s">
        <v>248</v>
      </c>
      <c r="BM437" s="217" t="s">
        <v>1756</v>
      </c>
    </row>
    <row r="438" spans="1:47" s="2" customFormat="1" ht="12">
      <c r="A438" s="34"/>
      <c r="B438" s="35"/>
      <c r="C438" s="36"/>
      <c r="D438" s="219" t="s">
        <v>250</v>
      </c>
      <c r="E438" s="36"/>
      <c r="F438" s="220" t="s">
        <v>446</v>
      </c>
      <c r="G438" s="36"/>
      <c r="H438" s="36"/>
      <c r="I438" s="36"/>
      <c r="J438" s="36"/>
      <c r="K438" s="36"/>
      <c r="L438" s="40"/>
      <c r="M438" s="221"/>
      <c r="N438" s="222"/>
      <c r="O438" s="79"/>
      <c r="P438" s="79"/>
      <c r="Q438" s="79"/>
      <c r="R438" s="79"/>
      <c r="S438" s="79"/>
      <c r="T438" s="80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T438" s="19" t="s">
        <v>250</v>
      </c>
      <c r="AU438" s="19" t="s">
        <v>80</v>
      </c>
    </row>
    <row r="439" spans="1:51" s="13" customFormat="1" ht="12">
      <c r="A439" s="13"/>
      <c r="B439" s="225"/>
      <c r="C439" s="226"/>
      <c r="D439" s="223" t="s">
        <v>254</v>
      </c>
      <c r="E439" s="227" t="s">
        <v>17</v>
      </c>
      <c r="F439" s="228" t="s">
        <v>1363</v>
      </c>
      <c r="G439" s="226"/>
      <c r="H439" s="229">
        <v>9.9</v>
      </c>
      <c r="I439" s="226"/>
      <c r="J439" s="226"/>
      <c r="K439" s="226"/>
      <c r="L439" s="230"/>
      <c r="M439" s="231"/>
      <c r="N439" s="232"/>
      <c r="O439" s="232"/>
      <c r="P439" s="232"/>
      <c r="Q439" s="232"/>
      <c r="R439" s="232"/>
      <c r="S439" s="232"/>
      <c r="T439" s="23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4" t="s">
        <v>254</v>
      </c>
      <c r="AU439" s="234" t="s">
        <v>80</v>
      </c>
      <c r="AV439" s="13" t="s">
        <v>80</v>
      </c>
      <c r="AW439" s="13" t="s">
        <v>32</v>
      </c>
      <c r="AX439" s="13" t="s">
        <v>78</v>
      </c>
      <c r="AY439" s="234" t="s">
        <v>242</v>
      </c>
    </row>
    <row r="440" spans="1:65" s="2" customFormat="1" ht="24.15" customHeight="1">
      <c r="A440" s="34"/>
      <c r="B440" s="35"/>
      <c r="C440" s="207" t="s">
        <v>1191</v>
      </c>
      <c r="D440" s="207" t="s">
        <v>244</v>
      </c>
      <c r="E440" s="208" t="s">
        <v>1757</v>
      </c>
      <c r="F440" s="209" t="s">
        <v>1758</v>
      </c>
      <c r="G440" s="210" t="s">
        <v>140</v>
      </c>
      <c r="H440" s="211">
        <v>9.9</v>
      </c>
      <c r="I440" s="212">
        <v>455.4</v>
      </c>
      <c r="J440" s="212">
        <f>ROUND(I440*H440,2)</f>
        <v>4508.46</v>
      </c>
      <c r="K440" s="209" t="s">
        <v>247</v>
      </c>
      <c r="L440" s="40"/>
      <c r="M440" s="213" t="s">
        <v>17</v>
      </c>
      <c r="N440" s="214" t="s">
        <v>41</v>
      </c>
      <c r="O440" s="215">
        <v>0.19</v>
      </c>
      <c r="P440" s="215">
        <f>O440*H440</f>
        <v>1.881</v>
      </c>
      <c r="Q440" s="215">
        <v>0.12966</v>
      </c>
      <c r="R440" s="215">
        <f>Q440*H440</f>
        <v>1.283634</v>
      </c>
      <c r="S440" s="215">
        <v>0</v>
      </c>
      <c r="T440" s="216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17" t="s">
        <v>248</v>
      </c>
      <c r="AT440" s="217" t="s">
        <v>244</v>
      </c>
      <c r="AU440" s="217" t="s">
        <v>80</v>
      </c>
      <c r="AY440" s="19" t="s">
        <v>242</v>
      </c>
      <c r="BE440" s="218">
        <f>IF(N440="základní",J440,0)</f>
        <v>4508.46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9" t="s">
        <v>78</v>
      </c>
      <c r="BK440" s="218">
        <f>ROUND(I440*H440,2)</f>
        <v>4508.46</v>
      </c>
      <c r="BL440" s="19" t="s">
        <v>248</v>
      </c>
      <c r="BM440" s="217" t="s">
        <v>1759</v>
      </c>
    </row>
    <row r="441" spans="1:47" s="2" customFormat="1" ht="12">
      <c r="A441" s="34"/>
      <c r="B441" s="35"/>
      <c r="C441" s="36"/>
      <c r="D441" s="219" t="s">
        <v>250</v>
      </c>
      <c r="E441" s="36"/>
      <c r="F441" s="220" t="s">
        <v>1760</v>
      </c>
      <c r="G441" s="36"/>
      <c r="H441" s="36"/>
      <c r="I441" s="36"/>
      <c r="J441" s="36"/>
      <c r="K441" s="36"/>
      <c r="L441" s="40"/>
      <c r="M441" s="221"/>
      <c r="N441" s="222"/>
      <c r="O441" s="79"/>
      <c r="P441" s="79"/>
      <c r="Q441" s="79"/>
      <c r="R441" s="79"/>
      <c r="S441" s="79"/>
      <c r="T441" s="80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9" t="s">
        <v>250</v>
      </c>
      <c r="AU441" s="19" t="s">
        <v>80</v>
      </c>
    </row>
    <row r="442" spans="1:51" s="13" customFormat="1" ht="12">
      <c r="A442" s="13"/>
      <c r="B442" s="225"/>
      <c r="C442" s="226"/>
      <c r="D442" s="223" t="s">
        <v>254</v>
      </c>
      <c r="E442" s="227" t="s">
        <v>17</v>
      </c>
      <c r="F442" s="228" t="s">
        <v>1363</v>
      </c>
      <c r="G442" s="226"/>
      <c r="H442" s="229">
        <v>9.9</v>
      </c>
      <c r="I442" s="226"/>
      <c r="J442" s="226"/>
      <c r="K442" s="226"/>
      <c r="L442" s="230"/>
      <c r="M442" s="231"/>
      <c r="N442" s="232"/>
      <c r="O442" s="232"/>
      <c r="P442" s="232"/>
      <c r="Q442" s="232"/>
      <c r="R442" s="232"/>
      <c r="S442" s="232"/>
      <c r="T442" s="23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4" t="s">
        <v>254</v>
      </c>
      <c r="AU442" s="234" t="s">
        <v>80</v>
      </c>
      <c r="AV442" s="13" t="s">
        <v>80</v>
      </c>
      <c r="AW442" s="13" t="s">
        <v>32</v>
      </c>
      <c r="AX442" s="13" t="s">
        <v>78</v>
      </c>
      <c r="AY442" s="234" t="s">
        <v>242</v>
      </c>
    </row>
    <row r="443" spans="1:65" s="2" customFormat="1" ht="24.15" customHeight="1">
      <c r="A443" s="34"/>
      <c r="B443" s="35"/>
      <c r="C443" s="207" t="s">
        <v>1197</v>
      </c>
      <c r="D443" s="207" t="s">
        <v>244</v>
      </c>
      <c r="E443" s="208" t="s">
        <v>564</v>
      </c>
      <c r="F443" s="209" t="s">
        <v>565</v>
      </c>
      <c r="G443" s="210" t="s">
        <v>140</v>
      </c>
      <c r="H443" s="211">
        <v>11.544</v>
      </c>
      <c r="I443" s="212">
        <v>1403.79</v>
      </c>
      <c r="J443" s="212">
        <f>ROUND(I443*H443,2)</f>
        <v>16205.35</v>
      </c>
      <c r="K443" s="209" t="s">
        <v>247</v>
      </c>
      <c r="L443" s="40"/>
      <c r="M443" s="213" t="s">
        <v>17</v>
      </c>
      <c r="N443" s="214" t="s">
        <v>41</v>
      </c>
      <c r="O443" s="215">
        <v>1.324</v>
      </c>
      <c r="P443" s="215">
        <f>O443*H443</f>
        <v>15.284256000000001</v>
      </c>
      <c r="Q443" s="215">
        <v>0.500774</v>
      </c>
      <c r="R443" s="215">
        <f>Q443*H443</f>
        <v>5.780935056000001</v>
      </c>
      <c r="S443" s="215">
        <v>0</v>
      </c>
      <c r="T443" s="216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217" t="s">
        <v>248</v>
      </c>
      <c r="AT443" s="217" t="s">
        <v>244</v>
      </c>
      <c r="AU443" s="217" t="s">
        <v>80</v>
      </c>
      <c r="AY443" s="19" t="s">
        <v>242</v>
      </c>
      <c r="BE443" s="218">
        <f>IF(N443="základní",J443,0)</f>
        <v>16205.35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78</v>
      </c>
      <c r="BK443" s="218">
        <f>ROUND(I443*H443,2)</f>
        <v>16205.35</v>
      </c>
      <c r="BL443" s="19" t="s">
        <v>248</v>
      </c>
      <c r="BM443" s="217" t="s">
        <v>1761</v>
      </c>
    </row>
    <row r="444" spans="1:47" s="2" customFormat="1" ht="12">
      <c r="A444" s="34"/>
      <c r="B444" s="35"/>
      <c r="C444" s="36"/>
      <c r="D444" s="219" t="s">
        <v>250</v>
      </c>
      <c r="E444" s="36"/>
      <c r="F444" s="220" t="s">
        <v>567</v>
      </c>
      <c r="G444" s="36"/>
      <c r="H444" s="36"/>
      <c r="I444" s="36"/>
      <c r="J444" s="36"/>
      <c r="K444" s="36"/>
      <c r="L444" s="40"/>
      <c r="M444" s="221"/>
      <c r="N444" s="222"/>
      <c r="O444" s="79"/>
      <c r="P444" s="79"/>
      <c r="Q444" s="79"/>
      <c r="R444" s="79"/>
      <c r="S444" s="79"/>
      <c r="T444" s="80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9" t="s">
        <v>250</v>
      </c>
      <c r="AU444" s="19" t="s">
        <v>80</v>
      </c>
    </row>
    <row r="445" spans="1:51" s="13" customFormat="1" ht="12">
      <c r="A445" s="13"/>
      <c r="B445" s="225"/>
      <c r="C445" s="226"/>
      <c r="D445" s="223" t="s">
        <v>254</v>
      </c>
      <c r="E445" s="227" t="s">
        <v>17</v>
      </c>
      <c r="F445" s="228" t="s">
        <v>1762</v>
      </c>
      <c r="G445" s="226"/>
      <c r="H445" s="229">
        <v>2.16</v>
      </c>
      <c r="I445" s="226"/>
      <c r="J445" s="226"/>
      <c r="K445" s="226"/>
      <c r="L445" s="230"/>
      <c r="M445" s="231"/>
      <c r="N445" s="232"/>
      <c r="O445" s="232"/>
      <c r="P445" s="232"/>
      <c r="Q445" s="232"/>
      <c r="R445" s="232"/>
      <c r="S445" s="232"/>
      <c r="T445" s="23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4" t="s">
        <v>254</v>
      </c>
      <c r="AU445" s="234" t="s">
        <v>80</v>
      </c>
      <c r="AV445" s="13" t="s">
        <v>80</v>
      </c>
      <c r="AW445" s="13" t="s">
        <v>32</v>
      </c>
      <c r="AX445" s="13" t="s">
        <v>70</v>
      </c>
      <c r="AY445" s="234" t="s">
        <v>242</v>
      </c>
    </row>
    <row r="446" spans="1:51" s="13" customFormat="1" ht="12">
      <c r="A446" s="13"/>
      <c r="B446" s="225"/>
      <c r="C446" s="226"/>
      <c r="D446" s="223" t="s">
        <v>254</v>
      </c>
      <c r="E446" s="227" t="s">
        <v>17</v>
      </c>
      <c r="F446" s="228" t="s">
        <v>1763</v>
      </c>
      <c r="G446" s="226"/>
      <c r="H446" s="229">
        <v>2.16</v>
      </c>
      <c r="I446" s="226"/>
      <c r="J446" s="226"/>
      <c r="K446" s="226"/>
      <c r="L446" s="230"/>
      <c r="M446" s="231"/>
      <c r="N446" s="232"/>
      <c r="O446" s="232"/>
      <c r="P446" s="232"/>
      <c r="Q446" s="232"/>
      <c r="R446" s="232"/>
      <c r="S446" s="232"/>
      <c r="T446" s="23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4" t="s">
        <v>254</v>
      </c>
      <c r="AU446" s="234" t="s">
        <v>80</v>
      </c>
      <c r="AV446" s="13" t="s">
        <v>80</v>
      </c>
      <c r="AW446" s="13" t="s">
        <v>32</v>
      </c>
      <c r="AX446" s="13" t="s">
        <v>70</v>
      </c>
      <c r="AY446" s="234" t="s">
        <v>242</v>
      </c>
    </row>
    <row r="447" spans="1:51" s="13" customFormat="1" ht="12">
      <c r="A447" s="13"/>
      <c r="B447" s="225"/>
      <c r="C447" s="226"/>
      <c r="D447" s="223" t="s">
        <v>254</v>
      </c>
      <c r="E447" s="227" t="s">
        <v>17</v>
      </c>
      <c r="F447" s="228" t="s">
        <v>1764</v>
      </c>
      <c r="G447" s="226"/>
      <c r="H447" s="229">
        <v>2.16</v>
      </c>
      <c r="I447" s="226"/>
      <c r="J447" s="226"/>
      <c r="K447" s="226"/>
      <c r="L447" s="230"/>
      <c r="M447" s="231"/>
      <c r="N447" s="232"/>
      <c r="O447" s="232"/>
      <c r="P447" s="232"/>
      <c r="Q447" s="232"/>
      <c r="R447" s="232"/>
      <c r="S447" s="232"/>
      <c r="T447" s="23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4" t="s">
        <v>254</v>
      </c>
      <c r="AU447" s="234" t="s">
        <v>80</v>
      </c>
      <c r="AV447" s="13" t="s">
        <v>80</v>
      </c>
      <c r="AW447" s="13" t="s">
        <v>32</v>
      </c>
      <c r="AX447" s="13" t="s">
        <v>70</v>
      </c>
      <c r="AY447" s="234" t="s">
        <v>242</v>
      </c>
    </row>
    <row r="448" spans="1:51" s="13" customFormat="1" ht="12">
      <c r="A448" s="13"/>
      <c r="B448" s="225"/>
      <c r="C448" s="226"/>
      <c r="D448" s="223" t="s">
        <v>254</v>
      </c>
      <c r="E448" s="227" t="s">
        <v>17</v>
      </c>
      <c r="F448" s="228" t="s">
        <v>1765</v>
      </c>
      <c r="G448" s="226"/>
      <c r="H448" s="229">
        <v>5.064</v>
      </c>
      <c r="I448" s="226"/>
      <c r="J448" s="226"/>
      <c r="K448" s="226"/>
      <c r="L448" s="230"/>
      <c r="M448" s="231"/>
      <c r="N448" s="232"/>
      <c r="O448" s="232"/>
      <c r="P448" s="232"/>
      <c r="Q448" s="232"/>
      <c r="R448" s="232"/>
      <c r="S448" s="232"/>
      <c r="T448" s="23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4" t="s">
        <v>254</v>
      </c>
      <c r="AU448" s="234" t="s">
        <v>80</v>
      </c>
      <c r="AV448" s="13" t="s">
        <v>80</v>
      </c>
      <c r="AW448" s="13" t="s">
        <v>32</v>
      </c>
      <c r="AX448" s="13" t="s">
        <v>70</v>
      </c>
      <c r="AY448" s="234" t="s">
        <v>242</v>
      </c>
    </row>
    <row r="449" spans="1:51" s="14" customFormat="1" ht="12">
      <c r="A449" s="14"/>
      <c r="B449" s="235"/>
      <c r="C449" s="236"/>
      <c r="D449" s="223" t="s">
        <v>254</v>
      </c>
      <c r="E449" s="237" t="s">
        <v>1358</v>
      </c>
      <c r="F449" s="238" t="s">
        <v>261</v>
      </c>
      <c r="G449" s="236"/>
      <c r="H449" s="239">
        <v>11.544</v>
      </c>
      <c r="I449" s="236"/>
      <c r="J449" s="236"/>
      <c r="K449" s="236"/>
      <c r="L449" s="240"/>
      <c r="M449" s="241"/>
      <c r="N449" s="242"/>
      <c r="O449" s="242"/>
      <c r="P449" s="242"/>
      <c r="Q449" s="242"/>
      <c r="R449" s="242"/>
      <c r="S449" s="242"/>
      <c r="T449" s="24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4" t="s">
        <v>254</v>
      </c>
      <c r="AU449" s="244" t="s">
        <v>80</v>
      </c>
      <c r="AV449" s="14" t="s">
        <v>248</v>
      </c>
      <c r="AW449" s="14" t="s">
        <v>32</v>
      </c>
      <c r="AX449" s="14" t="s">
        <v>78</v>
      </c>
      <c r="AY449" s="244" t="s">
        <v>242</v>
      </c>
    </row>
    <row r="450" spans="1:65" s="2" customFormat="1" ht="21.75" customHeight="1">
      <c r="A450" s="34"/>
      <c r="B450" s="35"/>
      <c r="C450" s="207" t="s">
        <v>1205</v>
      </c>
      <c r="D450" s="207" t="s">
        <v>244</v>
      </c>
      <c r="E450" s="208" t="s">
        <v>572</v>
      </c>
      <c r="F450" s="209" t="s">
        <v>573</v>
      </c>
      <c r="G450" s="210" t="s">
        <v>140</v>
      </c>
      <c r="H450" s="211">
        <v>57.72</v>
      </c>
      <c r="I450" s="212">
        <v>28.76</v>
      </c>
      <c r="J450" s="212">
        <f>ROUND(I450*H450,2)</f>
        <v>1660.03</v>
      </c>
      <c r="K450" s="209" t="s">
        <v>247</v>
      </c>
      <c r="L450" s="40"/>
      <c r="M450" s="213" t="s">
        <v>17</v>
      </c>
      <c r="N450" s="214" t="s">
        <v>41</v>
      </c>
      <c r="O450" s="215">
        <v>0.011</v>
      </c>
      <c r="P450" s="215">
        <f>O450*H450</f>
        <v>0.6349199999999999</v>
      </c>
      <c r="Q450" s="215">
        <v>0.0225634</v>
      </c>
      <c r="R450" s="215">
        <f>Q450*H450</f>
        <v>1.302359448</v>
      </c>
      <c r="S450" s="215">
        <v>0</v>
      </c>
      <c r="T450" s="216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217" t="s">
        <v>248</v>
      </c>
      <c r="AT450" s="217" t="s">
        <v>244</v>
      </c>
      <c r="AU450" s="217" t="s">
        <v>80</v>
      </c>
      <c r="AY450" s="19" t="s">
        <v>242</v>
      </c>
      <c r="BE450" s="218">
        <f>IF(N450="základní",J450,0)</f>
        <v>1660.03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78</v>
      </c>
      <c r="BK450" s="218">
        <f>ROUND(I450*H450,2)</f>
        <v>1660.03</v>
      </c>
      <c r="BL450" s="19" t="s">
        <v>248</v>
      </c>
      <c r="BM450" s="217" t="s">
        <v>1766</v>
      </c>
    </row>
    <row r="451" spans="1:47" s="2" customFormat="1" ht="12">
      <c r="A451" s="34"/>
      <c r="B451" s="35"/>
      <c r="C451" s="36"/>
      <c r="D451" s="219" t="s">
        <v>250</v>
      </c>
      <c r="E451" s="36"/>
      <c r="F451" s="220" t="s">
        <v>575</v>
      </c>
      <c r="G451" s="36"/>
      <c r="H451" s="36"/>
      <c r="I451" s="36"/>
      <c r="J451" s="36"/>
      <c r="K451" s="36"/>
      <c r="L451" s="40"/>
      <c r="M451" s="221"/>
      <c r="N451" s="222"/>
      <c r="O451" s="79"/>
      <c r="P451" s="79"/>
      <c r="Q451" s="79"/>
      <c r="R451" s="79"/>
      <c r="S451" s="79"/>
      <c r="T451" s="80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9" t="s">
        <v>250</v>
      </c>
      <c r="AU451" s="19" t="s">
        <v>80</v>
      </c>
    </row>
    <row r="452" spans="1:51" s="13" customFormat="1" ht="12">
      <c r="A452" s="13"/>
      <c r="B452" s="225"/>
      <c r="C452" s="226"/>
      <c r="D452" s="223" t="s">
        <v>254</v>
      </c>
      <c r="E452" s="227" t="s">
        <v>17</v>
      </c>
      <c r="F452" s="228" t="s">
        <v>1767</v>
      </c>
      <c r="G452" s="226"/>
      <c r="H452" s="229">
        <v>57.72</v>
      </c>
      <c r="I452" s="226"/>
      <c r="J452" s="226"/>
      <c r="K452" s="226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254</v>
      </c>
      <c r="AU452" s="234" t="s">
        <v>80</v>
      </c>
      <c r="AV452" s="13" t="s">
        <v>80</v>
      </c>
      <c r="AW452" s="13" t="s">
        <v>32</v>
      </c>
      <c r="AX452" s="13" t="s">
        <v>78</v>
      </c>
      <c r="AY452" s="234" t="s">
        <v>242</v>
      </c>
    </row>
    <row r="453" spans="1:63" s="12" customFormat="1" ht="22.8" customHeight="1">
      <c r="A453" s="12"/>
      <c r="B453" s="192"/>
      <c r="C453" s="193"/>
      <c r="D453" s="194" t="s">
        <v>69</v>
      </c>
      <c r="E453" s="205" t="s">
        <v>284</v>
      </c>
      <c r="F453" s="205" t="s">
        <v>1053</v>
      </c>
      <c r="G453" s="193"/>
      <c r="H453" s="193"/>
      <c r="I453" s="193"/>
      <c r="J453" s="206">
        <f>BK453</f>
        <v>1110.18</v>
      </c>
      <c r="K453" s="193"/>
      <c r="L453" s="197"/>
      <c r="M453" s="198"/>
      <c r="N453" s="199"/>
      <c r="O453" s="199"/>
      <c r="P453" s="200">
        <f>SUM(P454:P456)</f>
        <v>1.984884</v>
      </c>
      <c r="Q453" s="199"/>
      <c r="R453" s="200">
        <f>SUM(R454:R456)</f>
        <v>0.021051800000000002</v>
      </c>
      <c r="S453" s="199"/>
      <c r="T453" s="201">
        <f>SUM(T454:T456)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02" t="s">
        <v>78</v>
      </c>
      <c r="AT453" s="203" t="s">
        <v>69</v>
      </c>
      <c r="AU453" s="203" t="s">
        <v>78</v>
      </c>
      <c r="AY453" s="202" t="s">
        <v>242</v>
      </c>
      <c r="BK453" s="204">
        <f>SUM(BK454:BK456)</f>
        <v>1110.18</v>
      </c>
    </row>
    <row r="454" spans="1:65" s="2" customFormat="1" ht="16.5" customHeight="1">
      <c r="A454" s="34"/>
      <c r="B454" s="35"/>
      <c r="C454" s="207" t="s">
        <v>1211</v>
      </c>
      <c r="D454" s="207" t="s">
        <v>244</v>
      </c>
      <c r="E454" s="208" t="s">
        <v>1054</v>
      </c>
      <c r="F454" s="209" t="s">
        <v>1055</v>
      </c>
      <c r="G454" s="210" t="s">
        <v>140</v>
      </c>
      <c r="H454" s="211">
        <v>15.037</v>
      </c>
      <c r="I454" s="212">
        <v>73.83</v>
      </c>
      <c r="J454" s="212">
        <f>ROUND(I454*H454,2)</f>
        <v>1110.18</v>
      </c>
      <c r="K454" s="209" t="s">
        <v>247</v>
      </c>
      <c r="L454" s="40"/>
      <c r="M454" s="213" t="s">
        <v>17</v>
      </c>
      <c r="N454" s="214" t="s">
        <v>41</v>
      </c>
      <c r="O454" s="215">
        <v>0.132</v>
      </c>
      <c r="P454" s="215">
        <f>O454*H454</f>
        <v>1.984884</v>
      </c>
      <c r="Q454" s="215">
        <v>0.0014</v>
      </c>
      <c r="R454" s="215">
        <f>Q454*H454</f>
        <v>0.021051800000000002</v>
      </c>
      <c r="S454" s="215">
        <v>0</v>
      </c>
      <c r="T454" s="216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17" t="s">
        <v>248</v>
      </c>
      <c r="AT454" s="217" t="s">
        <v>244</v>
      </c>
      <c r="AU454" s="217" t="s">
        <v>80</v>
      </c>
      <c r="AY454" s="19" t="s">
        <v>242</v>
      </c>
      <c r="BE454" s="218">
        <f>IF(N454="základní",J454,0)</f>
        <v>1110.18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9" t="s">
        <v>78</v>
      </c>
      <c r="BK454" s="218">
        <f>ROUND(I454*H454,2)</f>
        <v>1110.18</v>
      </c>
      <c r="BL454" s="19" t="s">
        <v>248</v>
      </c>
      <c r="BM454" s="217" t="s">
        <v>1768</v>
      </c>
    </row>
    <row r="455" spans="1:47" s="2" customFormat="1" ht="12">
      <c r="A455" s="34"/>
      <c r="B455" s="35"/>
      <c r="C455" s="36"/>
      <c r="D455" s="219" t="s">
        <v>250</v>
      </c>
      <c r="E455" s="36"/>
      <c r="F455" s="220" t="s">
        <v>1057</v>
      </c>
      <c r="G455" s="36"/>
      <c r="H455" s="36"/>
      <c r="I455" s="36"/>
      <c r="J455" s="36"/>
      <c r="K455" s="36"/>
      <c r="L455" s="40"/>
      <c r="M455" s="221"/>
      <c r="N455" s="222"/>
      <c r="O455" s="79"/>
      <c r="P455" s="79"/>
      <c r="Q455" s="79"/>
      <c r="R455" s="79"/>
      <c r="S455" s="79"/>
      <c r="T455" s="80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T455" s="19" t="s">
        <v>250</v>
      </c>
      <c r="AU455" s="19" t="s">
        <v>80</v>
      </c>
    </row>
    <row r="456" spans="1:51" s="13" customFormat="1" ht="12">
      <c r="A456" s="13"/>
      <c r="B456" s="225"/>
      <c r="C456" s="226"/>
      <c r="D456" s="223" t="s">
        <v>254</v>
      </c>
      <c r="E456" s="227" t="s">
        <v>17</v>
      </c>
      <c r="F456" s="228" t="s">
        <v>1769</v>
      </c>
      <c r="G456" s="226"/>
      <c r="H456" s="229">
        <v>15.037</v>
      </c>
      <c r="I456" s="226"/>
      <c r="J456" s="226"/>
      <c r="K456" s="226"/>
      <c r="L456" s="230"/>
      <c r="M456" s="231"/>
      <c r="N456" s="232"/>
      <c r="O456" s="232"/>
      <c r="P456" s="232"/>
      <c r="Q456" s="232"/>
      <c r="R456" s="232"/>
      <c r="S456" s="232"/>
      <c r="T456" s="23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4" t="s">
        <v>254</v>
      </c>
      <c r="AU456" s="234" t="s">
        <v>80</v>
      </c>
      <c r="AV456" s="13" t="s">
        <v>80</v>
      </c>
      <c r="AW456" s="13" t="s">
        <v>32</v>
      </c>
      <c r="AX456" s="13" t="s">
        <v>78</v>
      </c>
      <c r="AY456" s="234" t="s">
        <v>242</v>
      </c>
    </row>
    <row r="457" spans="1:63" s="12" customFormat="1" ht="22.8" customHeight="1">
      <c r="A457" s="12"/>
      <c r="B457" s="192"/>
      <c r="C457" s="193"/>
      <c r="D457" s="194" t="s">
        <v>69</v>
      </c>
      <c r="E457" s="205" t="s">
        <v>300</v>
      </c>
      <c r="F457" s="205" t="s">
        <v>577</v>
      </c>
      <c r="G457" s="193"/>
      <c r="H457" s="193"/>
      <c r="I457" s="193"/>
      <c r="J457" s="206">
        <f>BK457</f>
        <v>221771.04000000004</v>
      </c>
      <c r="K457" s="193"/>
      <c r="L457" s="197"/>
      <c r="M457" s="198"/>
      <c r="N457" s="199"/>
      <c r="O457" s="199"/>
      <c r="P457" s="200">
        <f>SUM(P458:P588)</f>
        <v>136.14579999999998</v>
      </c>
      <c r="Q457" s="199"/>
      <c r="R457" s="200">
        <f>SUM(R458:R588)</f>
        <v>8.774456271</v>
      </c>
      <c r="S457" s="199"/>
      <c r="T457" s="201">
        <f>SUM(T458:T588)</f>
        <v>0.21392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02" t="s">
        <v>78</v>
      </c>
      <c r="AT457" s="203" t="s">
        <v>69</v>
      </c>
      <c r="AU457" s="203" t="s">
        <v>78</v>
      </c>
      <c r="AY457" s="202" t="s">
        <v>242</v>
      </c>
      <c r="BK457" s="204">
        <f>SUM(BK458:BK588)</f>
        <v>221771.04000000004</v>
      </c>
    </row>
    <row r="458" spans="1:65" s="2" customFormat="1" ht="16.5" customHeight="1">
      <c r="A458" s="34"/>
      <c r="B458" s="35"/>
      <c r="C458" s="207" t="s">
        <v>1217</v>
      </c>
      <c r="D458" s="207" t="s">
        <v>244</v>
      </c>
      <c r="E458" s="208" t="s">
        <v>1770</v>
      </c>
      <c r="F458" s="209" t="s">
        <v>1771</v>
      </c>
      <c r="G458" s="210" t="s">
        <v>17</v>
      </c>
      <c r="H458" s="211">
        <v>4</v>
      </c>
      <c r="I458" s="212">
        <v>1162.26</v>
      </c>
      <c r="J458" s="212">
        <f>ROUND(I458*H458,2)</f>
        <v>4649.04</v>
      </c>
      <c r="K458" s="209" t="s">
        <v>17</v>
      </c>
      <c r="L458" s="40"/>
      <c r="M458" s="213" t="s">
        <v>17</v>
      </c>
      <c r="N458" s="214" t="s">
        <v>41</v>
      </c>
      <c r="O458" s="215">
        <v>0</v>
      </c>
      <c r="P458" s="215">
        <f>O458*H458</f>
        <v>0</v>
      </c>
      <c r="Q458" s="215">
        <v>0</v>
      </c>
      <c r="R458" s="215">
        <f>Q458*H458</f>
        <v>0</v>
      </c>
      <c r="S458" s="215">
        <v>0</v>
      </c>
      <c r="T458" s="216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217" t="s">
        <v>248</v>
      </c>
      <c r="AT458" s="217" t="s">
        <v>244</v>
      </c>
      <c r="AU458" s="217" t="s">
        <v>80</v>
      </c>
      <c r="AY458" s="19" t="s">
        <v>242</v>
      </c>
      <c r="BE458" s="218">
        <f>IF(N458="základní",J458,0)</f>
        <v>4649.04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9" t="s">
        <v>78</v>
      </c>
      <c r="BK458" s="218">
        <f>ROUND(I458*H458,2)</f>
        <v>4649.04</v>
      </c>
      <c r="BL458" s="19" t="s">
        <v>248</v>
      </c>
      <c r="BM458" s="217" t="s">
        <v>1772</v>
      </c>
    </row>
    <row r="459" spans="1:51" s="13" customFormat="1" ht="12">
      <c r="A459" s="13"/>
      <c r="B459" s="225"/>
      <c r="C459" s="226"/>
      <c r="D459" s="223" t="s">
        <v>254</v>
      </c>
      <c r="E459" s="227" t="s">
        <v>17</v>
      </c>
      <c r="F459" s="228" t="s">
        <v>248</v>
      </c>
      <c r="G459" s="226"/>
      <c r="H459" s="229">
        <v>4</v>
      </c>
      <c r="I459" s="226"/>
      <c r="J459" s="226"/>
      <c r="K459" s="226"/>
      <c r="L459" s="230"/>
      <c r="M459" s="231"/>
      <c r="N459" s="232"/>
      <c r="O459" s="232"/>
      <c r="P459" s="232"/>
      <c r="Q459" s="232"/>
      <c r="R459" s="232"/>
      <c r="S459" s="232"/>
      <c r="T459" s="23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4" t="s">
        <v>254</v>
      </c>
      <c r="AU459" s="234" t="s">
        <v>80</v>
      </c>
      <c r="AV459" s="13" t="s">
        <v>80</v>
      </c>
      <c r="AW459" s="13" t="s">
        <v>32</v>
      </c>
      <c r="AX459" s="13" t="s">
        <v>78</v>
      </c>
      <c r="AY459" s="234" t="s">
        <v>242</v>
      </c>
    </row>
    <row r="460" spans="1:65" s="2" customFormat="1" ht="16.5" customHeight="1">
      <c r="A460" s="34"/>
      <c r="B460" s="35"/>
      <c r="C460" s="264" t="s">
        <v>1224</v>
      </c>
      <c r="D460" s="264" t="s">
        <v>420</v>
      </c>
      <c r="E460" s="265" t="s">
        <v>1773</v>
      </c>
      <c r="F460" s="266" t="s">
        <v>1774</v>
      </c>
      <c r="G460" s="267" t="s">
        <v>17</v>
      </c>
      <c r="H460" s="268">
        <v>2</v>
      </c>
      <c r="I460" s="269">
        <v>542.39</v>
      </c>
      <c r="J460" s="269">
        <f>ROUND(I460*H460,2)</f>
        <v>1084.78</v>
      </c>
      <c r="K460" s="266" t="s">
        <v>17</v>
      </c>
      <c r="L460" s="270"/>
      <c r="M460" s="271" t="s">
        <v>17</v>
      </c>
      <c r="N460" s="272" t="s">
        <v>41</v>
      </c>
      <c r="O460" s="215">
        <v>0</v>
      </c>
      <c r="P460" s="215">
        <f>O460*H460</f>
        <v>0</v>
      </c>
      <c r="Q460" s="215">
        <v>0</v>
      </c>
      <c r="R460" s="215">
        <f>Q460*H460</f>
        <v>0</v>
      </c>
      <c r="S460" s="215">
        <v>0</v>
      </c>
      <c r="T460" s="216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217" t="s">
        <v>300</v>
      </c>
      <c r="AT460" s="217" t="s">
        <v>420</v>
      </c>
      <c r="AU460" s="217" t="s">
        <v>80</v>
      </c>
      <c r="AY460" s="19" t="s">
        <v>242</v>
      </c>
      <c r="BE460" s="218">
        <f>IF(N460="základní",J460,0)</f>
        <v>1084.78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78</v>
      </c>
      <c r="BK460" s="218">
        <f>ROUND(I460*H460,2)</f>
        <v>1084.78</v>
      </c>
      <c r="BL460" s="19" t="s">
        <v>248</v>
      </c>
      <c r="BM460" s="217" t="s">
        <v>1775</v>
      </c>
    </row>
    <row r="461" spans="1:65" s="2" customFormat="1" ht="21.75" customHeight="1">
      <c r="A461" s="34"/>
      <c r="B461" s="35"/>
      <c r="C461" s="207" t="s">
        <v>1231</v>
      </c>
      <c r="D461" s="207" t="s">
        <v>244</v>
      </c>
      <c r="E461" s="208" t="s">
        <v>1059</v>
      </c>
      <c r="F461" s="209" t="s">
        <v>1060</v>
      </c>
      <c r="G461" s="210" t="s">
        <v>184</v>
      </c>
      <c r="H461" s="211">
        <v>141.7</v>
      </c>
      <c r="I461" s="212">
        <v>10.86</v>
      </c>
      <c r="J461" s="212">
        <f>ROUND(I461*H461,2)</f>
        <v>1538.86</v>
      </c>
      <c r="K461" s="209" t="s">
        <v>247</v>
      </c>
      <c r="L461" s="40"/>
      <c r="M461" s="213" t="s">
        <v>17</v>
      </c>
      <c r="N461" s="214" t="s">
        <v>41</v>
      </c>
      <c r="O461" s="215">
        <v>0.033</v>
      </c>
      <c r="P461" s="215">
        <f>O461*H461</f>
        <v>4.6761</v>
      </c>
      <c r="Q461" s="215">
        <v>0</v>
      </c>
      <c r="R461" s="215">
        <f>Q461*H461</f>
        <v>0</v>
      </c>
      <c r="S461" s="215">
        <v>0</v>
      </c>
      <c r="T461" s="216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17" t="s">
        <v>248</v>
      </c>
      <c r="AT461" s="217" t="s">
        <v>244</v>
      </c>
      <c r="AU461" s="217" t="s">
        <v>80</v>
      </c>
      <c r="AY461" s="19" t="s">
        <v>242</v>
      </c>
      <c r="BE461" s="218">
        <f>IF(N461="základní",J461,0)</f>
        <v>1538.86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9" t="s">
        <v>78</v>
      </c>
      <c r="BK461" s="218">
        <f>ROUND(I461*H461,2)</f>
        <v>1538.86</v>
      </c>
      <c r="BL461" s="19" t="s">
        <v>248</v>
      </c>
      <c r="BM461" s="217" t="s">
        <v>1776</v>
      </c>
    </row>
    <row r="462" spans="1:47" s="2" customFormat="1" ht="12">
      <c r="A462" s="34"/>
      <c r="B462" s="35"/>
      <c r="C462" s="36"/>
      <c r="D462" s="219" t="s">
        <v>250</v>
      </c>
      <c r="E462" s="36"/>
      <c r="F462" s="220" t="s">
        <v>1062</v>
      </c>
      <c r="G462" s="36"/>
      <c r="H462" s="36"/>
      <c r="I462" s="36"/>
      <c r="J462" s="36"/>
      <c r="K462" s="36"/>
      <c r="L462" s="40"/>
      <c r="M462" s="221"/>
      <c r="N462" s="222"/>
      <c r="O462" s="79"/>
      <c r="P462" s="79"/>
      <c r="Q462" s="79"/>
      <c r="R462" s="79"/>
      <c r="S462" s="79"/>
      <c r="T462" s="80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T462" s="19" t="s">
        <v>250</v>
      </c>
      <c r="AU462" s="19" t="s">
        <v>80</v>
      </c>
    </row>
    <row r="463" spans="1:51" s="13" customFormat="1" ht="12">
      <c r="A463" s="13"/>
      <c r="B463" s="225"/>
      <c r="C463" s="226"/>
      <c r="D463" s="223" t="s">
        <v>254</v>
      </c>
      <c r="E463" s="227" t="s">
        <v>17</v>
      </c>
      <c r="F463" s="228" t="s">
        <v>1777</v>
      </c>
      <c r="G463" s="226"/>
      <c r="H463" s="229">
        <v>141.7</v>
      </c>
      <c r="I463" s="226"/>
      <c r="J463" s="226"/>
      <c r="K463" s="226"/>
      <c r="L463" s="230"/>
      <c r="M463" s="231"/>
      <c r="N463" s="232"/>
      <c r="O463" s="232"/>
      <c r="P463" s="232"/>
      <c r="Q463" s="232"/>
      <c r="R463" s="232"/>
      <c r="S463" s="232"/>
      <c r="T463" s="23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4" t="s">
        <v>254</v>
      </c>
      <c r="AU463" s="234" t="s">
        <v>80</v>
      </c>
      <c r="AV463" s="13" t="s">
        <v>80</v>
      </c>
      <c r="AW463" s="13" t="s">
        <v>32</v>
      </c>
      <c r="AX463" s="13" t="s">
        <v>78</v>
      </c>
      <c r="AY463" s="234" t="s">
        <v>242</v>
      </c>
    </row>
    <row r="464" spans="1:65" s="2" customFormat="1" ht="24.15" customHeight="1">
      <c r="A464" s="34"/>
      <c r="B464" s="35"/>
      <c r="C464" s="264" t="s">
        <v>1778</v>
      </c>
      <c r="D464" s="264" t="s">
        <v>420</v>
      </c>
      <c r="E464" s="265" t="s">
        <v>1064</v>
      </c>
      <c r="F464" s="266" t="s">
        <v>1065</v>
      </c>
      <c r="G464" s="267" t="s">
        <v>184</v>
      </c>
      <c r="H464" s="268">
        <v>28.77</v>
      </c>
      <c r="I464" s="269">
        <v>40.29</v>
      </c>
      <c r="J464" s="269">
        <f>ROUND(I464*H464,2)</f>
        <v>1159.14</v>
      </c>
      <c r="K464" s="266" t="s">
        <v>423</v>
      </c>
      <c r="L464" s="270"/>
      <c r="M464" s="271" t="s">
        <v>17</v>
      </c>
      <c r="N464" s="272" t="s">
        <v>41</v>
      </c>
      <c r="O464" s="215">
        <v>0</v>
      </c>
      <c r="P464" s="215">
        <f>O464*H464</f>
        <v>0</v>
      </c>
      <c r="Q464" s="215">
        <v>0.00048</v>
      </c>
      <c r="R464" s="215">
        <f>Q464*H464</f>
        <v>0.0138096</v>
      </c>
      <c r="S464" s="215">
        <v>0</v>
      </c>
      <c r="T464" s="216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17" t="s">
        <v>300</v>
      </c>
      <c r="AT464" s="217" t="s">
        <v>420</v>
      </c>
      <c r="AU464" s="217" t="s">
        <v>80</v>
      </c>
      <c r="AY464" s="19" t="s">
        <v>242</v>
      </c>
      <c r="BE464" s="218">
        <f>IF(N464="základní",J464,0)</f>
        <v>1159.14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78</v>
      </c>
      <c r="BK464" s="218">
        <f>ROUND(I464*H464,2)</f>
        <v>1159.14</v>
      </c>
      <c r="BL464" s="19" t="s">
        <v>248</v>
      </c>
      <c r="BM464" s="217" t="s">
        <v>1779</v>
      </c>
    </row>
    <row r="465" spans="1:51" s="13" customFormat="1" ht="12">
      <c r="A465" s="13"/>
      <c r="B465" s="225"/>
      <c r="C465" s="226"/>
      <c r="D465" s="223" t="s">
        <v>254</v>
      </c>
      <c r="E465" s="227" t="s">
        <v>17</v>
      </c>
      <c r="F465" s="228" t="s">
        <v>1780</v>
      </c>
      <c r="G465" s="226"/>
      <c r="H465" s="229">
        <v>16</v>
      </c>
      <c r="I465" s="226"/>
      <c r="J465" s="226"/>
      <c r="K465" s="226"/>
      <c r="L465" s="230"/>
      <c r="M465" s="231"/>
      <c r="N465" s="232"/>
      <c r="O465" s="232"/>
      <c r="P465" s="232"/>
      <c r="Q465" s="232"/>
      <c r="R465" s="232"/>
      <c r="S465" s="232"/>
      <c r="T465" s="23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4" t="s">
        <v>254</v>
      </c>
      <c r="AU465" s="234" t="s">
        <v>80</v>
      </c>
      <c r="AV465" s="13" t="s">
        <v>80</v>
      </c>
      <c r="AW465" s="13" t="s">
        <v>32</v>
      </c>
      <c r="AX465" s="13" t="s">
        <v>70</v>
      </c>
      <c r="AY465" s="234" t="s">
        <v>242</v>
      </c>
    </row>
    <row r="466" spans="1:51" s="13" customFormat="1" ht="12">
      <c r="A466" s="13"/>
      <c r="B466" s="225"/>
      <c r="C466" s="226"/>
      <c r="D466" s="223" t="s">
        <v>254</v>
      </c>
      <c r="E466" s="227" t="s">
        <v>17</v>
      </c>
      <c r="F466" s="228" t="s">
        <v>1781</v>
      </c>
      <c r="G466" s="226"/>
      <c r="H466" s="229">
        <v>11.4</v>
      </c>
      <c r="I466" s="226"/>
      <c r="J466" s="226"/>
      <c r="K466" s="226"/>
      <c r="L466" s="230"/>
      <c r="M466" s="231"/>
      <c r="N466" s="232"/>
      <c r="O466" s="232"/>
      <c r="P466" s="232"/>
      <c r="Q466" s="232"/>
      <c r="R466" s="232"/>
      <c r="S466" s="232"/>
      <c r="T466" s="23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4" t="s">
        <v>254</v>
      </c>
      <c r="AU466" s="234" t="s">
        <v>80</v>
      </c>
      <c r="AV466" s="13" t="s">
        <v>80</v>
      </c>
      <c r="AW466" s="13" t="s">
        <v>32</v>
      </c>
      <c r="AX466" s="13" t="s">
        <v>70</v>
      </c>
      <c r="AY466" s="234" t="s">
        <v>242</v>
      </c>
    </row>
    <row r="467" spans="1:51" s="14" customFormat="1" ht="12">
      <c r="A467" s="14"/>
      <c r="B467" s="235"/>
      <c r="C467" s="236"/>
      <c r="D467" s="223" t="s">
        <v>254</v>
      </c>
      <c r="E467" s="237" t="s">
        <v>1264</v>
      </c>
      <c r="F467" s="238" t="s">
        <v>261</v>
      </c>
      <c r="G467" s="236"/>
      <c r="H467" s="239">
        <v>27.4</v>
      </c>
      <c r="I467" s="236"/>
      <c r="J467" s="236"/>
      <c r="K467" s="236"/>
      <c r="L467" s="240"/>
      <c r="M467" s="241"/>
      <c r="N467" s="242"/>
      <c r="O467" s="242"/>
      <c r="P467" s="242"/>
      <c r="Q467" s="242"/>
      <c r="R467" s="242"/>
      <c r="S467" s="242"/>
      <c r="T467" s="24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4" t="s">
        <v>254</v>
      </c>
      <c r="AU467" s="244" t="s">
        <v>80</v>
      </c>
      <c r="AV467" s="14" t="s">
        <v>248</v>
      </c>
      <c r="AW467" s="14" t="s">
        <v>32</v>
      </c>
      <c r="AX467" s="14" t="s">
        <v>70</v>
      </c>
      <c r="AY467" s="244" t="s">
        <v>242</v>
      </c>
    </row>
    <row r="468" spans="1:51" s="13" customFormat="1" ht="12">
      <c r="A468" s="13"/>
      <c r="B468" s="225"/>
      <c r="C468" s="226"/>
      <c r="D468" s="223" t="s">
        <v>254</v>
      </c>
      <c r="E468" s="227" t="s">
        <v>17</v>
      </c>
      <c r="F468" s="228" t="s">
        <v>1782</v>
      </c>
      <c r="G468" s="226"/>
      <c r="H468" s="229">
        <v>28.77</v>
      </c>
      <c r="I468" s="226"/>
      <c r="J468" s="226"/>
      <c r="K468" s="226"/>
      <c r="L468" s="230"/>
      <c r="M468" s="231"/>
      <c r="N468" s="232"/>
      <c r="O468" s="232"/>
      <c r="P468" s="232"/>
      <c r="Q468" s="232"/>
      <c r="R468" s="232"/>
      <c r="S468" s="232"/>
      <c r="T468" s="23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4" t="s">
        <v>254</v>
      </c>
      <c r="AU468" s="234" t="s">
        <v>80</v>
      </c>
      <c r="AV468" s="13" t="s">
        <v>80</v>
      </c>
      <c r="AW468" s="13" t="s">
        <v>32</v>
      </c>
      <c r="AX468" s="13" t="s">
        <v>78</v>
      </c>
      <c r="AY468" s="234" t="s">
        <v>242</v>
      </c>
    </row>
    <row r="469" spans="1:65" s="2" customFormat="1" ht="21.75" customHeight="1">
      <c r="A469" s="34"/>
      <c r="B469" s="35"/>
      <c r="C469" s="264" t="s">
        <v>1783</v>
      </c>
      <c r="D469" s="264" t="s">
        <v>420</v>
      </c>
      <c r="E469" s="265" t="s">
        <v>1068</v>
      </c>
      <c r="F469" s="266" t="s">
        <v>1069</v>
      </c>
      <c r="G469" s="267" t="s">
        <v>184</v>
      </c>
      <c r="H469" s="268">
        <v>120.015</v>
      </c>
      <c r="I469" s="269">
        <v>38.74</v>
      </c>
      <c r="J469" s="269">
        <f>ROUND(I469*H469,2)</f>
        <v>4649.38</v>
      </c>
      <c r="K469" s="266" t="s">
        <v>423</v>
      </c>
      <c r="L469" s="270"/>
      <c r="M469" s="271" t="s">
        <v>17</v>
      </c>
      <c r="N469" s="272" t="s">
        <v>41</v>
      </c>
      <c r="O469" s="215">
        <v>0</v>
      </c>
      <c r="P469" s="215">
        <f>O469*H469</f>
        <v>0</v>
      </c>
      <c r="Q469" s="215">
        <v>0.00039</v>
      </c>
      <c r="R469" s="215">
        <f>Q469*H469</f>
        <v>0.046805849999999996</v>
      </c>
      <c r="S469" s="215">
        <v>0</v>
      </c>
      <c r="T469" s="216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17" t="s">
        <v>300</v>
      </c>
      <c r="AT469" s="217" t="s">
        <v>420</v>
      </c>
      <c r="AU469" s="217" t="s">
        <v>80</v>
      </c>
      <c r="AY469" s="19" t="s">
        <v>242</v>
      </c>
      <c r="BE469" s="218">
        <f>IF(N469="základní",J469,0)</f>
        <v>4649.38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9" t="s">
        <v>78</v>
      </c>
      <c r="BK469" s="218">
        <f>ROUND(I469*H469,2)</f>
        <v>4649.38</v>
      </c>
      <c r="BL469" s="19" t="s">
        <v>248</v>
      </c>
      <c r="BM469" s="217" t="s">
        <v>1784</v>
      </c>
    </row>
    <row r="470" spans="1:51" s="13" customFormat="1" ht="12">
      <c r="A470" s="13"/>
      <c r="B470" s="225"/>
      <c r="C470" s="226"/>
      <c r="D470" s="223" t="s">
        <v>254</v>
      </c>
      <c r="E470" s="227" t="s">
        <v>17</v>
      </c>
      <c r="F470" s="228" t="s">
        <v>1785</v>
      </c>
      <c r="G470" s="226"/>
      <c r="H470" s="229">
        <v>37.4</v>
      </c>
      <c r="I470" s="226"/>
      <c r="J470" s="226"/>
      <c r="K470" s="226"/>
      <c r="L470" s="230"/>
      <c r="M470" s="231"/>
      <c r="N470" s="232"/>
      <c r="O470" s="232"/>
      <c r="P470" s="232"/>
      <c r="Q470" s="232"/>
      <c r="R470" s="232"/>
      <c r="S470" s="232"/>
      <c r="T470" s="23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4" t="s">
        <v>254</v>
      </c>
      <c r="AU470" s="234" t="s">
        <v>80</v>
      </c>
      <c r="AV470" s="13" t="s">
        <v>80</v>
      </c>
      <c r="AW470" s="13" t="s">
        <v>32</v>
      </c>
      <c r="AX470" s="13" t="s">
        <v>70</v>
      </c>
      <c r="AY470" s="234" t="s">
        <v>242</v>
      </c>
    </row>
    <row r="471" spans="1:51" s="13" customFormat="1" ht="12">
      <c r="A471" s="13"/>
      <c r="B471" s="225"/>
      <c r="C471" s="226"/>
      <c r="D471" s="223" t="s">
        <v>254</v>
      </c>
      <c r="E471" s="227" t="s">
        <v>17</v>
      </c>
      <c r="F471" s="228" t="s">
        <v>1786</v>
      </c>
      <c r="G471" s="226"/>
      <c r="H471" s="229">
        <v>45.25</v>
      </c>
      <c r="I471" s="226"/>
      <c r="J471" s="226"/>
      <c r="K471" s="226"/>
      <c r="L471" s="230"/>
      <c r="M471" s="231"/>
      <c r="N471" s="232"/>
      <c r="O471" s="232"/>
      <c r="P471" s="232"/>
      <c r="Q471" s="232"/>
      <c r="R471" s="232"/>
      <c r="S471" s="232"/>
      <c r="T471" s="23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4" t="s">
        <v>254</v>
      </c>
      <c r="AU471" s="234" t="s">
        <v>80</v>
      </c>
      <c r="AV471" s="13" t="s">
        <v>80</v>
      </c>
      <c r="AW471" s="13" t="s">
        <v>32</v>
      </c>
      <c r="AX471" s="13" t="s">
        <v>70</v>
      </c>
      <c r="AY471" s="234" t="s">
        <v>242</v>
      </c>
    </row>
    <row r="472" spans="1:51" s="13" customFormat="1" ht="12">
      <c r="A472" s="13"/>
      <c r="B472" s="225"/>
      <c r="C472" s="226"/>
      <c r="D472" s="223" t="s">
        <v>254</v>
      </c>
      <c r="E472" s="227" t="s">
        <v>17</v>
      </c>
      <c r="F472" s="228" t="s">
        <v>1787</v>
      </c>
      <c r="G472" s="226"/>
      <c r="H472" s="229">
        <v>31.65</v>
      </c>
      <c r="I472" s="226"/>
      <c r="J472" s="226"/>
      <c r="K472" s="226"/>
      <c r="L472" s="230"/>
      <c r="M472" s="231"/>
      <c r="N472" s="232"/>
      <c r="O472" s="232"/>
      <c r="P472" s="232"/>
      <c r="Q472" s="232"/>
      <c r="R472" s="232"/>
      <c r="S472" s="232"/>
      <c r="T472" s="23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4" t="s">
        <v>254</v>
      </c>
      <c r="AU472" s="234" t="s">
        <v>80</v>
      </c>
      <c r="AV472" s="13" t="s">
        <v>80</v>
      </c>
      <c r="AW472" s="13" t="s">
        <v>32</v>
      </c>
      <c r="AX472" s="13" t="s">
        <v>70</v>
      </c>
      <c r="AY472" s="234" t="s">
        <v>242</v>
      </c>
    </row>
    <row r="473" spans="1:51" s="14" customFormat="1" ht="12">
      <c r="A473" s="14"/>
      <c r="B473" s="235"/>
      <c r="C473" s="236"/>
      <c r="D473" s="223" t="s">
        <v>254</v>
      </c>
      <c r="E473" s="237" t="s">
        <v>1267</v>
      </c>
      <c r="F473" s="238" t="s">
        <v>261</v>
      </c>
      <c r="G473" s="236"/>
      <c r="H473" s="239">
        <v>114.30000000000001</v>
      </c>
      <c r="I473" s="236"/>
      <c r="J473" s="236"/>
      <c r="K473" s="236"/>
      <c r="L473" s="240"/>
      <c r="M473" s="241"/>
      <c r="N473" s="242"/>
      <c r="O473" s="242"/>
      <c r="P473" s="242"/>
      <c r="Q473" s="242"/>
      <c r="R473" s="242"/>
      <c r="S473" s="242"/>
      <c r="T473" s="24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4" t="s">
        <v>254</v>
      </c>
      <c r="AU473" s="244" t="s">
        <v>80</v>
      </c>
      <c r="AV473" s="14" t="s">
        <v>248</v>
      </c>
      <c r="AW473" s="14" t="s">
        <v>32</v>
      </c>
      <c r="AX473" s="14" t="s">
        <v>70</v>
      </c>
      <c r="AY473" s="244" t="s">
        <v>242</v>
      </c>
    </row>
    <row r="474" spans="1:51" s="13" customFormat="1" ht="12">
      <c r="A474" s="13"/>
      <c r="B474" s="225"/>
      <c r="C474" s="226"/>
      <c r="D474" s="223" t="s">
        <v>254</v>
      </c>
      <c r="E474" s="227" t="s">
        <v>17</v>
      </c>
      <c r="F474" s="228" t="s">
        <v>1788</v>
      </c>
      <c r="G474" s="226"/>
      <c r="H474" s="229">
        <v>120.015</v>
      </c>
      <c r="I474" s="226"/>
      <c r="J474" s="226"/>
      <c r="K474" s="226"/>
      <c r="L474" s="230"/>
      <c r="M474" s="231"/>
      <c r="N474" s="232"/>
      <c r="O474" s="232"/>
      <c r="P474" s="232"/>
      <c r="Q474" s="232"/>
      <c r="R474" s="232"/>
      <c r="S474" s="232"/>
      <c r="T474" s="23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4" t="s">
        <v>254</v>
      </c>
      <c r="AU474" s="234" t="s">
        <v>80</v>
      </c>
      <c r="AV474" s="13" t="s">
        <v>80</v>
      </c>
      <c r="AW474" s="13" t="s">
        <v>32</v>
      </c>
      <c r="AX474" s="13" t="s">
        <v>78</v>
      </c>
      <c r="AY474" s="234" t="s">
        <v>242</v>
      </c>
    </row>
    <row r="475" spans="1:65" s="2" customFormat="1" ht="24.15" customHeight="1">
      <c r="A475" s="34"/>
      <c r="B475" s="35"/>
      <c r="C475" s="207" t="s">
        <v>1789</v>
      </c>
      <c r="D475" s="207" t="s">
        <v>244</v>
      </c>
      <c r="E475" s="208" t="s">
        <v>1073</v>
      </c>
      <c r="F475" s="209" t="s">
        <v>1074</v>
      </c>
      <c r="G475" s="210" t="s">
        <v>184</v>
      </c>
      <c r="H475" s="211">
        <v>157.71</v>
      </c>
      <c r="I475" s="212">
        <v>206.31</v>
      </c>
      <c r="J475" s="212">
        <f>ROUND(I475*H475,2)</f>
        <v>32537.15</v>
      </c>
      <c r="K475" s="209" t="s">
        <v>247</v>
      </c>
      <c r="L475" s="40"/>
      <c r="M475" s="213" t="s">
        <v>17</v>
      </c>
      <c r="N475" s="214" t="s">
        <v>41</v>
      </c>
      <c r="O475" s="215">
        <v>0.19</v>
      </c>
      <c r="P475" s="215">
        <f>O475*H475</f>
        <v>29.9649</v>
      </c>
      <c r="Q475" s="215">
        <v>0.0013141</v>
      </c>
      <c r="R475" s="215">
        <f>Q475*H475</f>
        <v>0.207246711</v>
      </c>
      <c r="S475" s="215">
        <v>0</v>
      </c>
      <c r="T475" s="216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217" t="s">
        <v>248</v>
      </c>
      <c r="AT475" s="217" t="s">
        <v>244</v>
      </c>
      <c r="AU475" s="217" t="s">
        <v>80</v>
      </c>
      <c r="AY475" s="19" t="s">
        <v>242</v>
      </c>
      <c r="BE475" s="218">
        <f>IF(N475="základní",J475,0)</f>
        <v>32537.15</v>
      </c>
      <c r="BF475" s="218">
        <f>IF(N475="snížená",J475,0)</f>
        <v>0</v>
      </c>
      <c r="BG475" s="218">
        <f>IF(N475="zákl. přenesená",J475,0)</f>
        <v>0</v>
      </c>
      <c r="BH475" s="218">
        <f>IF(N475="sníž. přenesená",J475,0)</f>
        <v>0</v>
      </c>
      <c r="BI475" s="218">
        <f>IF(N475="nulová",J475,0)</f>
        <v>0</v>
      </c>
      <c r="BJ475" s="19" t="s">
        <v>78</v>
      </c>
      <c r="BK475" s="218">
        <f>ROUND(I475*H475,2)</f>
        <v>32537.15</v>
      </c>
      <c r="BL475" s="19" t="s">
        <v>248</v>
      </c>
      <c r="BM475" s="217" t="s">
        <v>1790</v>
      </c>
    </row>
    <row r="476" spans="1:47" s="2" customFormat="1" ht="12">
      <c r="A476" s="34"/>
      <c r="B476" s="35"/>
      <c r="C476" s="36"/>
      <c r="D476" s="219" t="s">
        <v>250</v>
      </c>
      <c r="E476" s="36"/>
      <c r="F476" s="220" t="s">
        <v>1076</v>
      </c>
      <c r="G476" s="36"/>
      <c r="H476" s="36"/>
      <c r="I476" s="36"/>
      <c r="J476" s="36"/>
      <c r="K476" s="36"/>
      <c r="L476" s="40"/>
      <c r="M476" s="221"/>
      <c r="N476" s="222"/>
      <c r="O476" s="79"/>
      <c r="P476" s="79"/>
      <c r="Q476" s="79"/>
      <c r="R476" s="79"/>
      <c r="S476" s="79"/>
      <c r="T476" s="80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T476" s="19" t="s">
        <v>250</v>
      </c>
      <c r="AU476" s="19" t="s">
        <v>80</v>
      </c>
    </row>
    <row r="477" spans="1:51" s="13" customFormat="1" ht="12">
      <c r="A477" s="13"/>
      <c r="B477" s="225"/>
      <c r="C477" s="226"/>
      <c r="D477" s="223" t="s">
        <v>254</v>
      </c>
      <c r="E477" s="227" t="s">
        <v>1273</v>
      </c>
      <c r="F477" s="228" t="s">
        <v>1275</v>
      </c>
      <c r="G477" s="226"/>
      <c r="H477" s="229">
        <v>8.5</v>
      </c>
      <c r="I477" s="226"/>
      <c r="J477" s="226"/>
      <c r="K477" s="226"/>
      <c r="L477" s="230"/>
      <c r="M477" s="231"/>
      <c r="N477" s="232"/>
      <c r="O477" s="232"/>
      <c r="P477" s="232"/>
      <c r="Q477" s="232"/>
      <c r="R477" s="232"/>
      <c r="S477" s="232"/>
      <c r="T477" s="23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4" t="s">
        <v>254</v>
      </c>
      <c r="AU477" s="234" t="s">
        <v>80</v>
      </c>
      <c r="AV477" s="13" t="s">
        <v>80</v>
      </c>
      <c r="AW477" s="13" t="s">
        <v>32</v>
      </c>
      <c r="AX477" s="13" t="s">
        <v>70</v>
      </c>
      <c r="AY477" s="234" t="s">
        <v>242</v>
      </c>
    </row>
    <row r="478" spans="1:51" s="13" customFormat="1" ht="12">
      <c r="A478" s="13"/>
      <c r="B478" s="225"/>
      <c r="C478" s="226"/>
      <c r="D478" s="223" t="s">
        <v>254</v>
      </c>
      <c r="E478" s="227" t="s">
        <v>17</v>
      </c>
      <c r="F478" s="228" t="s">
        <v>1777</v>
      </c>
      <c r="G478" s="226"/>
      <c r="H478" s="229">
        <v>141.7</v>
      </c>
      <c r="I478" s="226"/>
      <c r="J478" s="226"/>
      <c r="K478" s="226"/>
      <c r="L478" s="230"/>
      <c r="M478" s="231"/>
      <c r="N478" s="232"/>
      <c r="O478" s="232"/>
      <c r="P478" s="232"/>
      <c r="Q478" s="232"/>
      <c r="R478" s="232"/>
      <c r="S478" s="232"/>
      <c r="T478" s="23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4" t="s">
        <v>254</v>
      </c>
      <c r="AU478" s="234" t="s">
        <v>80</v>
      </c>
      <c r="AV478" s="13" t="s">
        <v>80</v>
      </c>
      <c r="AW478" s="13" t="s">
        <v>32</v>
      </c>
      <c r="AX478" s="13" t="s">
        <v>70</v>
      </c>
      <c r="AY478" s="234" t="s">
        <v>242</v>
      </c>
    </row>
    <row r="479" spans="1:51" s="14" customFormat="1" ht="12">
      <c r="A479" s="14"/>
      <c r="B479" s="235"/>
      <c r="C479" s="236"/>
      <c r="D479" s="223" t="s">
        <v>254</v>
      </c>
      <c r="E479" s="237" t="s">
        <v>17</v>
      </c>
      <c r="F479" s="238" t="s">
        <v>261</v>
      </c>
      <c r="G479" s="236"/>
      <c r="H479" s="239">
        <v>150.2</v>
      </c>
      <c r="I479" s="236"/>
      <c r="J479" s="236"/>
      <c r="K479" s="236"/>
      <c r="L479" s="240"/>
      <c r="M479" s="241"/>
      <c r="N479" s="242"/>
      <c r="O479" s="242"/>
      <c r="P479" s="242"/>
      <c r="Q479" s="242"/>
      <c r="R479" s="242"/>
      <c r="S479" s="242"/>
      <c r="T479" s="24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4" t="s">
        <v>254</v>
      </c>
      <c r="AU479" s="244" t="s">
        <v>80</v>
      </c>
      <c r="AV479" s="14" t="s">
        <v>248</v>
      </c>
      <c r="AW479" s="14" t="s">
        <v>32</v>
      </c>
      <c r="AX479" s="14" t="s">
        <v>70</v>
      </c>
      <c r="AY479" s="244" t="s">
        <v>242</v>
      </c>
    </row>
    <row r="480" spans="1:51" s="13" customFormat="1" ht="12">
      <c r="A480" s="13"/>
      <c r="B480" s="225"/>
      <c r="C480" s="226"/>
      <c r="D480" s="223" t="s">
        <v>254</v>
      </c>
      <c r="E480" s="227" t="s">
        <v>17</v>
      </c>
      <c r="F480" s="228" t="s">
        <v>1791</v>
      </c>
      <c r="G480" s="226"/>
      <c r="H480" s="229">
        <v>157.71</v>
      </c>
      <c r="I480" s="226"/>
      <c r="J480" s="226"/>
      <c r="K480" s="226"/>
      <c r="L480" s="230"/>
      <c r="M480" s="231"/>
      <c r="N480" s="232"/>
      <c r="O480" s="232"/>
      <c r="P480" s="232"/>
      <c r="Q480" s="232"/>
      <c r="R480" s="232"/>
      <c r="S480" s="232"/>
      <c r="T480" s="23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4" t="s">
        <v>254</v>
      </c>
      <c r="AU480" s="234" t="s">
        <v>80</v>
      </c>
      <c r="AV480" s="13" t="s">
        <v>80</v>
      </c>
      <c r="AW480" s="13" t="s">
        <v>32</v>
      </c>
      <c r="AX480" s="13" t="s">
        <v>78</v>
      </c>
      <c r="AY480" s="234" t="s">
        <v>242</v>
      </c>
    </row>
    <row r="481" spans="1:65" s="2" customFormat="1" ht="24.15" customHeight="1">
      <c r="A481" s="34"/>
      <c r="B481" s="35"/>
      <c r="C481" s="207" t="s">
        <v>1792</v>
      </c>
      <c r="D481" s="207" t="s">
        <v>244</v>
      </c>
      <c r="E481" s="208" t="s">
        <v>1793</v>
      </c>
      <c r="F481" s="209" t="s">
        <v>1794</v>
      </c>
      <c r="G481" s="210" t="s">
        <v>184</v>
      </c>
      <c r="H481" s="211">
        <v>16.8</v>
      </c>
      <c r="I481" s="212">
        <v>433.26</v>
      </c>
      <c r="J481" s="212">
        <f>ROUND(I481*H481,2)</f>
        <v>7278.77</v>
      </c>
      <c r="K481" s="209" t="s">
        <v>247</v>
      </c>
      <c r="L481" s="40"/>
      <c r="M481" s="213" t="s">
        <v>17</v>
      </c>
      <c r="N481" s="214" t="s">
        <v>41</v>
      </c>
      <c r="O481" s="215">
        <v>0.258</v>
      </c>
      <c r="P481" s="215">
        <f>O481*H481</f>
        <v>4.3344000000000005</v>
      </c>
      <c r="Q481" s="215">
        <v>0.0027611</v>
      </c>
      <c r="R481" s="215">
        <f>Q481*H481</f>
        <v>0.04638648</v>
      </c>
      <c r="S481" s="215">
        <v>0</v>
      </c>
      <c r="T481" s="216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217" t="s">
        <v>248</v>
      </c>
      <c r="AT481" s="217" t="s">
        <v>244</v>
      </c>
      <c r="AU481" s="217" t="s">
        <v>80</v>
      </c>
      <c r="AY481" s="19" t="s">
        <v>242</v>
      </c>
      <c r="BE481" s="218">
        <f>IF(N481="základní",J481,0)</f>
        <v>7278.77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78</v>
      </c>
      <c r="BK481" s="218">
        <f>ROUND(I481*H481,2)</f>
        <v>7278.77</v>
      </c>
      <c r="BL481" s="19" t="s">
        <v>248</v>
      </c>
      <c r="BM481" s="217" t="s">
        <v>1795</v>
      </c>
    </row>
    <row r="482" spans="1:47" s="2" customFormat="1" ht="12">
      <c r="A482" s="34"/>
      <c r="B482" s="35"/>
      <c r="C482" s="36"/>
      <c r="D482" s="219" t="s">
        <v>250</v>
      </c>
      <c r="E482" s="36"/>
      <c r="F482" s="220" t="s">
        <v>1796</v>
      </c>
      <c r="G482" s="36"/>
      <c r="H482" s="36"/>
      <c r="I482" s="36"/>
      <c r="J482" s="36"/>
      <c r="K482" s="36"/>
      <c r="L482" s="40"/>
      <c r="M482" s="221"/>
      <c r="N482" s="222"/>
      <c r="O482" s="79"/>
      <c r="P482" s="79"/>
      <c r="Q482" s="79"/>
      <c r="R482" s="79"/>
      <c r="S482" s="79"/>
      <c r="T482" s="80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T482" s="19" t="s">
        <v>250</v>
      </c>
      <c r="AU482" s="19" t="s">
        <v>80</v>
      </c>
    </row>
    <row r="483" spans="1:51" s="13" customFormat="1" ht="12">
      <c r="A483" s="13"/>
      <c r="B483" s="225"/>
      <c r="C483" s="226"/>
      <c r="D483" s="223" t="s">
        <v>254</v>
      </c>
      <c r="E483" s="227" t="s">
        <v>1276</v>
      </c>
      <c r="F483" s="228" t="s">
        <v>363</v>
      </c>
      <c r="G483" s="226"/>
      <c r="H483" s="229">
        <v>16</v>
      </c>
      <c r="I483" s="226"/>
      <c r="J483" s="226"/>
      <c r="K483" s="226"/>
      <c r="L483" s="230"/>
      <c r="M483" s="231"/>
      <c r="N483" s="232"/>
      <c r="O483" s="232"/>
      <c r="P483" s="232"/>
      <c r="Q483" s="232"/>
      <c r="R483" s="232"/>
      <c r="S483" s="232"/>
      <c r="T483" s="23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4" t="s">
        <v>254</v>
      </c>
      <c r="AU483" s="234" t="s">
        <v>80</v>
      </c>
      <c r="AV483" s="13" t="s">
        <v>80</v>
      </c>
      <c r="AW483" s="13" t="s">
        <v>32</v>
      </c>
      <c r="AX483" s="13" t="s">
        <v>70</v>
      </c>
      <c r="AY483" s="234" t="s">
        <v>242</v>
      </c>
    </row>
    <row r="484" spans="1:51" s="13" customFormat="1" ht="12">
      <c r="A484" s="13"/>
      <c r="B484" s="225"/>
      <c r="C484" s="226"/>
      <c r="D484" s="223" t="s">
        <v>254</v>
      </c>
      <c r="E484" s="227" t="s">
        <v>17</v>
      </c>
      <c r="F484" s="228" t="s">
        <v>1797</v>
      </c>
      <c r="G484" s="226"/>
      <c r="H484" s="229">
        <v>16.8</v>
      </c>
      <c r="I484" s="226"/>
      <c r="J484" s="226"/>
      <c r="K484" s="226"/>
      <c r="L484" s="230"/>
      <c r="M484" s="231"/>
      <c r="N484" s="232"/>
      <c r="O484" s="232"/>
      <c r="P484" s="232"/>
      <c r="Q484" s="232"/>
      <c r="R484" s="232"/>
      <c r="S484" s="232"/>
      <c r="T484" s="23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4" t="s">
        <v>254</v>
      </c>
      <c r="AU484" s="234" t="s">
        <v>80</v>
      </c>
      <c r="AV484" s="13" t="s">
        <v>80</v>
      </c>
      <c r="AW484" s="13" t="s">
        <v>32</v>
      </c>
      <c r="AX484" s="13" t="s">
        <v>78</v>
      </c>
      <c r="AY484" s="234" t="s">
        <v>242</v>
      </c>
    </row>
    <row r="485" spans="1:65" s="2" customFormat="1" ht="24.15" customHeight="1">
      <c r="A485" s="34"/>
      <c r="B485" s="35"/>
      <c r="C485" s="207" t="s">
        <v>1798</v>
      </c>
      <c r="D485" s="207" t="s">
        <v>244</v>
      </c>
      <c r="E485" s="208" t="s">
        <v>1799</v>
      </c>
      <c r="F485" s="209" t="s">
        <v>1800</v>
      </c>
      <c r="G485" s="210" t="s">
        <v>184</v>
      </c>
      <c r="H485" s="211">
        <v>48.6</v>
      </c>
      <c r="I485" s="212">
        <v>619.03</v>
      </c>
      <c r="J485" s="212">
        <f>ROUND(I485*H485,2)</f>
        <v>30084.86</v>
      </c>
      <c r="K485" s="209" t="s">
        <v>247</v>
      </c>
      <c r="L485" s="40"/>
      <c r="M485" s="213" t="s">
        <v>17</v>
      </c>
      <c r="N485" s="214" t="s">
        <v>41</v>
      </c>
      <c r="O485" s="215">
        <v>0.292</v>
      </c>
      <c r="P485" s="215">
        <f>O485*H485</f>
        <v>14.1912</v>
      </c>
      <c r="Q485" s="215">
        <v>0.0044008</v>
      </c>
      <c r="R485" s="215">
        <f>Q485*H485</f>
        <v>0.21387888</v>
      </c>
      <c r="S485" s="215">
        <v>0</v>
      </c>
      <c r="T485" s="216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217" t="s">
        <v>248</v>
      </c>
      <c r="AT485" s="217" t="s">
        <v>244</v>
      </c>
      <c r="AU485" s="217" t="s">
        <v>80</v>
      </c>
      <c r="AY485" s="19" t="s">
        <v>242</v>
      </c>
      <c r="BE485" s="218">
        <f>IF(N485="základní",J485,0)</f>
        <v>30084.86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9" t="s">
        <v>78</v>
      </c>
      <c r="BK485" s="218">
        <f>ROUND(I485*H485,2)</f>
        <v>30084.86</v>
      </c>
      <c r="BL485" s="19" t="s">
        <v>248</v>
      </c>
      <c r="BM485" s="217" t="s">
        <v>1801</v>
      </c>
    </row>
    <row r="486" spans="1:47" s="2" customFormat="1" ht="12">
      <c r="A486" s="34"/>
      <c r="B486" s="35"/>
      <c r="C486" s="36"/>
      <c r="D486" s="219" t="s">
        <v>250</v>
      </c>
      <c r="E486" s="36"/>
      <c r="F486" s="220" t="s">
        <v>1802</v>
      </c>
      <c r="G486" s="36"/>
      <c r="H486" s="36"/>
      <c r="I486" s="36"/>
      <c r="J486" s="36"/>
      <c r="K486" s="36"/>
      <c r="L486" s="40"/>
      <c r="M486" s="221"/>
      <c r="N486" s="222"/>
      <c r="O486" s="79"/>
      <c r="P486" s="79"/>
      <c r="Q486" s="79"/>
      <c r="R486" s="79"/>
      <c r="S486" s="79"/>
      <c r="T486" s="80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T486" s="19" t="s">
        <v>250</v>
      </c>
      <c r="AU486" s="19" t="s">
        <v>80</v>
      </c>
    </row>
    <row r="487" spans="1:51" s="13" customFormat="1" ht="12">
      <c r="A487" s="13"/>
      <c r="B487" s="225"/>
      <c r="C487" s="226"/>
      <c r="D487" s="223" t="s">
        <v>254</v>
      </c>
      <c r="E487" s="227" t="s">
        <v>1284</v>
      </c>
      <c r="F487" s="228" t="s">
        <v>1803</v>
      </c>
      <c r="G487" s="226"/>
      <c r="H487" s="229">
        <v>48.6</v>
      </c>
      <c r="I487" s="226"/>
      <c r="J487" s="226"/>
      <c r="K487" s="226"/>
      <c r="L487" s="230"/>
      <c r="M487" s="231"/>
      <c r="N487" s="232"/>
      <c r="O487" s="232"/>
      <c r="P487" s="232"/>
      <c r="Q487" s="232"/>
      <c r="R487" s="232"/>
      <c r="S487" s="232"/>
      <c r="T487" s="23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4" t="s">
        <v>254</v>
      </c>
      <c r="AU487" s="234" t="s">
        <v>80</v>
      </c>
      <c r="AV487" s="13" t="s">
        <v>80</v>
      </c>
      <c r="AW487" s="13" t="s">
        <v>32</v>
      </c>
      <c r="AX487" s="13" t="s">
        <v>78</v>
      </c>
      <c r="AY487" s="234" t="s">
        <v>242</v>
      </c>
    </row>
    <row r="488" spans="1:65" s="2" customFormat="1" ht="21.75" customHeight="1">
      <c r="A488" s="34"/>
      <c r="B488" s="35"/>
      <c r="C488" s="207" t="s">
        <v>1804</v>
      </c>
      <c r="D488" s="207" t="s">
        <v>244</v>
      </c>
      <c r="E488" s="208" t="s">
        <v>1805</v>
      </c>
      <c r="F488" s="209" t="s">
        <v>1806</v>
      </c>
      <c r="G488" s="210" t="s">
        <v>184</v>
      </c>
      <c r="H488" s="211">
        <v>12</v>
      </c>
      <c r="I488" s="212">
        <v>73.32</v>
      </c>
      <c r="J488" s="212">
        <f>ROUND(I488*H488,2)</f>
        <v>879.84</v>
      </c>
      <c r="K488" s="209" t="s">
        <v>247</v>
      </c>
      <c r="L488" s="40"/>
      <c r="M488" s="213" t="s">
        <v>17</v>
      </c>
      <c r="N488" s="214" t="s">
        <v>41</v>
      </c>
      <c r="O488" s="215">
        <v>0.06</v>
      </c>
      <c r="P488" s="215">
        <f>O488*H488</f>
        <v>0.72</v>
      </c>
      <c r="Q488" s="215">
        <v>0</v>
      </c>
      <c r="R488" s="215">
        <f>Q488*H488</f>
        <v>0</v>
      </c>
      <c r="S488" s="215">
        <v>0.015</v>
      </c>
      <c r="T488" s="216">
        <f>S488*H488</f>
        <v>0.18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217" t="s">
        <v>248</v>
      </c>
      <c r="AT488" s="217" t="s">
        <v>244</v>
      </c>
      <c r="AU488" s="217" t="s">
        <v>80</v>
      </c>
      <c r="AY488" s="19" t="s">
        <v>242</v>
      </c>
      <c r="BE488" s="218">
        <f>IF(N488="základní",J488,0)</f>
        <v>879.84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9" t="s">
        <v>78</v>
      </c>
      <c r="BK488" s="218">
        <f>ROUND(I488*H488,2)</f>
        <v>879.84</v>
      </c>
      <c r="BL488" s="19" t="s">
        <v>248</v>
      </c>
      <c r="BM488" s="217" t="s">
        <v>1807</v>
      </c>
    </row>
    <row r="489" spans="1:47" s="2" customFormat="1" ht="12">
      <c r="A489" s="34"/>
      <c r="B489" s="35"/>
      <c r="C489" s="36"/>
      <c r="D489" s="219" t="s">
        <v>250</v>
      </c>
      <c r="E489" s="36"/>
      <c r="F489" s="220" t="s">
        <v>1808</v>
      </c>
      <c r="G489" s="36"/>
      <c r="H489" s="36"/>
      <c r="I489" s="36"/>
      <c r="J489" s="36"/>
      <c r="K489" s="36"/>
      <c r="L489" s="40"/>
      <c r="M489" s="221"/>
      <c r="N489" s="222"/>
      <c r="O489" s="79"/>
      <c r="P489" s="79"/>
      <c r="Q489" s="79"/>
      <c r="R489" s="79"/>
      <c r="S489" s="79"/>
      <c r="T489" s="80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T489" s="19" t="s">
        <v>250</v>
      </c>
      <c r="AU489" s="19" t="s">
        <v>80</v>
      </c>
    </row>
    <row r="490" spans="1:51" s="13" customFormat="1" ht="12">
      <c r="A490" s="13"/>
      <c r="B490" s="225"/>
      <c r="C490" s="226"/>
      <c r="D490" s="223" t="s">
        <v>254</v>
      </c>
      <c r="E490" s="227" t="s">
        <v>17</v>
      </c>
      <c r="F490" s="228" t="s">
        <v>1809</v>
      </c>
      <c r="G490" s="226"/>
      <c r="H490" s="229">
        <v>12</v>
      </c>
      <c r="I490" s="226"/>
      <c r="J490" s="226"/>
      <c r="K490" s="226"/>
      <c r="L490" s="230"/>
      <c r="M490" s="231"/>
      <c r="N490" s="232"/>
      <c r="O490" s="232"/>
      <c r="P490" s="232"/>
      <c r="Q490" s="232"/>
      <c r="R490" s="232"/>
      <c r="S490" s="232"/>
      <c r="T490" s="23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4" t="s">
        <v>254</v>
      </c>
      <c r="AU490" s="234" t="s">
        <v>80</v>
      </c>
      <c r="AV490" s="13" t="s">
        <v>80</v>
      </c>
      <c r="AW490" s="13" t="s">
        <v>32</v>
      </c>
      <c r="AX490" s="13" t="s">
        <v>78</v>
      </c>
      <c r="AY490" s="234" t="s">
        <v>242</v>
      </c>
    </row>
    <row r="491" spans="1:65" s="2" customFormat="1" ht="24.15" customHeight="1">
      <c r="A491" s="34"/>
      <c r="B491" s="35"/>
      <c r="C491" s="207" t="s">
        <v>1810</v>
      </c>
      <c r="D491" s="207" t="s">
        <v>244</v>
      </c>
      <c r="E491" s="208" t="s">
        <v>1078</v>
      </c>
      <c r="F491" s="209" t="s">
        <v>1079</v>
      </c>
      <c r="G491" s="210" t="s">
        <v>581</v>
      </c>
      <c r="H491" s="211">
        <v>49</v>
      </c>
      <c r="I491" s="212">
        <v>203.33</v>
      </c>
      <c r="J491" s="212">
        <f>ROUND(I491*H491,2)</f>
        <v>9963.17</v>
      </c>
      <c r="K491" s="209" t="s">
        <v>247</v>
      </c>
      <c r="L491" s="40"/>
      <c r="M491" s="213" t="s">
        <v>17</v>
      </c>
      <c r="N491" s="214" t="s">
        <v>41</v>
      </c>
      <c r="O491" s="215">
        <v>0.572</v>
      </c>
      <c r="P491" s="215">
        <f>O491*H491</f>
        <v>28.028</v>
      </c>
      <c r="Q491" s="215">
        <v>1.75E-06</v>
      </c>
      <c r="R491" s="215">
        <f>Q491*H491</f>
        <v>8.575E-05</v>
      </c>
      <c r="S491" s="215">
        <v>0</v>
      </c>
      <c r="T491" s="216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217" t="s">
        <v>248</v>
      </c>
      <c r="AT491" s="217" t="s">
        <v>244</v>
      </c>
      <c r="AU491" s="217" t="s">
        <v>80</v>
      </c>
      <c r="AY491" s="19" t="s">
        <v>242</v>
      </c>
      <c r="BE491" s="218">
        <f>IF(N491="základní",J491,0)</f>
        <v>9963.17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9" t="s">
        <v>78</v>
      </c>
      <c r="BK491" s="218">
        <f>ROUND(I491*H491,2)</f>
        <v>9963.17</v>
      </c>
      <c r="BL491" s="19" t="s">
        <v>248</v>
      </c>
      <c r="BM491" s="217" t="s">
        <v>1811</v>
      </c>
    </row>
    <row r="492" spans="1:47" s="2" customFormat="1" ht="12">
      <c r="A492" s="34"/>
      <c r="B492" s="35"/>
      <c r="C492" s="36"/>
      <c r="D492" s="219" t="s">
        <v>250</v>
      </c>
      <c r="E492" s="36"/>
      <c r="F492" s="220" t="s">
        <v>1081</v>
      </c>
      <c r="G492" s="36"/>
      <c r="H492" s="36"/>
      <c r="I492" s="36"/>
      <c r="J492" s="36"/>
      <c r="K492" s="36"/>
      <c r="L492" s="40"/>
      <c r="M492" s="221"/>
      <c r="N492" s="222"/>
      <c r="O492" s="79"/>
      <c r="P492" s="79"/>
      <c r="Q492" s="79"/>
      <c r="R492" s="79"/>
      <c r="S492" s="79"/>
      <c r="T492" s="80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9" t="s">
        <v>250</v>
      </c>
      <c r="AU492" s="19" t="s">
        <v>80</v>
      </c>
    </row>
    <row r="493" spans="1:51" s="13" customFormat="1" ht="12">
      <c r="A493" s="13"/>
      <c r="B493" s="225"/>
      <c r="C493" s="226"/>
      <c r="D493" s="223" t="s">
        <v>254</v>
      </c>
      <c r="E493" s="227" t="s">
        <v>17</v>
      </c>
      <c r="F493" s="228" t="s">
        <v>594</v>
      </c>
      <c r="G493" s="226"/>
      <c r="H493" s="229">
        <v>49</v>
      </c>
      <c r="I493" s="226"/>
      <c r="J493" s="226"/>
      <c r="K493" s="226"/>
      <c r="L493" s="230"/>
      <c r="M493" s="231"/>
      <c r="N493" s="232"/>
      <c r="O493" s="232"/>
      <c r="P493" s="232"/>
      <c r="Q493" s="232"/>
      <c r="R493" s="232"/>
      <c r="S493" s="232"/>
      <c r="T493" s="23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4" t="s">
        <v>254</v>
      </c>
      <c r="AU493" s="234" t="s">
        <v>80</v>
      </c>
      <c r="AV493" s="13" t="s">
        <v>80</v>
      </c>
      <c r="AW493" s="13" t="s">
        <v>32</v>
      </c>
      <c r="AX493" s="13" t="s">
        <v>78</v>
      </c>
      <c r="AY493" s="234" t="s">
        <v>242</v>
      </c>
    </row>
    <row r="494" spans="1:65" s="2" customFormat="1" ht="16.5" customHeight="1">
      <c r="A494" s="34"/>
      <c r="B494" s="35"/>
      <c r="C494" s="264" t="s">
        <v>1812</v>
      </c>
      <c r="D494" s="264" t="s">
        <v>420</v>
      </c>
      <c r="E494" s="265" t="s">
        <v>1813</v>
      </c>
      <c r="F494" s="266" t="s">
        <v>1814</v>
      </c>
      <c r="G494" s="267" t="s">
        <v>581</v>
      </c>
      <c r="H494" s="268">
        <v>5</v>
      </c>
      <c r="I494" s="269">
        <v>92.01</v>
      </c>
      <c r="J494" s="269">
        <f>ROUND(I494*H494,2)</f>
        <v>460.05</v>
      </c>
      <c r="K494" s="266" t="s">
        <v>17</v>
      </c>
      <c r="L494" s="270"/>
      <c r="M494" s="271" t="s">
        <v>17</v>
      </c>
      <c r="N494" s="272" t="s">
        <v>41</v>
      </c>
      <c r="O494" s="215">
        <v>0</v>
      </c>
      <c r="P494" s="215">
        <f>O494*H494</f>
        <v>0</v>
      </c>
      <c r="Q494" s="215">
        <v>0.0014</v>
      </c>
      <c r="R494" s="215">
        <f>Q494*H494</f>
        <v>0.007</v>
      </c>
      <c r="S494" s="215">
        <v>0</v>
      </c>
      <c r="T494" s="216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217" t="s">
        <v>300</v>
      </c>
      <c r="AT494" s="217" t="s">
        <v>420</v>
      </c>
      <c r="AU494" s="217" t="s">
        <v>80</v>
      </c>
      <c r="AY494" s="19" t="s">
        <v>242</v>
      </c>
      <c r="BE494" s="218">
        <f>IF(N494="základní",J494,0)</f>
        <v>460.05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9" t="s">
        <v>78</v>
      </c>
      <c r="BK494" s="218">
        <f>ROUND(I494*H494,2)</f>
        <v>460.05</v>
      </c>
      <c r="BL494" s="19" t="s">
        <v>248</v>
      </c>
      <c r="BM494" s="217" t="s">
        <v>1815</v>
      </c>
    </row>
    <row r="495" spans="1:51" s="13" customFormat="1" ht="12">
      <c r="A495" s="13"/>
      <c r="B495" s="225"/>
      <c r="C495" s="226"/>
      <c r="D495" s="223" t="s">
        <v>254</v>
      </c>
      <c r="E495" s="227" t="s">
        <v>17</v>
      </c>
      <c r="F495" s="228" t="s">
        <v>273</v>
      </c>
      <c r="G495" s="226"/>
      <c r="H495" s="229">
        <v>5</v>
      </c>
      <c r="I495" s="226"/>
      <c r="J495" s="226"/>
      <c r="K495" s="226"/>
      <c r="L495" s="230"/>
      <c r="M495" s="231"/>
      <c r="N495" s="232"/>
      <c r="O495" s="232"/>
      <c r="P495" s="232"/>
      <c r="Q495" s="232"/>
      <c r="R495" s="232"/>
      <c r="S495" s="232"/>
      <c r="T495" s="23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4" t="s">
        <v>254</v>
      </c>
      <c r="AU495" s="234" t="s">
        <v>80</v>
      </c>
      <c r="AV495" s="13" t="s">
        <v>80</v>
      </c>
      <c r="AW495" s="13" t="s">
        <v>32</v>
      </c>
      <c r="AX495" s="13" t="s">
        <v>78</v>
      </c>
      <c r="AY495" s="234" t="s">
        <v>242</v>
      </c>
    </row>
    <row r="496" spans="1:65" s="2" customFormat="1" ht="24.15" customHeight="1">
      <c r="A496" s="34"/>
      <c r="B496" s="35"/>
      <c r="C496" s="264" t="s">
        <v>1816</v>
      </c>
      <c r="D496" s="264" t="s">
        <v>420</v>
      </c>
      <c r="E496" s="265" t="s">
        <v>1082</v>
      </c>
      <c r="F496" s="266" t="s">
        <v>1083</v>
      </c>
      <c r="G496" s="267" t="s">
        <v>581</v>
      </c>
      <c r="H496" s="268">
        <v>38</v>
      </c>
      <c r="I496" s="269">
        <v>29.35</v>
      </c>
      <c r="J496" s="269">
        <f>ROUND(I496*H496,2)</f>
        <v>1115.3</v>
      </c>
      <c r="K496" s="266" t="s">
        <v>423</v>
      </c>
      <c r="L496" s="270"/>
      <c r="M496" s="271" t="s">
        <v>17</v>
      </c>
      <c r="N496" s="272" t="s">
        <v>41</v>
      </c>
      <c r="O496" s="215">
        <v>0</v>
      </c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217" t="s">
        <v>300</v>
      </c>
      <c r="AT496" s="217" t="s">
        <v>420</v>
      </c>
      <c r="AU496" s="217" t="s">
        <v>80</v>
      </c>
      <c r="AY496" s="19" t="s">
        <v>242</v>
      </c>
      <c r="BE496" s="218">
        <f>IF(N496="základní",J496,0)</f>
        <v>1115.3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9" t="s">
        <v>78</v>
      </c>
      <c r="BK496" s="218">
        <f>ROUND(I496*H496,2)</f>
        <v>1115.3</v>
      </c>
      <c r="BL496" s="19" t="s">
        <v>248</v>
      </c>
      <c r="BM496" s="217" t="s">
        <v>1817</v>
      </c>
    </row>
    <row r="497" spans="1:51" s="13" customFormat="1" ht="12">
      <c r="A497" s="13"/>
      <c r="B497" s="225"/>
      <c r="C497" s="226"/>
      <c r="D497" s="223" t="s">
        <v>254</v>
      </c>
      <c r="E497" s="227" t="s">
        <v>17</v>
      </c>
      <c r="F497" s="228" t="s">
        <v>1818</v>
      </c>
      <c r="G497" s="226"/>
      <c r="H497" s="229">
        <v>38</v>
      </c>
      <c r="I497" s="226"/>
      <c r="J497" s="226"/>
      <c r="K497" s="226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254</v>
      </c>
      <c r="AU497" s="234" t="s">
        <v>80</v>
      </c>
      <c r="AV497" s="13" t="s">
        <v>80</v>
      </c>
      <c r="AW497" s="13" t="s">
        <v>32</v>
      </c>
      <c r="AX497" s="13" t="s">
        <v>78</v>
      </c>
      <c r="AY497" s="234" t="s">
        <v>242</v>
      </c>
    </row>
    <row r="498" spans="1:65" s="2" customFormat="1" ht="21.75" customHeight="1">
      <c r="A498" s="34"/>
      <c r="B498" s="35"/>
      <c r="C498" s="264" t="s">
        <v>1819</v>
      </c>
      <c r="D498" s="264" t="s">
        <v>420</v>
      </c>
      <c r="E498" s="265" t="s">
        <v>1085</v>
      </c>
      <c r="F498" s="266" t="s">
        <v>1086</v>
      </c>
      <c r="G498" s="267" t="s">
        <v>581</v>
      </c>
      <c r="H498" s="268">
        <v>6</v>
      </c>
      <c r="I498" s="269">
        <v>39.32</v>
      </c>
      <c r="J498" s="269">
        <f>ROUND(I498*H498,2)</f>
        <v>235.92</v>
      </c>
      <c r="K498" s="266" t="s">
        <v>423</v>
      </c>
      <c r="L498" s="270"/>
      <c r="M498" s="271" t="s">
        <v>17</v>
      </c>
      <c r="N498" s="272" t="s">
        <v>41</v>
      </c>
      <c r="O498" s="215">
        <v>0</v>
      </c>
      <c r="P498" s="215">
        <f>O498*H498</f>
        <v>0</v>
      </c>
      <c r="Q498" s="215">
        <v>3E-05</v>
      </c>
      <c r="R498" s="215">
        <f>Q498*H498</f>
        <v>0.00018</v>
      </c>
      <c r="S498" s="215">
        <v>0</v>
      </c>
      <c r="T498" s="216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217" t="s">
        <v>300</v>
      </c>
      <c r="AT498" s="217" t="s">
        <v>420</v>
      </c>
      <c r="AU498" s="217" t="s">
        <v>80</v>
      </c>
      <c r="AY498" s="19" t="s">
        <v>242</v>
      </c>
      <c r="BE498" s="218">
        <f>IF(N498="základní",J498,0)</f>
        <v>235.92</v>
      </c>
      <c r="BF498" s="218">
        <f>IF(N498="snížená",J498,0)</f>
        <v>0</v>
      </c>
      <c r="BG498" s="218">
        <f>IF(N498="zákl. přenesená",J498,0)</f>
        <v>0</v>
      </c>
      <c r="BH498" s="218">
        <f>IF(N498="sníž. přenesená",J498,0)</f>
        <v>0</v>
      </c>
      <c r="BI498" s="218">
        <f>IF(N498="nulová",J498,0)</f>
        <v>0</v>
      </c>
      <c r="BJ498" s="19" t="s">
        <v>78</v>
      </c>
      <c r="BK498" s="218">
        <f>ROUND(I498*H498,2)</f>
        <v>235.92</v>
      </c>
      <c r="BL498" s="19" t="s">
        <v>248</v>
      </c>
      <c r="BM498" s="217" t="s">
        <v>1820</v>
      </c>
    </row>
    <row r="499" spans="1:51" s="13" customFormat="1" ht="12">
      <c r="A499" s="13"/>
      <c r="B499" s="225"/>
      <c r="C499" s="226"/>
      <c r="D499" s="223" t="s">
        <v>254</v>
      </c>
      <c r="E499" s="227" t="s">
        <v>17</v>
      </c>
      <c r="F499" s="228" t="s">
        <v>284</v>
      </c>
      <c r="G499" s="226"/>
      <c r="H499" s="229">
        <v>6</v>
      </c>
      <c r="I499" s="226"/>
      <c r="J499" s="226"/>
      <c r="K499" s="226"/>
      <c r="L499" s="230"/>
      <c r="M499" s="231"/>
      <c r="N499" s="232"/>
      <c r="O499" s="232"/>
      <c r="P499" s="232"/>
      <c r="Q499" s="232"/>
      <c r="R499" s="232"/>
      <c r="S499" s="232"/>
      <c r="T499" s="23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4" t="s">
        <v>254</v>
      </c>
      <c r="AU499" s="234" t="s">
        <v>80</v>
      </c>
      <c r="AV499" s="13" t="s">
        <v>80</v>
      </c>
      <c r="AW499" s="13" t="s">
        <v>32</v>
      </c>
      <c r="AX499" s="13" t="s">
        <v>78</v>
      </c>
      <c r="AY499" s="234" t="s">
        <v>242</v>
      </c>
    </row>
    <row r="500" spans="1:65" s="2" customFormat="1" ht="24.15" customHeight="1">
      <c r="A500" s="34"/>
      <c r="B500" s="35"/>
      <c r="C500" s="207" t="s">
        <v>1821</v>
      </c>
      <c r="D500" s="207" t="s">
        <v>244</v>
      </c>
      <c r="E500" s="208" t="s">
        <v>1822</v>
      </c>
      <c r="F500" s="209" t="s">
        <v>1823</v>
      </c>
      <c r="G500" s="210" t="s">
        <v>581</v>
      </c>
      <c r="H500" s="211">
        <v>17</v>
      </c>
      <c r="I500" s="212">
        <v>263.59</v>
      </c>
      <c r="J500" s="212">
        <f>ROUND(I500*H500,2)</f>
        <v>4481.03</v>
      </c>
      <c r="K500" s="209" t="s">
        <v>247</v>
      </c>
      <c r="L500" s="40"/>
      <c r="M500" s="213" t="s">
        <v>17</v>
      </c>
      <c r="N500" s="214" t="s">
        <v>41</v>
      </c>
      <c r="O500" s="215">
        <v>0.745</v>
      </c>
      <c r="P500" s="215">
        <f>O500*H500</f>
        <v>12.665</v>
      </c>
      <c r="Q500" s="215">
        <v>5.75E-06</v>
      </c>
      <c r="R500" s="215">
        <f>Q500*H500</f>
        <v>9.775E-05</v>
      </c>
      <c r="S500" s="215">
        <v>0</v>
      </c>
      <c r="T500" s="216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217" t="s">
        <v>248</v>
      </c>
      <c r="AT500" s="217" t="s">
        <v>244</v>
      </c>
      <c r="AU500" s="217" t="s">
        <v>80</v>
      </c>
      <c r="AY500" s="19" t="s">
        <v>242</v>
      </c>
      <c r="BE500" s="218">
        <f>IF(N500="základní",J500,0)</f>
        <v>4481.03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9" t="s">
        <v>78</v>
      </c>
      <c r="BK500" s="218">
        <f>ROUND(I500*H500,2)</f>
        <v>4481.03</v>
      </c>
      <c r="BL500" s="19" t="s">
        <v>248</v>
      </c>
      <c r="BM500" s="217" t="s">
        <v>1824</v>
      </c>
    </row>
    <row r="501" spans="1:47" s="2" customFormat="1" ht="12">
      <c r="A501" s="34"/>
      <c r="B501" s="35"/>
      <c r="C501" s="36"/>
      <c r="D501" s="219" t="s">
        <v>250</v>
      </c>
      <c r="E501" s="36"/>
      <c r="F501" s="220" t="s">
        <v>1825</v>
      </c>
      <c r="G501" s="36"/>
      <c r="H501" s="36"/>
      <c r="I501" s="36"/>
      <c r="J501" s="36"/>
      <c r="K501" s="36"/>
      <c r="L501" s="40"/>
      <c r="M501" s="221"/>
      <c r="N501" s="222"/>
      <c r="O501" s="79"/>
      <c r="P501" s="79"/>
      <c r="Q501" s="79"/>
      <c r="R501" s="79"/>
      <c r="S501" s="79"/>
      <c r="T501" s="80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T501" s="19" t="s">
        <v>250</v>
      </c>
      <c r="AU501" s="19" t="s">
        <v>80</v>
      </c>
    </row>
    <row r="502" spans="1:51" s="13" customFormat="1" ht="12">
      <c r="A502" s="13"/>
      <c r="B502" s="225"/>
      <c r="C502" s="226"/>
      <c r="D502" s="223" t="s">
        <v>254</v>
      </c>
      <c r="E502" s="227" t="s">
        <v>17</v>
      </c>
      <c r="F502" s="228" t="s">
        <v>370</v>
      </c>
      <c r="G502" s="226"/>
      <c r="H502" s="229">
        <v>17</v>
      </c>
      <c r="I502" s="226"/>
      <c r="J502" s="226"/>
      <c r="K502" s="226"/>
      <c r="L502" s="230"/>
      <c r="M502" s="231"/>
      <c r="N502" s="232"/>
      <c r="O502" s="232"/>
      <c r="P502" s="232"/>
      <c r="Q502" s="232"/>
      <c r="R502" s="232"/>
      <c r="S502" s="232"/>
      <c r="T502" s="23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4" t="s">
        <v>254</v>
      </c>
      <c r="AU502" s="234" t="s">
        <v>80</v>
      </c>
      <c r="AV502" s="13" t="s">
        <v>80</v>
      </c>
      <c r="AW502" s="13" t="s">
        <v>32</v>
      </c>
      <c r="AX502" s="13" t="s">
        <v>78</v>
      </c>
      <c r="AY502" s="234" t="s">
        <v>242</v>
      </c>
    </row>
    <row r="503" spans="1:65" s="2" customFormat="1" ht="16.5" customHeight="1">
      <c r="A503" s="34"/>
      <c r="B503" s="35"/>
      <c r="C503" s="264" t="s">
        <v>1826</v>
      </c>
      <c r="D503" s="264" t="s">
        <v>420</v>
      </c>
      <c r="E503" s="265" t="s">
        <v>1827</v>
      </c>
      <c r="F503" s="266" t="s">
        <v>1828</v>
      </c>
      <c r="G503" s="267" t="s">
        <v>581</v>
      </c>
      <c r="H503" s="268">
        <v>6</v>
      </c>
      <c r="I503" s="269">
        <v>959.83</v>
      </c>
      <c r="J503" s="269">
        <f>ROUND(I503*H503,2)</f>
        <v>5758.98</v>
      </c>
      <c r="K503" s="266" t="s">
        <v>423</v>
      </c>
      <c r="L503" s="270"/>
      <c r="M503" s="271" t="s">
        <v>17</v>
      </c>
      <c r="N503" s="272" t="s">
        <v>41</v>
      </c>
      <c r="O503" s="215">
        <v>0</v>
      </c>
      <c r="P503" s="215">
        <f>O503*H503</f>
        <v>0</v>
      </c>
      <c r="Q503" s="215">
        <v>0.0014</v>
      </c>
      <c r="R503" s="215">
        <f>Q503*H503</f>
        <v>0.0084</v>
      </c>
      <c r="S503" s="215">
        <v>0</v>
      </c>
      <c r="T503" s="216">
        <f>S503*H503</f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217" t="s">
        <v>300</v>
      </c>
      <c r="AT503" s="217" t="s">
        <v>420</v>
      </c>
      <c r="AU503" s="217" t="s">
        <v>80</v>
      </c>
      <c r="AY503" s="19" t="s">
        <v>242</v>
      </c>
      <c r="BE503" s="218">
        <f>IF(N503="základní",J503,0)</f>
        <v>5758.98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9" t="s">
        <v>78</v>
      </c>
      <c r="BK503" s="218">
        <f>ROUND(I503*H503,2)</f>
        <v>5758.98</v>
      </c>
      <c r="BL503" s="19" t="s">
        <v>248</v>
      </c>
      <c r="BM503" s="217" t="s">
        <v>1829</v>
      </c>
    </row>
    <row r="504" spans="1:51" s="13" customFormat="1" ht="12">
      <c r="A504" s="13"/>
      <c r="B504" s="225"/>
      <c r="C504" s="226"/>
      <c r="D504" s="223" t="s">
        <v>254</v>
      </c>
      <c r="E504" s="227" t="s">
        <v>17</v>
      </c>
      <c r="F504" s="228" t="s">
        <v>284</v>
      </c>
      <c r="G504" s="226"/>
      <c r="H504" s="229">
        <v>6</v>
      </c>
      <c r="I504" s="226"/>
      <c r="J504" s="226"/>
      <c r="K504" s="226"/>
      <c r="L504" s="230"/>
      <c r="M504" s="231"/>
      <c r="N504" s="232"/>
      <c r="O504" s="232"/>
      <c r="P504" s="232"/>
      <c r="Q504" s="232"/>
      <c r="R504" s="232"/>
      <c r="S504" s="232"/>
      <c r="T504" s="23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4" t="s">
        <v>254</v>
      </c>
      <c r="AU504" s="234" t="s">
        <v>80</v>
      </c>
      <c r="AV504" s="13" t="s">
        <v>80</v>
      </c>
      <c r="AW504" s="13" t="s">
        <v>32</v>
      </c>
      <c r="AX504" s="13" t="s">
        <v>78</v>
      </c>
      <c r="AY504" s="234" t="s">
        <v>242</v>
      </c>
    </row>
    <row r="505" spans="1:65" s="2" customFormat="1" ht="16.5" customHeight="1">
      <c r="A505" s="34"/>
      <c r="B505" s="35"/>
      <c r="C505" s="264" t="s">
        <v>1830</v>
      </c>
      <c r="D505" s="264" t="s">
        <v>420</v>
      </c>
      <c r="E505" s="265" t="s">
        <v>1831</v>
      </c>
      <c r="F505" s="266" t="s">
        <v>1832</v>
      </c>
      <c r="G505" s="267" t="s">
        <v>581</v>
      </c>
      <c r="H505" s="268">
        <v>2.28</v>
      </c>
      <c r="I505" s="269">
        <v>689.6</v>
      </c>
      <c r="J505" s="269">
        <f>ROUND(I505*H505,2)</f>
        <v>1572.29</v>
      </c>
      <c r="K505" s="266" t="s">
        <v>423</v>
      </c>
      <c r="L505" s="270"/>
      <c r="M505" s="271" t="s">
        <v>17</v>
      </c>
      <c r="N505" s="272" t="s">
        <v>41</v>
      </c>
      <c r="O505" s="215">
        <v>0</v>
      </c>
      <c r="P505" s="215">
        <f>O505*H505</f>
        <v>0</v>
      </c>
      <c r="Q505" s="215">
        <v>0.0013</v>
      </c>
      <c r="R505" s="215">
        <f>Q505*H505</f>
        <v>0.0029639999999999996</v>
      </c>
      <c r="S505" s="215">
        <v>0</v>
      </c>
      <c r="T505" s="216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217" t="s">
        <v>300</v>
      </c>
      <c r="AT505" s="217" t="s">
        <v>420</v>
      </c>
      <c r="AU505" s="217" t="s">
        <v>80</v>
      </c>
      <c r="AY505" s="19" t="s">
        <v>242</v>
      </c>
      <c r="BE505" s="218">
        <f>IF(N505="základní",J505,0)</f>
        <v>1572.29</v>
      </c>
      <c r="BF505" s="218">
        <f>IF(N505="snížená",J505,0)</f>
        <v>0</v>
      </c>
      <c r="BG505" s="218">
        <f>IF(N505="zákl. přenesená",J505,0)</f>
        <v>0</v>
      </c>
      <c r="BH505" s="218">
        <f>IF(N505="sníž. přenesená",J505,0)</f>
        <v>0</v>
      </c>
      <c r="BI505" s="218">
        <f>IF(N505="nulová",J505,0)</f>
        <v>0</v>
      </c>
      <c r="BJ505" s="19" t="s">
        <v>78</v>
      </c>
      <c r="BK505" s="218">
        <f>ROUND(I505*H505,2)</f>
        <v>1572.29</v>
      </c>
      <c r="BL505" s="19" t="s">
        <v>248</v>
      </c>
      <c r="BM505" s="217" t="s">
        <v>1833</v>
      </c>
    </row>
    <row r="506" spans="1:51" s="13" customFormat="1" ht="12">
      <c r="A506" s="13"/>
      <c r="B506" s="225"/>
      <c r="C506" s="226"/>
      <c r="D506" s="223" t="s">
        <v>254</v>
      </c>
      <c r="E506" s="227" t="s">
        <v>17</v>
      </c>
      <c r="F506" s="228" t="s">
        <v>80</v>
      </c>
      <c r="G506" s="226"/>
      <c r="H506" s="229">
        <v>2</v>
      </c>
      <c r="I506" s="226"/>
      <c r="J506" s="226"/>
      <c r="K506" s="226"/>
      <c r="L506" s="230"/>
      <c r="M506" s="231"/>
      <c r="N506" s="232"/>
      <c r="O506" s="232"/>
      <c r="P506" s="232"/>
      <c r="Q506" s="232"/>
      <c r="R506" s="232"/>
      <c r="S506" s="232"/>
      <c r="T506" s="23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4" t="s">
        <v>254</v>
      </c>
      <c r="AU506" s="234" t="s">
        <v>80</v>
      </c>
      <c r="AV506" s="13" t="s">
        <v>80</v>
      </c>
      <c r="AW506" s="13" t="s">
        <v>32</v>
      </c>
      <c r="AX506" s="13" t="s">
        <v>70</v>
      </c>
      <c r="AY506" s="234" t="s">
        <v>242</v>
      </c>
    </row>
    <row r="507" spans="1:51" s="13" customFormat="1" ht="12">
      <c r="A507" s="13"/>
      <c r="B507" s="225"/>
      <c r="C507" s="226"/>
      <c r="D507" s="223" t="s">
        <v>254</v>
      </c>
      <c r="E507" s="227" t="s">
        <v>17</v>
      </c>
      <c r="F507" s="228" t="s">
        <v>1834</v>
      </c>
      <c r="G507" s="226"/>
      <c r="H507" s="229">
        <v>2.28</v>
      </c>
      <c r="I507" s="226"/>
      <c r="J507" s="226"/>
      <c r="K507" s="226"/>
      <c r="L507" s="230"/>
      <c r="M507" s="231"/>
      <c r="N507" s="232"/>
      <c r="O507" s="232"/>
      <c r="P507" s="232"/>
      <c r="Q507" s="232"/>
      <c r="R507" s="232"/>
      <c r="S507" s="232"/>
      <c r="T507" s="23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4" t="s">
        <v>254</v>
      </c>
      <c r="AU507" s="234" t="s">
        <v>80</v>
      </c>
      <c r="AV507" s="13" t="s">
        <v>80</v>
      </c>
      <c r="AW507" s="13" t="s">
        <v>32</v>
      </c>
      <c r="AX507" s="13" t="s">
        <v>78</v>
      </c>
      <c r="AY507" s="234" t="s">
        <v>242</v>
      </c>
    </row>
    <row r="508" spans="1:65" s="2" customFormat="1" ht="16.5" customHeight="1">
      <c r="A508" s="34"/>
      <c r="B508" s="35"/>
      <c r="C508" s="264" t="s">
        <v>1835</v>
      </c>
      <c r="D508" s="264" t="s">
        <v>420</v>
      </c>
      <c r="E508" s="265" t="s">
        <v>1836</v>
      </c>
      <c r="F508" s="266" t="s">
        <v>1837</v>
      </c>
      <c r="G508" s="267" t="s">
        <v>581</v>
      </c>
      <c r="H508" s="268">
        <v>11</v>
      </c>
      <c r="I508" s="269">
        <v>400.01</v>
      </c>
      <c r="J508" s="269">
        <f>ROUND(I508*H508,2)</f>
        <v>4400.11</v>
      </c>
      <c r="K508" s="266" t="s">
        <v>423</v>
      </c>
      <c r="L508" s="270"/>
      <c r="M508" s="271" t="s">
        <v>17</v>
      </c>
      <c r="N508" s="272" t="s">
        <v>41</v>
      </c>
      <c r="O508" s="215">
        <v>0</v>
      </c>
      <c r="P508" s="215">
        <f>O508*H508</f>
        <v>0</v>
      </c>
      <c r="Q508" s="215">
        <v>0.0014</v>
      </c>
      <c r="R508" s="215">
        <f>Q508*H508</f>
        <v>0.0154</v>
      </c>
      <c r="S508" s="215">
        <v>0</v>
      </c>
      <c r="T508" s="216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217" t="s">
        <v>300</v>
      </c>
      <c r="AT508" s="217" t="s">
        <v>420</v>
      </c>
      <c r="AU508" s="217" t="s">
        <v>80</v>
      </c>
      <c r="AY508" s="19" t="s">
        <v>242</v>
      </c>
      <c r="BE508" s="218">
        <f>IF(N508="základní",J508,0)</f>
        <v>4400.11</v>
      </c>
      <c r="BF508" s="218">
        <f>IF(N508="snížená",J508,0)</f>
        <v>0</v>
      </c>
      <c r="BG508" s="218">
        <f>IF(N508="zákl. přenesená",J508,0)</f>
        <v>0</v>
      </c>
      <c r="BH508" s="218">
        <f>IF(N508="sníž. přenesená",J508,0)</f>
        <v>0</v>
      </c>
      <c r="BI508" s="218">
        <f>IF(N508="nulová",J508,0)</f>
        <v>0</v>
      </c>
      <c r="BJ508" s="19" t="s">
        <v>78</v>
      </c>
      <c r="BK508" s="218">
        <f>ROUND(I508*H508,2)</f>
        <v>4400.11</v>
      </c>
      <c r="BL508" s="19" t="s">
        <v>248</v>
      </c>
      <c r="BM508" s="217" t="s">
        <v>1838</v>
      </c>
    </row>
    <row r="509" spans="1:51" s="13" customFormat="1" ht="12">
      <c r="A509" s="13"/>
      <c r="B509" s="225"/>
      <c r="C509" s="226"/>
      <c r="D509" s="223" t="s">
        <v>254</v>
      </c>
      <c r="E509" s="227" t="s">
        <v>17</v>
      </c>
      <c r="F509" s="228" t="s">
        <v>320</v>
      </c>
      <c r="G509" s="226"/>
      <c r="H509" s="229">
        <v>11</v>
      </c>
      <c r="I509" s="226"/>
      <c r="J509" s="226"/>
      <c r="K509" s="226"/>
      <c r="L509" s="230"/>
      <c r="M509" s="231"/>
      <c r="N509" s="232"/>
      <c r="O509" s="232"/>
      <c r="P509" s="232"/>
      <c r="Q509" s="232"/>
      <c r="R509" s="232"/>
      <c r="S509" s="232"/>
      <c r="T509" s="23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4" t="s">
        <v>254</v>
      </c>
      <c r="AU509" s="234" t="s">
        <v>80</v>
      </c>
      <c r="AV509" s="13" t="s">
        <v>80</v>
      </c>
      <c r="AW509" s="13" t="s">
        <v>32</v>
      </c>
      <c r="AX509" s="13" t="s">
        <v>78</v>
      </c>
      <c r="AY509" s="234" t="s">
        <v>242</v>
      </c>
    </row>
    <row r="510" spans="1:65" s="2" customFormat="1" ht="16.5" customHeight="1">
      <c r="A510" s="34"/>
      <c r="B510" s="35"/>
      <c r="C510" s="264" t="s">
        <v>1839</v>
      </c>
      <c r="D510" s="264" t="s">
        <v>420</v>
      </c>
      <c r="E510" s="265" t="s">
        <v>1840</v>
      </c>
      <c r="F510" s="266" t="s">
        <v>1841</v>
      </c>
      <c r="G510" s="267" t="s">
        <v>581</v>
      </c>
      <c r="H510" s="268">
        <v>1</v>
      </c>
      <c r="I510" s="269">
        <v>19177.21</v>
      </c>
      <c r="J510" s="269">
        <f>ROUND(I510*H510,2)</f>
        <v>19177.21</v>
      </c>
      <c r="K510" s="266" t="s">
        <v>423</v>
      </c>
      <c r="L510" s="270"/>
      <c r="M510" s="271" t="s">
        <v>17</v>
      </c>
      <c r="N510" s="272" t="s">
        <v>41</v>
      </c>
      <c r="O510" s="215">
        <v>0</v>
      </c>
      <c r="P510" s="215">
        <f>O510*H510</f>
        <v>0</v>
      </c>
      <c r="Q510" s="215">
        <v>0</v>
      </c>
      <c r="R510" s="215">
        <f>Q510*H510</f>
        <v>0</v>
      </c>
      <c r="S510" s="215">
        <v>0</v>
      </c>
      <c r="T510" s="216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217" t="s">
        <v>300</v>
      </c>
      <c r="AT510" s="217" t="s">
        <v>420</v>
      </c>
      <c r="AU510" s="217" t="s">
        <v>80</v>
      </c>
      <c r="AY510" s="19" t="s">
        <v>242</v>
      </c>
      <c r="BE510" s="218">
        <f>IF(N510="základní",J510,0)</f>
        <v>19177.21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9" t="s">
        <v>78</v>
      </c>
      <c r="BK510" s="218">
        <f>ROUND(I510*H510,2)</f>
        <v>19177.21</v>
      </c>
      <c r="BL510" s="19" t="s">
        <v>248</v>
      </c>
      <c r="BM510" s="217" t="s">
        <v>1842</v>
      </c>
    </row>
    <row r="511" spans="1:51" s="13" customFormat="1" ht="12">
      <c r="A511" s="13"/>
      <c r="B511" s="225"/>
      <c r="C511" s="226"/>
      <c r="D511" s="223" t="s">
        <v>254</v>
      </c>
      <c r="E511" s="227" t="s">
        <v>17</v>
      </c>
      <c r="F511" s="228" t="s">
        <v>78</v>
      </c>
      <c r="G511" s="226"/>
      <c r="H511" s="229">
        <v>1</v>
      </c>
      <c r="I511" s="226"/>
      <c r="J511" s="226"/>
      <c r="K511" s="226"/>
      <c r="L511" s="230"/>
      <c r="M511" s="231"/>
      <c r="N511" s="232"/>
      <c r="O511" s="232"/>
      <c r="P511" s="232"/>
      <c r="Q511" s="232"/>
      <c r="R511" s="232"/>
      <c r="S511" s="232"/>
      <c r="T511" s="23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4" t="s">
        <v>254</v>
      </c>
      <c r="AU511" s="234" t="s">
        <v>80</v>
      </c>
      <c r="AV511" s="13" t="s">
        <v>80</v>
      </c>
      <c r="AW511" s="13" t="s">
        <v>32</v>
      </c>
      <c r="AX511" s="13" t="s">
        <v>78</v>
      </c>
      <c r="AY511" s="234" t="s">
        <v>242</v>
      </c>
    </row>
    <row r="512" spans="1:65" s="2" customFormat="1" ht="24.15" customHeight="1">
      <c r="A512" s="34"/>
      <c r="B512" s="35"/>
      <c r="C512" s="207" t="s">
        <v>1843</v>
      </c>
      <c r="D512" s="207" t="s">
        <v>244</v>
      </c>
      <c r="E512" s="208" t="s">
        <v>1844</v>
      </c>
      <c r="F512" s="209" t="s">
        <v>1845</v>
      </c>
      <c r="G512" s="210" t="s">
        <v>581</v>
      </c>
      <c r="H512" s="211">
        <v>4</v>
      </c>
      <c r="I512" s="212">
        <v>437.34</v>
      </c>
      <c r="J512" s="212">
        <f>ROUND(I512*H512,2)</f>
        <v>1749.36</v>
      </c>
      <c r="K512" s="209" t="s">
        <v>247</v>
      </c>
      <c r="L512" s="40"/>
      <c r="M512" s="213" t="s">
        <v>17</v>
      </c>
      <c r="N512" s="214" t="s">
        <v>41</v>
      </c>
      <c r="O512" s="215">
        <v>1.217</v>
      </c>
      <c r="P512" s="215">
        <f>O512*H512</f>
        <v>4.868</v>
      </c>
      <c r="Q512" s="215">
        <v>1.15E-05</v>
      </c>
      <c r="R512" s="215">
        <f>Q512*H512</f>
        <v>4.6E-05</v>
      </c>
      <c r="S512" s="215">
        <v>0</v>
      </c>
      <c r="T512" s="216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217" t="s">
        <v>248</v>
      </c>
      <c r="AT512" s="217" t="s">
        <v>244</v>
      </c>
      <c r="AU512" s="217" t="s">
        <v>80</v>
      </c>
      <c r="AY512" s="19" t="s">
        <v>242</v>
      </c>
      <c r="BE512" s="218">
        <f>IF(N512="základní",J512,0)</f>
        <v>1749.36</v>
      </c>
      <c r="BF512" s="218">
        <f>IF(N512="snížená",J512,0)</f>
        <v>0</v>
      </c>
      <c r="BG512" s="218">
        <f>IF(N512="zákl. přenesená",J512,0)</f>
        <v>0</v>
      </c>
      <c r="BH512" s="218">
        <f>IF(N512="sníž. přenesená",J512,0)</f>
        <v>0</v>
      </c>
      <c r="BI512" s="218">
        <f>IF(N512="nulová",J512,0)</f>
        <v>0</v>
      </c>
      <c r="BJ512" s="19" t="s">
        <v>78</v>
      </c>
      <c r="BK512" s="218">
        <f>ROUND(I512*H512,2)</f>
        <v>1749.36</v>
      </c>
      <c r="BL512" s="19" t="s">
        <v>248</v>
      </c>
      <c r="BM512" s="217" t="s">
        <v>1846</v>
      </c>
    </row>
    <row r="513" spans="1:47" s="2" customFormat="1" ht="12">
      <c r="A513" s="34"/>
      <c r="B513" s="35"/>
      <c r="C513" s="36"/>
      <c r="D513" s="219" t="s">
        <v>250</v>
      </c>
      <c r="E513" s="36"/>
      <c r="F513" s="220" t="s">
        <v>1847</v>
      </c>
      <c r="G513" s="36"/>
      <c r="H513" s="36"/>
      <c r="I513" s="36"/>
      <c r="J513" s="36"/>
      <c r="K513" s="36"/>
      <c r="L513" s="40"/>
      <c r="M513" s="221"/>
      <c r="N513" s="222"/>
      <c r="O513" s="79"/>
      <c r="P513" s="79"/>
      <c r="Q513" s="79"/>
      <c r="R513" s="79"/>
      <c r="S513" s="79"/>
      <c r="T513" s="80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T513" s="19" t="s">
        <v>250</v>
      </c>
      <c r="AU513" s="19" t="s">
        <v>80</v>
      </c>
    </row>
    <row r="514" spans="1:51" s="13" customFormat="1" ht="12">
      <c r="A514" s="13"/>
      <c r="B514" s="225"/>
      <c r="C514" s="226"/>
      <c r="D514" s="223" t="s">
        <v>254</v>
      </c>
      <c r="E514" s="227" t="s">
        <v>17</v>
      </c>
      <c r="F514" s="228" t="s">
        <v>248</v>
      </c>
      <c r="G514" s="226"/>
      <c r="H514" s="229">
        <v>4</v>
      </c>
      <c r="I514" s="226"/>
      <c r="J514" s="226"/>
      <c r="K514" s="226"/>
      <c r="L514" s="230"/>
      <c r="M514" s="231"/>
      <c r="N514" s="232"/>
      <c r="O514" s="232"/>
      <c r="P514" s="232"/>
      <c r="Q514" s="232"/>
      <c r="R514" s="232"/>
      <c r="S514" s="232"/>
      <c r="T514" s="23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4" t="s">
        <v>254</v>
      </c>
      <c r="AU514" s="234" t="s">
        <v>80</v>
      </c>
      <c r="AV514" s="13" t="s">
        <v>80</v>
      </c>
      <c r="AW514" s="13" t="s">
        <v>32</v>
      </c>
      <c r="AX514" s="13" t="s">
        <v>78</v>
      </c>
      <c r="AY514" s="234" t="s">
        <v>242</v>
      </c>
    </row>
    <row r="515" spans="1:65" s="2" customFormat="1" ht="16.5" customHeight="1">
      <c r="A515" s="34"/>
      <c r="B515" s="35"/>
      <c r="C515" s="264" t="s">
        <v>1848</v>
      </c>
      <c r="D515" s="264" t="s">
        <v>420</v>
      </c>
      <c r="E515" s="265" t="s">
        <v>1849</v>
      </c>
      <c r="F515" s="266" t="s">
        <v>1850</v>
      </c>
      <c r="G515" s="267" t="s">
        <v>581</v>
      </c>
      <c r="H515" s="268">
        <v>3</v>
      </c>
      <c r="I515" s="269">
        <v>456.19</v>
      </c>
      <c r="J515" s="269">
        <f>ROUND(I515*H515,2)</f>
        <v>1368.57</v>
      </c>
      <c r="K515" s="266" t="s">
        <v>423</v>
      </c>
      <c r="L515" s="270"/>
      <c r="M515" s="271" t="s">
        <v>17</v>
      </c>
      <c r="N515" s="272" t="s">
        <v>41</v>
      </c>
      <c r="O515" s="215">
        <v>0</v>
      </c>
      <c r="P515" s="215">
        <f>O515*H515</f>
        <v>0</v>
      </c>
      <c r="Q515" s="215">
        <v>0.00237</v>
      </c>
      <c r="R515" s="215">
        <f>Q515*H515</f>
        <v>0.00711</v>
      </c>
      <c r="S515" s="215">
        <v>0</v>
      </c>
      <c r="T515" s="216">
        <f>S515*H515</f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217" t="s">
        <v>300</v>
      </c>
      <c r="AT515" s="217" t="s">
        <v>420</v>
      </c>
      <c r="AU515" s="217" t="s">
        <v>80</v>
      </c>
      <c r="AY515" s="19" t="s">
        <v>242</v>
      </c>
      <c r="BE515" s="218">
        <f>IF(N515="základní",J515,0)</f>
        <v>1368.57</v>
      </c>
      <c r="BF515" s="218">
        <f>IF(N515="snížená",J515,0)</f>
        <v>0</v>
      </c>
      <c r="BG515" s="218">
        <f>IF(N515="zákl. přenesená",J515,0)</f>
        <v>0</v>
      </c>
      <c r="BH515" s="218">
        <f>IF(N515="sníž. přenesená",J515,0)</f>
        <v>0</v>
      </c>
      <c r="BI515" s="218">
        <f>IF(N515="nulová",J515,0)</f>
        <v>0</v>
      </c>
      <c r="BJ515" s="19" t="s">
        <v>78</v>
      </c>
      <c r="BK515" s="218">
        <f>ROUND(I515*H515,2)</f>
        <v>1368.57</v>
      </c>
      <c r="BL515" s="19" t="s">
        <v>248</v>
      </c>
      <c r="BM515" s="217" t="s">
        <v>1851</v>
      </c>
    </row>
    <row r="516" spans="1:51" s="13" customFormat="1" ht="12">
      <c r="A516" s="13"/>
      <c r="B516" s="225"/>
      <c r="C516" s="226"/>
      <c r="D516" s="223" t="s">
        <v>254</v>
      </c>
      <c r="E516" s="227" t="s">
        <v>17</v>
      </c>
      <c r="F516" s="228" t="s">
        <v>262</v>
      </c>
      <c r="G516" s="226"/>
      <c r="H516" s="229">
        <v>3</v>
      </c>
      <c r="I516" s="226"/>
      <c r="J516" s="226"/>
      <c r="K516" s="226"/>
      <c r="L516" s="230"/>
      <c r="M516" s="231"/>
      <c r="N516" s="232"/>
      <c r="O516" s="232"/>
      <c r="P516" s="232"/>
      <c r="Q516" s="232"/>
      <c r="R516" s="232"/>
      <c r="S516" s="232"/>
      <c r="T516" s="23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4" t="s">
        <v>254</v>
      </c>
      <c r="AU516" s="234" t="s">
        <v>80</v>
      </c>
      <c r="AV516" s="13" t="s">
        <v>80</v>
      </c>
      <c r="AW516" s="13" t="s">
        <v>32</v>
      </c>
      <c r="AX516" s="13" t="s">
        <v>78</v>
      </c>
      <c r="AY516" s="234" t="s">
        <v>242</v>
      </c>
    </row>
    <row r="517" spans="1:65" s="2" customFormat="1" ht="16.5" customHeight="1">
      <c r="A517" s="34"/>
      <c r="B517" s="35"/>
      <c r="C517" s="264" t="s">
        <v>1852</v>
      </c>
      <c r="D517" s="264" t="s">
        <v>420</v>
      </c>
      <c r="E517" s="265" t="s">
        <v>1853</v>
      </c>
      <c r="F517" s="266" t="s">
        <v>1854</v>
      </c>
      <c r="G517" s="267" t="s">
        <v>581</v>
      </c>
      <c r="H517" s="268">
        <v>1</v>
      </c>
      <c r="I517" s="269">
        <v>504.61</v>
      </c>
      <c r="J517" s="269">
        <f>ROUND(I517*H517,2)</f>
        <v>504.61</v>
      </c>
      <c r="K517" s="266" t="s">
        <v>423</v>
      </c>
      <c r="L517" s="270"/>
      <c r="M517" s="271" t="s">
        <v>17</v>
      </c>
      <c r="N517" s="272" t="s">
        <v>41</v>
      </c>
      <c r="O517" s="215">
        <v>0</v>
      </c>
      <c r="P517" s="215">
        <f>O517*H517</f>
        <v>0</v>
      </c>
      <c r="Q517" s="215">
        <v>0.00263</v>
      </c>
      <c r="R517" s="215">
        <f>Q517*H517</f>
        <v>0.00263</v>
      </c>
      <c r="S517" s="215">
        <v>0</v>
      </c>
      <c r="T517" s="216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217" t="s">
        <v>300</v>
      </c>
      <c r="AT517" s="217" t="s">
        <v>420</v>
      </c>
      <c r="AU517" s="217" t="s">
        <v>80</v>
      </c>
      <c r="AY517" s="19" t="s">
        <v>242</v>
      </c>
      <c r="BE517" s="218">
        <f>IF(N517="základní",J517,0)</f>
        <v>504.61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9" t="s">
        <v>78</v>
      </c>
      <c r="BK517" s="218">
        <f>ROUND(I517*H517,2)</f>
        <v>504.61</v>
      </c>
      <c r="BL517" s="19" t="s">
        <v>248</v>
      </c>
      <c r="BM517" s="217" t="s">
        <v>1855</v>
      </c>
    </row>
    <row r="518" spans="1:51" s="13" customFormat="1" ht="12">
      <c r="A518" s="13"/>
      <c r="B518" s="225"/>
      <c r="C518" s="226"/>
      <c r="D518" s="223" t="s">
        <v>254</v>
      </c>
      <c r="E518" s="227" t="s">
        <v>17</v>
      </c>
      <c r="F518" s="228" t="s">
        <v>78</v>
      </c>
      <c r="G518" s="226"/>
      <c r="H518" s="229">
        <v>1</v>
      </c>
      <c r="I518" s="226"/>
      <c r="J518" s="226"/>
      <c r="K518" s="226"/>
      <c r="L518" s="230"/>
      <c r="M518" s="231"/>
      <c r="N518" s="232"/>
      <c r="O518" s="232"/>
      <c r="P518" s="232"/>
      <c r="Q518" s="232"/>
      <c r="R518" s="232"/>
      <c r="S518" s="232"/>
      <c r="T518" s="23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4" t="s">
        <v>254</v>
      </c>
      <c r="AU518" s="234" t="s">
        <v>80</v>
      </c>
      <c r="AV518" s="13" t="s">
        <v>80</v>
      </c>
      <c r="AW518" s="13" t="s">
        <v>32</v>
      </c>
      <c r="AX518" s="13" t="s">
        <v>78</v>
      </c>
      <c r="AY518" s="234" t="s">
        <v>242</v>
      </c>
    </row>
    <row r="519" spans="1:65" s="2" customFormat="1" ht="21.75" customHeight="1">
      <c r="A519" s="34"/>
      <c r="B519" s="35"/>
      <c r="C519" s="207" t="s">
        <v>1856</v>
      </c>
      <c r="D519" s="207" t="s">
        <v>244</v>
      </c>
      <c r="E519" s="208" t="s">
        <v>1857</v>
      </c>
      <c r="F519" s="209" t="s">
        <v>1858</v>
      </c>
      <c r="G519" s="210" t="s">
        <v>184</v>
      </c>
      <c r="H519" s="211">
        <v>6</v>
      </c>
      <c r="I519" s="212">
        <v>90.54</v>
      </c>
      <c r="J519" s="212">
        <f>ROUND(I519*H519,2)</f>
        <v>543.24</v>
      </c>
      <c r="K519" s="209" t="s">
        <v>247</v>
      </c>
      <c r="L519" s="40"/>
      <c r="M519" s="213" t="s">
        <v>17</v>
      </c>
      <c r="N519" s="214" t="s">
        <v>41</v>
      </c>
      <c r="O519" s="215">
        <v>0.192</v>
      </c>
      <c r="P519" s="215">
        <f>O519*H519</f>
        <v>1.1520000000000001</v>
      </c>
      <c r="Q519" s="215">
        <v>0</v>
      </c>
      <c r="R519" s="215">
        <f>Q519*H519</f>
        <v>0</v>
      </c>
      <c r="S519" s="215">
        <v>0</v>
      </c>
      <c r="T519" s="216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217" t="s">
        <v>248</v>
      </c>
      <c r="AT519" s="217" t="s">
        <v>244</v>
      </c>
      <c r="AU519" s="217" t="s">
        <v>80</v>
      </c>
      <c r="AY519" s="19" t="s">
        <v>242</v>
      </c>
      <c r="BE519" s="218">
        <f>IF(N519="základní",J519,0)</f>
        <v>543.24</v>
      </c>
      <c r="BF519" s="218">
        <f>IF(N519="snížená",J519,0)</f>
        <v>0</v>
      </c>
      <c r="BG519" s="218">
        <f>IF(N519="zákl. přenesená",J519,0)</f>
        <v>0</v>
      </c>
      <c r="BH519" s="218">
        <f>IF(N519="sníž. přenesená",J519,0)</f>
        <v>0</v>
      </c>
      <c r="BI519" s="218">
        <f>IF(N519="nulová",J519,0)</f>
        <v>0</v>
      </c>
      <c r="BJ519" s="19" t="s">
        <v>78</v>
      </c>
      <c r="BK519" s="218">
        <f>ROUND(I519*H519,2)</f>
        <v>543.24</v>
      </c>
      <c r="BL519" s="19" t="s">
        <v>248</v>
      </c>
      <c r="BM519" s="217" t="s">
        <v>1859</v>
      </c>
    </row>
    <row r="520" spans="1:47" s="2" customFormat="1" ht="12">
      <c r="A520" s="34"/>
      <c r="B520" s="35"/>
      <c r="C520" s="36"/>
      <c r="D520" s="219" t="s">
        <v>250</v>
      </c>
      <c r="E520" s="36"/>
      <c r="F520" s="220" t="s">
        <v>1860</v>
      </c>
      <c r="G520" s="36"/>
      <c r="H520" s="36"/>
      <c r="I520" s="36"/>
      <c r="J520" s="36"/>
      <c r="K520" s="36"/>
      <c r="L520" s="40"/>
      <c r="M520" s="221"/>
      <c r="N520" s="222"/>
      <c r="O520" s="79"/>
      <c r="P520" s="79"/>
      <c r="Q520" s="79"/>
      <c r="R520" s="79"/>
      <c r="S520" s="79"/>
      <c r="T520" s="80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T520" s="19" t="s">
        <v>250</v>
      </c>
      <c r="AU520" s="19" t="s">
        <v>80</v>
      </c>
    </row>
    <row r="521" spans="1:51" s="13" customFormat="1" ht="12">
      <c r="A521" s="13"/>
      <c r="B521" s="225"/>
      <c r="C521" s="226"/>
      <c r="D521" s="223" t="s">
        <v>254</v>
      </c>
      <c r="E521" s="227" t="s">
        <v>17</v>
      </c>
      <c r="F521" s="228" t="s">
        <v>284</v>
      </c>
      <c r="G521" s="226"/>
      <c r="H521" s="229">
        <v>6</v>
      </c>
      <c r="I521" s="226"/>
      <c r="J521" s="226"/>
      <c r="K521" s="226"/>
      <c r="L521" s="230"/>
      <c r="M521" s="231"/>
      <c r="N521" s="232"/>
      <c r="O521" s="232"/>
      <c r="P521" s="232"/>
      <c r="Q521" s="232"/>
      <c r="R521" s="232"/>
      <c r="S521" s="232"/>
      <c r="T521" s="23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4" t="s">
        <v>254</v>
      </c>
      <c r="AU521" s="234" t="s">
        <v>80</v>
      </c>
      <c r="AV521" s="13" t="s">
        <v>80</v>
      </c>
      <c r="AW521" s="13" t="s">
        <v>32</v>
      </c>
      <c r="AX521" s="13" t="s">
        <v>78</v>
      </c>
      <c r="AY521" s="234" t="s">
        <v>242</v>
      </c>
    </row>
    <row r="522" spans="1:65" s="2" customFormat="1" ht="16.5" customHeight="1">
      <c r="A522" s="34"/>
      <c r="B522" s="35"/>
      <c r="C522" s="207" t="s">
        <v>1861</v>
      </c>
      <c r="D522" s="207" t="s">
        <v>244</v>
      </c>
      <c r="E522" s="208" t="s">
        <v>1862</v>
      </c>
      <c r="F522" s="209" t="s">
        <v>1863</v>
      </c>
      <c r="G522" s="210" t="s">
        <v>144</v>
      </c>
      <c r="H522" s="211">
        <v>0.106</v>
      </c>
      <c r="I522" s="212">
        <v>1382.12</v>
      </c>
      <c r="J522" s="212">
        <f>ROUND(I522*H522,2)</f>
        <v>146.5</v>
      </c>
      <c r="K522" s="209" t="s">
        <v>247</v>
      </c>
      <c r="L522" s="40"/>
      <c r="M522" s="213" t="s">
        <v>17</v>
      </c>
      <c r="N522" s="214" t="s">
        <v>41</v>
      </c>
      <c r="O522" s="215">
        <v>4.2</v>
      </c>
      <c r="P522" s="215">
        <f>O522*H522</f>
        <v>0.4452</v>
      </c>
      <c r="Q522" s="215">
        <v>0</v>
      </c>
      <c r="R522" s="215">
        <f>Q522*H522</f>
        <v>0</v>
      </c>
      <c r="S522" s="215">
        <v>0.32</v>
      </c>
      <c r="T522" s="216">
        <f>S522*H522</f>
        <v>0.03392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217" t="s">
        <v>248</v>
      </c>
      <c r="AT522" s="217" t="s">
        <v>244</v>
      </c>
      <c r="AU522" s="217" t="s">
        <v>80</v>
      </c>
      <c r="AY522" s="19" t="s">
        <v>242</v>
      </c>
      <c r="BE522" s="218">
        <f>IF(N522="základní",J522,0)</f>
        <v>146.5</v>
      </c>
      <c r="BF522" s="218">
        <f>IF(N522="snížená",J522,0)</f>
        <v>0</v>
      </c>
      <c r="BG522" s="218">
        <f>IF(N522="zákl. přenesená",J522,0)</f>
        <v>0</v>
      </c>
      <c r="BH522" s="218">
        <f>IF(N522="sníž. přenesená",J522,0)</f>
        <v>0</v>
      </c>
      <c r="BI522" s="218">
        <f>IF(N522="nulová",J522,0)</f>
        <v>0</v>
      </c>
      <c r="BJ522" s="19" t="s">
        <v>78</v>
      </c>
      <c r="BK522" s="218">
        <f>ROUND(I522*H522,2)</f>
        <v>146.5</v>
      </c>
      <c r="BL522" s="19" t="s">
        <v>248</v>
      </c>
      <c r="BM522" s="217" t="s">
        <v>1864</v>
      </c>
    </row>
    <row r="523" spans="1:47" s="2" customFormat="1" ht="12">
      <c r="A523" s="34"/>
      <c r="B523" s="35"/>
      <c r="C523" s="36"/>
      <c r="D523" s="219" t="s">
        <v>250</v>
      </c>
      <c r="E523" s="36"/>
      <c r="F523" s="220" t="s">
        <v>1865</v>
      </c>
      <c r="G523" s="36"/>
      <c r="H523" s="36"/>
      <c r="I523" s="36"/>
      <c r="J523" s="36"/>
      <c r="K523" s="36"/>
      <c r="L523" s="40"/>
      <c r="M523" s="221"/>
      <c r="N523" s="222"/>
      <c r="O523" s="79"/>
      <c r="P523" s="79"/>
      <c r="Q523" s="79"/>
      <c r="R523" s="79"/>
      <c r="S523" s="79"/>
      <c r="T523" s="80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9" t="s">
        <v>250</v>
      </c>
      <c r="AU523" s="19" t="s">
        <v>80</v>
      </c>
    </row>
    <row r="524" spans="1:51" s="13" customFormat="1" ht="12">
      <c r="A524" s="13"/>
      <c r="B524" s="225"/>
      <c r="C524" s="226"/>
      <c r="D524" s="223" t="s">
        <v>254</v>
      </c>
      <c r="E524" s="227" t="s">
        <v>17</v>
      </c>
      <c r="F524" s="228" t="s">
        <v>1866</v>
      </c>
      <c r="G524" s="226"/>
      <c r="H524" s="229">
        <v>0.106</v>
      </c>
      <c r="I524" s="226"/>
      <c r="J524" s="226"/>
      <c r="K524" s="226"/>
      <c r="L524" s="230"/>
      <c r="M524" s="231"/>
      <c r="N524" s="232"/>
      <c r="O524" s="232"/>
      <c r="P524" s="232"/>
      <c r="Q524" s="232"/>
      <c r="R524" s="232"/>
      <c r="S524" s="232"/>
      <c r="T524" s="23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4" t="s">
        <v>254</v>
      </c>
      <c r="AU524" s="234" t="s">
        <v>80</v>
      </c>
      <c r="AV524" s="13" t="s">
        <v>80</v>
      </c>
      <c r="AW524" s="13" t="s">
        <v>32</v>
      </c>
      <c r="AX524" s="13" t="s">
        <v>78</v>
      </c>
      <c r="AY524" s="234" t="s">
        <v>242</v>
      </c>
    </row>
    <row r="525" spans="1:65" s="2" customFormat="1" ht="16.5" customHeight="1">
      <c r="A525" s="34"/>
      <c r="B525" s="35"/>
      <c r="C525" s="207" t="s">
        <v>1867</v>
      </c>
      <c r="D525" s="207" t="s">
        <v>244</v>
      </c>
      <c r="E525" s="208" t="s">
        <v>1868</v>
      </c>
      <c r="F525" s="209" t="s">
        <v>1869</v>
      </c>
      <c r="G525" s="210" t="s">
        <v>581</v>
      </c>
      <c r="H525" s="211">
        <v>3</v>
      </c>
      <c r="I525" s="212">
        <v>636.93</v>
      </c>
      <c r="J525" s="212">
        <f>ROUND(I525*H525,2)</f>
        <v>1910.79</v>
      </c>
      <c r="K525" s="209" t="s">
        <v>247</v>
      </c>
      <c r="L525" s="40"/>
      <c r="M525" s="213" t="s">
        <v>17</v>
      </c>
      <c r="N525" s="214" t="s">
        <v>41</v>
      </c>
      <c r="O525" s="215">
        <v>1.05</v>
      </c>
      <c r="P525" s="215">
        <f>O525*H525</f>
        <v>3.1500000000000004</v>
      </c>
      <c r="Q525" s="215">
        <v>0.223938</v>
      </c>
      <c r="R525" s="215">
        <f>Q525*H525</f>
        <v>0.671814</v>
      </c>
      <c r="S525" s="215">
        <v>0</v>
      </c>
      <c r="T525" s="216">
        <f>S525*H525</f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217" t="s">
        <v>248</v>
      </c>
      <c r="AT525" s="217" t="s">
        <v>244</v>
      </c>
      <c r="AU525" s="217" t="s">
        <v>80</v>
      </c>
      <c r="AY525" s="19" t="s">
        <v>242</v>
      </c>
      <c r="BE525" s="218">
        <f>IF(N525="základní",J525,0)</f>
        <v>1910.79</v>
      </c>
      <c r="BF525" s="218">
        <f>IF(N525="snížená",J525,0)</f>
        <v>0</v>
      </c>
      <c r="BG525" s="218">
        <f>IF(N525="zákl. přenesená",J525,0)</f>
        <v>0</v>
      </c>
      <c r="BH525" s="218">
        <f>IF(N525="sníž. přenesená",J525,0)</f>
        <v>0</v>
      </c>
      <c r="BI525" s="218">
        <f>IF(N525="nulová",J525,0)</f>
        <v>0</v>
      </c>
      <c r="BJ525" s="19" t="s">
        <v>78</v>
      </c>
      <c r="BK525" s="218">
        <f>ROUND(I525*H525,2)</f>
        <v>1910.79</v>
      </c>
      <c r="BL525" s="19" t="s">
        <v>248</v>
      </c>
      <c r="BM525" s="217" t="s">
        <v>1870</v>
      </c>
    </row>
    <row r="526" spans="1:47" s="2" customFormat="1" ht="12">
      <c r="A526" s="34"/>
      <c r="B526" s="35"/>
      <c r="C526" s="36"/>
      <c r="D526" s="219" t="s">
        <v>250</v>
      </c>
      <c r="E526" s="36"/>
      <c r="F526" s="220" t="s">
        <v>1871</v>
      </c>
      <c r="G526" s="36"/>
      <c r="H526" s="36"/>
      <c r="I526" s="36"/>
      <c r="J526" s="36"/>
      <c r="K526" s="36"/>
      <c r="L526" s="40"/>
      <c r="M526" s="221"/>
      <c r="N526" s="222"/>
      <c r="O526" s="79"/>
      <c r="P526" s="79"/>
      <c r="Q526" s="79"/>
      <c r="R526" s="79"/>
      <c r="S526" s="79"/>
      <c r="T526" s="80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T526" s="19" t="s">
        <v>250</v>
      </c>
      <c r="AU526" s="19" t="s">
        <v>80</v>
      </c>
    </row>
    <row r="527" spans="1:51" s="13" customFormat="1" ht="12">
      <c r="A527" s="13"/>
      <c r="B527" s="225"/>
      <c r="C527" s="226"/>
      <c r="D527" s="223" t="s">
        <v>254</v>
      </c>
      <c r="E527" s="227" t="s">
        <v>17</v>
      </c>
      <c r="F527" s="228" t="s">
        <v>262</v>
      </c>
      <c r="G527" s="226"/>
      <c r="H527" s="229">
        <v>3</v>
      </c>
      <c r="I527" s="226"/>
      <c r="J527" s="226"/>
      <c r="K527" s="226"/>
      <c r="L527" s="230"/>
      <c r="M527" s="231"/>
      <c r="N527" s="232"/>
      <c r="O527" s="232"/>
      <c r="P527" s="232"/>
      <c r="Q527" s="232"/>
      <c r="R527" s="232"/>
      <c r="S527" s="232"/>
      <c r="T527" s="23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4" t="s">
        <v>254</v>
      </c>
      <c r="AU527" s="234" t="s">
        <v>80</v>
      </c>
      <c r="AV527" s="13" t="s">
        <v>80</v>
      </c>
      <c r="AW527" s="13" t="s">
        <v>32</v>
      </c>
      <c r="AX527" s="13" t="s">
        <v>78</v>
      </c>
      <c r="AY527" s="234" t="s">
        <v>242</v>
      </c>
    </row>
    <row r="528" spans="1:65" s="2" customFormat="1" ht="16.5" customHeight="1">
      <c r="A528" s="34"/>
      <c r="B528" s="35"/>
      <c r="C528" s="264" t="s">
        <v>1872</v>
      </c>
      <c r="D528" s="264" t="s">
        <v>420</v>
      </c>
      <c r="E528" s="265" t="s">
        <v>1873</v>
      </c>
      <c r="F528" s="266" t="s">
        <v>1874</v>
      </c>
      <c r="G528" s="267" t="s">
        <v>581</v>
      </c>
      <c r="H528" s="268">
        <v>1</v>
      </c>
      <c r="I528" s="269">
        <v>284.75</v>
      </c>
      <c r="J528" s="269">
        <f>ROUND(I528*H528,2)</f>
        <v>284.75</v>
      </c>
      <c r="K528" s="266" t="s">
        <v>423</v>
      </c>
      <c r="L528" s="270"/>
      <c r="M528" s="271" t="s">
        <v>17</v>
      </c>
      <c r="N528" s="272" t="s">
        <v>41</v>
      </c>
      <c r="O528" s="215">
        <v>0</v>
      </c>
      <c r="P528" s="215">
        <f>O528*H528</f>
        <v>0</v>
      </c>
      <c r="Q528" s="215">
        <v>0.051</v>
      </c>
      <c r="R528" s="215">
        <f>Q528*H528</f>
        <v>0.051</v>
      </c>
      <c r="S528" s="215">
        <v>0</v>
      </c>
      <c r="T528" s="216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217" t="s">
        <v>300</v>
      </c>
      <c r="AT528" s="217" t="s">
        <v>420</v>
      </c>
      <c r="AU528" s="217" t="s">
        <v>80</v>
      </c>
      <c r="AY528" s="19" t="s">
        <v>242</v>
      </c>
      <c r="BE528" s="218">
        <f>IF(N528="základní",J528,0)</f>
        <v>284.75</v>
      </c>
      <c r="BF528" s="218">
        <f>IF(N528="snížená",J528,0)</f>
        <v>0</v>
      </c>
      <c r="BG528" s="218">
        <f>IF(N528="zákl. přenesená",J528,0)</f>
        <v>0</v>
      </c>
      <c r="BH528" s="218">
        <f>IF(N528="sníž. přenesená",J528,0)</f>
        <v>0</v>
      </c>
      <c r="BI528" s="218">
        <f>IF(N528="nulová",J528,0)</f>
        <v>0</v>
      </c>
      <c r="BJ528" s="19" t="s">
        <v>78</v>
      </c>
      <c r="BK528" s="218">
        <f>ROUND(I528*H528,2)</f>
        <v>284.75</v>
      </c>
      <c r="BL528" s="19" t="s">
        <v>248</v>
      </c>
      <c r="BM528" s="217" t="s">
        <v>1875</v>
      </c>
    </row>
    <row r="529" spans="1:51" s="13" customFormat="1" ht="12">
      <c r="A529" s="13"/>
      <c r="B529" s="225"/>
      <c r="C529" s="226"/>
      <c r="D529" s="223" t="s">
        <v>254</v>
      </c>
      <c r="E529" s="227" t="s">
        <v>17</v>
      </c>
      <c r="F529" s="228" t="s">
        <v>78</v>
      </c>
      <c r="G529" s="226"/>
      <c r="H529" s="229">
        <v>1</v>
      </c>
      <c r="I529" s="226"/>
      <c r="J529" s="226"/>
      <c r="K529" s="226"/>
      <c r="L529" s="230"/>
      <c r="M529" s="231"/>
      <c r="N529" s="232"/>
      <c r="O529" s="232"/>
      <c r="P529" s="232"/>
      <c r="Q529" s="232"/>
      <c r="R529" s="232"/>
      <c r="S529" s="232"/>
      <c r="T529" s="23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4" t="s">
        <v>254</v>
      </c>
      <c r="AU529" s="234" t="s">
        <v>80</v>
      </c>
      <c r="AV529" s="13" t="s">
        <v>80</v>
      </c>
      <c r="AW529" s="13" t="s">
        <v>32</v>
      </c>
      <c r="AX529" s="13" t="s">
        <v>78</v>
      </c>
      <c r="AY529" s="234" t="s">
        <v>242</v>
      </c>
    </row>
    <row r="530" spans="1:65" s="2" customFormat="1" ht="16.5" customHeight="1">
      <c r="A530" s="34"/>
      <c r="B530" s="35"/>
      <c r="C530" s="264" t="s">
        <v>1876</v>
      </c>
      <c r="D530" s="264" t="s">
        <v>420</v>
      </c>
      <c r="E530" s="265" t="s">
        <v>1877</v>
      </c>
      <c r="F530" s="266" t="s">
        <v>1878</v>
      </c>
      <c r="G530" s="267" t="s">
        <v>581</v>
      </c>
      <c r="H530" s="268">
        <v>2</v>
      </c>
      <c r="I530" s="269">
        <v>281.85</v>
      </c>
      <c r="J530" s="269">
        <f>ROUND(I530*H530,2)</f>
        <v>563.7</v>
      </c>
      <c r="K530" s="266" t="s">
        <v>423</v>
      </c>
      <c r="L530" s="270"/>
      <c r="M530" s="271" t="s">
        <v>17</v>
      </c>
      <c r="N530" s="272" t="s">
        <v>41</v>
      </c>
      <c r="O530" s="215">
        <v>0</v>
      </c>
      <c r="P530" s="215">
        <f>O530*H530</f>
        <v>0</v>
      </c>
      <c r="Q530" s="215">
        <v>0.027</v>
      </c>
      <c r="R530" s="215">
        <f>Q530*H530</f>
        <v>0.054</v>
      </c>
      <c r="S530" s="215">
        <v>0</v>
      </c>
      <c r="T530" s="216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217" t="s">
        <v>300</v>
      </c>
      <c r="AT530" s="217" t="s">
        <v>420</v>
      </c>
      <c r="AU530" s="217" t="s">
        <v>80</v>
      </c>
      <c r="AY530" s="19" t="s">
        <v>242</v>
      </c>
      <c r="BE530" s="218">
        <f>IF(N530="základní",J530,0)</f>
        <v>563.7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9" t="s">
        <v>78</v>
      </c>
      <c r="BK530" s="218">
        <f>ROUND(I530*H530,2)</f>
        <v>563.7</v>
      </c>
      <c r="BL530" s="19" t="s">
        <v>248</v>
      </c>
      <c r="BM530" s="217" t="s">
        <v>1879</v>
      </c>
    </row>
    <row r="531" spans="1:51" s="13" customFormat="1" ht="12">
      <c r="A531" s="13"/>
      <c r="B531" s="225"/>
      <c r="C531" s="226"/>
      <c r="D531" s="223" t="s">
        <v>254</v>
      </c>
      <c r="E531" s="227" t="s">
        <v>17</v>
      </c>
      <c r="F531" s="228" t="s">
        <v>80</v>
      </c>
      <c r="G531" s="226"/>
      <c r="H531" s="229">
        <v>2</v>
      </c>
      <c r="I531" s="226"/>
      <c r="J531" s="226"/>
      <c r="K531" s="226"/>
      <c r="L531" s="230"/>
      <c r="M531" s="231"/>
      <c r="N531" s="232"/>
      <c r="O531" s="232"/>
      <c r="P531" s="232"/>
      <c r="Q531" s="232"/>
      <c r="R531" s="232"/>
      <c r="S531" s="232"/>
      <c r="T531" s="23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4" t="s">
        <v>254</v>
      </c>
      <c r="AU531" s="234" t="s">
        <v>80</v>
      </c>
      <c r="AV531" s="13" t="s">
        <v>80</v>
      </c>
      <c r="AW531" s="13" t="s">
        <v>32</v>
      </c>
      <c r="AX531" s="13" t="s">
        <v>78</v>
      </c>
      <c r="AY531" s="234" t="s">
        <v>242</v>
      </c>
    </row>
    <row r="532" spans="1:65" s="2" customFormat="1" ht="16.5" customHeight="1">
      <c r="A532" s="34"/>
      <c r="B532" s="35"/>
      <c r="C532" s="207" t="s">
        <v>1880</v>
      </c>
      <c r="D532" s="207" t="s">
        <v>244</v>
      </c>
      <c r="E532" s="208" t="s">
        <v>1881</v>
      </c>
      <c r="F532" s="209" t="s">
        <v>1882</v>
      </c>
      <c r="G532" s="210" t="s">
        <v>581</v>
      </c>
      <c r="H532" s="211">
        <v>1</v>
      </c>
      <c r="I532" s="212">
        <v>1148.47</v>
      </c>
      <c r="J532" s="212">
        <f>ROUND(I532*H532,2)</f>
        <v>1148.47</v>
      </c>
      <c r="K532" s="209" t="s">
        <v>247</v>
      </c>
      <c r="L532" s="40"/>
      <c r="M532" s="213" t="s">
        <v>17</v>
      </c>
      <c r="N532" s="214" t="s">
        <v>41</v>
      </c>
      <c r="O532" s="215">
        <v>2.08</v>
      </c>
      <c r="P532" s="215">
        <f>O532*H532</f>
        <v>2.08</v>
      </c>
      <c r="Q532" s="215">
        <v>0.028538</v>
      </c>
      <c r="R532" s="215">
        <f>Q532*H532</f>
        <v>0.028538</v>
      </c>
      <c r="S532" s="215">
        <v>0</v>
      </c>
      <c r="T532" s="216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217" t="s">
        <v>248</v>
      </c>
      <c r="AT532" s="217" t="s">
        <v>244</v>
      </c>
      <c r="AU532" s="217" t="s">
        <v>80</v>
      </c>
      <c r="AY532" s="19" t="s">
        <v>242</v>
      </c>
      <c r="BE532" s="218">
        <f>IF(N532="základní",J532,0)</f>
        <v>1148.47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9" t="s">
        <v>78</v>
      </c>
      <c r="BK532" s="218">
        <f>ROUND(I532*H532,2)</f>
        <v>1148.47</v>
      </c>
      <c r="BL532" s="19" t="s">
        <v>248</v>
      </c>
      <c r="BM532" s="217" t="s">
        <v>1883</v>
      </c>
    </row>
    <row r="533" spans="1:47" s="2" customFormat="1" ht="12">
      <c r="A533" s="34"/>
      <c r="B533" s="35"/>
      <c r="C533" s="36"/>
      <c r="D533" s="219" t="s">
        <v>250</v>
      </c>
      <c r="E533" s="36"/>
      <c r="F533" s="220" t="s">
        <v>1884</v>
      </c>
      <c r="G533" s="36"/>
      <c r="H533" s="36"/>
      <c r="I533" s="36"/>
      <c r="J533" s="36"/>
      <c r="K533" s="36"/>
      <c r="L533" s="40"/>
      <c r="M533" s="221"/>
      <c r="N533" s="222"/>
      <c r="O533" s="79"/>
      <c r="P533" s="79"/>
      <c r="Q533" s="79"/>
      <c r="R533" s="79"/>
      <c r="S533" s="79"/>
      <c r="T533" s="80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T533" s="19" t="s">
        <v>250</v>
      </c>
      <c r="AU533" s="19" t="s">
        <v>80</v>
      </c>
    </row>
    <row r="534" spans="1:51" s="13" customFormat="1" ht="12">
      <c r="A534" s="13"/>
      <c r="B534" s="225"/>
      <c r="C534" s="226"/>
      <c r="D534" s="223" t="s">
        <v>254</v>
      </c>
      <c r="E534" s="227" t="s">
        <v>17</v>
      </c>
      <c r="F534" s="228" t="s">
        <v>78</v>
      </c>
      <c r="G534" s="226"/>
      <c r="H534" s="229">
        <v>1</v>
      </c>
      <c r="I534" s="226"/>
      <c r="J534" s="226"/>
      <c r="K534" s="226"/>
      <c r="L534" s="230"/>
      <c r="M534" s="231"/>
      <c r="N534" s="232"/>
      <c r="O534" s="232"/>
      <c r="P534" s="232"/>
      <c r="Q534" s="232"/>
      <c r="R534" s="232"/>
      <c r="S534" s="232"/>
      <c r="T534" s="23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4" t="s">
        <v>254</v>
      </c>
      <c r="AU534" s="234" t="s">
        <v>80</v>
      </c>
      <c r="AV534" s="13" t="s">
        <v>80</v>
      </c>
      <c r="AW534" s="13" t="s">
        <v>32</v>
      </c>
      <c r="AX534" s="13" t="s">
        <v>78</v>
      </c>
      <c r="AY534" s="234" t="s">
        <v>242</v>
      </c>
    </row>
    <row r="535" spans="1:65" s="2" customFormat="1" ht="16.5" customHeight="1">
      <c r="A535" s="34"/>
      <c r="B535" s="35"/>
      <c r="C535" s="264" t="s">
        <v>1885</v>
      </c>
      <c r="D535" s="264" t="s">
        <v>420</v>
      </c>
      <c r="E535" s="265" t="s">
        <v>1886</v>
      </c>
      <c r="F535" s="266" t="s">
        <v>1887</v>
      </c>
      <c r="G535" s="267" t="s">
        <v>581</v>
      </c>
      <c r="H535" s="268">
        <v>1</v>
      </c>
      <c r="I535" s="269">
        <v>11428.84</v>
      </c>
      <c r="J535" s="269">
        <f>ROUND(I535*H535,2)</f>
        <v>11428.84</v>
      </c>
      <c r="K535" s="266" t="s">
        <v>423</v>
      </c>
      <c r="L535" s="270"/>
      <c r="M535" s="271" t="s">
        <v>17</v>
      </c>
      <c r="N535" s="272" t="s">
        <v>41</v>
      </c>
      <c r="O535" s="215">
        <v>0</v>
      </c>
      <c r="P535" s="215">
        <f>O535*H535</f>
        <v>0</v>
      </c>
      <c r="Q535" s="215">
        <v>2.1</v>
      </c>
      <c r="R535" s="215">
        <f>Q535*H535</f>
        <v>2.1</v>
      </c>
      <c r="S535" s="215">
        <v>0</v>
      </c>
      <c r="T535" s="216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217" t="s">
        <v>300</v>
      </c>
      <c r="AT535" s="217" t="s">
        <v>420</v>
      </c>
      <c r="AU535" s="217" t="s">
        <v>80</v>
      </c>
      <c r="AY535" s="19" t="s">
        <v>242</v>
      </c>
      <c r="BE535" s="218">
        <f>IF(N535="základní",J535,0)</f>
        <v>11428.84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9" t="s">
        <v>78</v>
      </c>
      <c r="BK535" s="218">
        <f>ROUND(I535*H535,2)</f>
        <v>11428.84</v>
      </c>
      <c r="BL535" s="19" t="s">
        <v>248</v>
      </c>
      <c r="BM535" s="217" t="s">
        <v>1888</v>
      </c>
    </row>
    <row r="536" spans="1:51" s="13" customFormat="1" ht="12">
      <c r="A536" s="13"/>
      <c r="B536" s="225"/>
      <c r="C536" s="226"/>
      <c r="D536" s="223" t="s">
        <v>254</v>
      </c>
      <c r="E536" s="227" t="s">
        <v>17</v>
      </c>
      <c r="F536" s="228" t="s">
        <v>78</v>
      </c>
      <c r="G536" s="226"/>
      <c r="H536" s="229">
        <v>1</v>
      </c>
      <c r="I536" s="226"/>
      <c r="J536" s="226"/>
      <c r="K536" s="226"/>
      <c r="L536" s="230"/>
      <c r="M536" s="231"/>
      <c r="N536" s="232"/>
      <c r="O536" s="232"/>
      <c r="P536" s="232"/>
      <c r="Q536" s="232"/>
      <c r="R536" s="232"/>
      <c r="S536" s="232"/>
      <c r="T536" s="23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4" t="s">
        <v>254</v>
      </c>
      <c r="AU536" s="234" t="s">
        <v>80</v>
      </c>
      <c r="AV536" s="13" t="s">
        <v>80</v>
      </c>
      <c r="AW536" s="13" t="s">
        <v>32</v>
      </c>
      <c r="AX536" s="13" t="s">
        <v>78</v>
      </c>
      <c r="AY536" s="234" t="s">
        <v>242</v>
      </c>
    </row>
    <row r="537" spans="1:65" s="2" customFormat="1" ht="16.5" customHeight="1">
      <c r="A537" s="34"/>
      <c r="B537" s="35"/>
      <c r="C537" s="207" t="s">
        <v>1889</v>
      </c>
      <c r="D537" s="207" t="s">
        <v>244</v>
      </c>
      <c r="E537" s="208" t="s">
        <v>1890</v>
      </c>
      <c r="F537" s="209" t="s">
        <v>1891</v>
      </c>
      <c r="G537" s="210" t="s">
        <v>581</v>
      </c>
      <c r="H537" s="211">
        <v>5</v>
      </c>
      <c r="I537" s="212">
        <v>954.69</v>
      </c>
      <c r="J537" s="212">
        <f>ROUND(I537*H537,2)</f>
        <v>4773.45</v>
      </c>
      <c r="K537" s="209" t="s">
        <v>247</v>
      </c>
      <c r="L537" s="40"/>
      <c r="M537" s="213" t="s">
        <v>17</v>
      </c>
      <c r="N537" s="214" t="s">
        <v>41</v>
      </c>
      <c r="O537" s="215">
        <v>1.562</v>
      </c>
      <c r="P537" s="215">
        <f>O537*H537</f>
        <v>7.8100000000000005</v>
      </c>
      <c r="Q537" s="215">
        <v>0.010186</v>
      </c>
      <c r="R537" s="215">
        <f>Q537*H537</f>
        <v>0.05093</v>
      </c>
      <c r="S537" s="215">
        <v>0</v>
      </c>
      <c r="T537" s="216">
        <f>S537*H537</f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217" t="s">
        <v>248</v>
      </c>
      <c r="AT537" s="217" t="s">
        <v>244</v>
      </c>
      <c r="AU537" s="217" t="s">
        <v>80</v>
      </c>
      <c r="AY537" s="19" t="s">
        <v>242</v>
      </c>
      <c r="BE537" s="218">
        <f>IF(N537="základní",J537,0)</f>
        <v>4773.45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78</v>
      </c>
      <c r="BK537" s="218">
        <f>ROUND(I537*H537,2)</f>
        <v>4773.45</v>
      </c>
      <c r="BL537" s="19" t="s">
        <v>248</v>
      </c>
      <c r="BM537" s="217" t="s">
        <v>1892</v>
      </c>
    </row>
    <row r="538" spans="1:47" s="2" customFormat="1" ht="12">
      <c r="A538" s="34"/>
      <c r="B538" s="35"/>
      <c r="C538" s="36"/>
      <c r="D538" s="219" t="s">
        <v>250</v>
      </c>
      <c r="E538" s="36"/>
      <c r="F538" s="220" t="s">
        <v>1893</v>
      </c>
      <c r="G538" s="36"/>
      <c r="H538" s="36"/>
      <c r="I538" s="36"/>
      <c r="J538" s="36"/>
      <c r="K538" s="36"/>
      <c r="L538" s="40"/>
      <c r="M538" s="221"/>
      <c r="N538" s="222"/>
      <c r="O538" s="79"/>
      <c r="P538" s="79"/>
      <c r="Q538" s="79"/>
      <c r="R538" s="79"/>
      <c r="S538" s="79"/>
      <c r="T538" s="80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T538" s="19" t="s">
        <v>250</v>
      </c>
      <c r="AU538" s="19" t="s">
        <v>80</v>
      </c>
    </row>
    <row r="539" spans="1:51" s="13" customFormat="1" ht="12">
      <c r="A539" s="13"/>
      <c r="B539" s="225"/>
      <c r="C539" s="226"/>
      <c r="D539" s="223" t="s">
        <v>254</v>
      </c>
      <c r="E539" s="227" t="s">
        <v>17</v>
      </c>
      <c r="F539" s="228" t="s">
        <v>273</v>
      </c>
      <c r="G539" s="226"/>
      <c r="H539" s="229">
        <v>5</v>
      </c>
      <c r="I539" s="226"/>
      <c r="J539" s="226"/>
      <c r="K539" s="226"/>
      <c r="L539" s="230"/>
      <c r="M539" s="231"/>
      <c r="N539" s="232"/>
      <c r="O539" s="232"/>
      <c r="P539" s="232"/>
      <c r="Q539" s="232"/>
      <c r="R539" s="232"/>
      <c r="S539" s="232"/>
      <c r="T539" s="23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4" t="s">
        <v>254</v>
      </c>
      <c r="AU539" s="234" t="s">
        <v>80</v>
      </c>
      <c r="AV539" s="13" t="s">
        <v>80</v>
      </c>
      <c r="AW539" s="13" t="s">
        <v>32</v>
      </c>
      <c r="AX539" s="13" t="s">
        <v>78</v>
      </c>
      <c r="AY539" s="234" t="s">
        <v>242</v>
      </c>
    </row>
    <row r="540" spans="1:65" s="2" customFormat="1" ht="16.5" customHeight="1">
      <c r="A540" s="34"/>
      <c r="B540" s="35"/>
      <c r="C540" s="264" t="s">
        <v>1894</v>
      </c>
      <c r="D540" s="264" t="s">
        <v>420</v>
      </c>
      <c r="E540" s="265" t="s">
        <v>1895</v>
      </c>
      <c r="F540" s="266" t="s">
        <v>1896</v>
      </c>
      <c r="G540" s="267" t="s">
        <v>581</v>
      </c>
      <c r="H540" s="268">
        <v>1</v>
      </c>
      <c r="I540" s="269">
        <v>1259.11</v>
      </c>
      <c r="J540" s="269">
        <f>ROUND(I540*H540,2)</f>
        <v>1259.11</v>
      </c>
      <c r="K540" s="266" t="s">
        <v>423</v>
      </c>
      <c r="L540" s="270"/>
      <c r="M540" s="271" t="s">
        <v>17</v>
      </c>
      <c r="N540" s="272" t="s">
        <v>41</v>
      </c>
      <c r="O540" s="215">
        <v>0</v>
      </c>
      <c r="P540" s="215">
        <f>O540*H540</f>
        <v>0</v>
      </c>
      <c r="Q540" s="215">
        <v>0.218</v>
      </c>
      <c r="R540" s="215">
        <f>Q540*H540</f>
        <v>0.218</v>
      </c>
      <c r="S540" s="215">
        <v>0</v>
      </c>
      <c r="T540" s="216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217" t="s">
        <v>300</v>
      </c>
      <c r="AT540" s="217" t="s">
        <v>420</v>
      </c>
      <c r="AU540" s="217" t="s">
        <v>80</v>
      </c>
      <c r="AY540" s="19" t="s">
        <v>242</v>
      </c>
      <c r="BE540" s="218">
        <f>IF(N540="základní",J540,0)</f>
        <v>1259.11</v>
      </c>
      <c r="BF540" s="218">
        <f>IF(N540="snížená",J540,0)</f>
        <v>0</v>
      </c>
      <c r="BG540" s="218">
        <f>IF(N540="zákl. přenesená",J540,0)</f>
        <v>0</v>
      </c>
      <c r="BH540" s="218">
        <f>IF(N540="sníž. přenesená",J540,0)</f>
        <v>0</v>
      </c>
      <c r="BI540" s="218">
        <f>IF(N540="nulová",J540,0)</f>
        <v>0</v>
      </c>
      <c r="BJ540" s="19" t="s">
        <v>78</v>
      </c>
      <c r="BK540" s="218">
        <f>ROUND(I540*H540,2)</f>
        <v>1259.11</v>
      </c>
      <c r="BL540" s="19" t="s">
        <v>248</v>
      </c>
      <c r="BM540" s="217" t="s">
        <v>1897</v>
      </c>
    </row>
    <row r="541" spans="1:51" s="13" customFormat="1" ht="12">
      <c r="A541" s="13"/>
      <c r="B541" s="225"/>
      <c r="C541" s="226"/>
      <c r="D541" s="223" t="s">
        <v>254</v>
      </c>
      <c r="E541" s="227" t="s">
        <v>17</v>
      </c>
      <c r="F541" s="228" t="s">
        <v>78</v>
      </c>
      <c r="G541" s="226"/>
      <c r="H541" s="229">
        <v>1</v>
      </c>
      <c r="I541" s="226"/>
      <c r="J541" s="226"/>
      <c r="K541" s="226"/>
      <c r="L541" s="230"/>
      <c r="M541" s="231"/>
      <c r="N541" s="232"/>
      <c r="O541" s="232"/>
      <c r="P541" s="232"/>
      <c r="Q541" s="232"/>
      <c r="R541" s="232"/>
      <c r="S541" s="232"/>
      <c r="T541" s="23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4" t="s">
        <v>254</v>
      </c>
      <c r="AU541" s="234" t="s">
        <v>80</v>
      </c>
      <c r="AV541" s="13" t="s">
        <v>80</v>
      </c>
      <c r="AW541" s="13" t="s">
        <v>32</v>
      </c>
      <c r="AX541" s="13" t="s">
        <v>78</v>
      </c>
      <c r="AY541" s="234" t="s">
        <v>242</v>
      </c>
    </row>
    <row r="542" spans="1:65" s="2" customFormat="1" ht="16.5" customHeight="1">
      <c r="A542" s="34"/>
      <c r="B542" s="35"/>
      <c r="C542" s="264" t="s">
        <v>1898</v>
      </c>
      <c r="D542" s="264" t="s">
        <v>420</v>
      </c>
      <c r="E542" s="265" t="s">
        <v>1899</v>
      </c>
      <c r="F542" s="266" t="s">
        <v>1900</v>
      </c>
      <c r="G542" s="267" t="s">
        <v>581</v>
      </c>
      <c r="H542" s="268">
        <v>1</v>
      </c>
      <c r="I542" s="269">
        <v>2847.53</v>
      </c>
      <c r="J542" s="269">
        <f>ROUND(I542*H542,2)</f>
        <v>2847.53</v>
      </c>
      <c r="K542" s="266" t="s">
        <v>423</v>
      </c>
      <c r="L542" s="270"/>
      <c r="M542" s="271" t="s">
        <v>17</v>
      </c>
      <c r="N542" s="272" t="s">
        <v>41</v>
      </c>
      <c r="O542" s="215">
        <v>0</v>
      </c>
      <c r="P542" s="215">
        <f>O542*H542</f>
        <v>0</v>
      </c>
      <c r="Q542" s="215">
        <v>1.013</v>
      </c>
      <c r="R542" s="215">
        <f>Q542*H542</f>
        <v>1.013</v>
      </c>
      <c r="S542" s="215">
        <v>0</v>
      </c>
      <c r="T542" s="216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217" t="s">
        <v>300</v>
      </c>
      <c r="AT542" s="217" t="s">
        <v>420</v>
      </c>
      <c r="AU542" s="217" t="s">
        <v>80</v>
      </c>
      <c r="AY542" s="19" t="s">
        <v>242</v>
      </c>
      <c r="BE542" s="218">
        <f>IF(N542="základní",J542,0)</f>
        <v>2847.53</v>
      </c>
      <c r="BF542" s="218">
        <f>IF(N542="snížená",J542,0)</f>
        <v>0</v>
      </c>
      <c r="BG542" s="218">
        <f>IF(N542="zákl. přenesená",J542,0)</f>
        <v>0</v>
      </c>
      <c r="BH542" s="218">
        <f>IF(N542="sníž. přenesená",J542,0)</f>
        <v>0</v>
      </c>
      <c r="BI542" s="218">
        <f>IF(N542="nulová",J542,0)</f>
        <v>0</v>
      </c>
      <c r="BJ542" s="19" t="s">
        <v>78</v>
      </c>
      <c r="BK542" s="218">
        <f>ROUND(I542*H542,2)</f>
        <v>2847.53</v>
      </c>
      <c r="BL542" s="19" t="s">
        <v>248</v>
      </c>
      <c r="BM542" s="217" t="s">
        <v>1901</v>
      </c>
    </row>
    <row r="543" spans="1:51" s="13" customFormat="1" ht="12">
      <c r="A543" s="13"/>
      <c r="B543" s="225"/>
      <c r="C543" s="226"/>
      <c r="D543" s="223" t="s">
        <v>254</v>
      </c>
      <c r="E543" s="227" t="s">
        <v>17</v>
      </c>
      <c r="F543" s="228" t="s">
        <v>78</v>
      </c>
      <c r="G543" s="226"/>
      <c r="H543" s="229">
        <v>1</v>
      </c>
      <c r="I543" s="226"/>
      <c r="J543" s="226"/>
      <c r="K543" s="226"/>
      <c r="L543" s="230"/>
      <c r="M543" s="231"/>
      <c r="N543" s="232"/>
      <c r="O543" s="232"/>
      <c r="P543" s="232"/>
      <c r="Q543" s="232"/>
      <c r="R543" s="232"/>
      <c r="S543" s="232"/>
      <c r="T543" s="23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4" t="s">
        <v>254</v>
      </c>
      <c r="AU543" s="234" t="s">
        <v>80</v>
      </c>
      <c r="AV543" s="13" t="s">
        <v>80</v>
      </c>
      <c r="AW543" s="13" t="s">
        <v>32</v>
      </c>
      <c r="AX543" s="13" t="s">
        <v>78</v>
      </c>
      <c r="AY543" s="234" t="s">
        <v>242</v>
      </c>
    </row>
    <row r="544" spans="1:65" s="2" customFormat="1" ht="16.5" customHeight="1">
      <c r="A544" s="34"/>
      <c r="B544" s="35"/>
      <c r="C544" s="264" t="s">
        <v>141</v>
      </c>
      <c r="D544" s="264" t="s">
        <v>420</v>
      </c>
      <c r="E544" s="265" t="s">
        <v>1902</v>
      </c>
      <c r="F544" s="266" t="s">
        <v>1903</v>
      </c>
      <c r="G544" s="267" t="s">
        <v>581</v>
      </c>
      <c r="H544" s="268">
        <v>2</v>
      </c>
      <c r="I544" s="269">
        <v>2188.91</v>
      </c>
      <c r="J544" s="269">
        <f>ROUND(I544*H544,2)</f>
        <v>4377.82</v>
      </c>
      <c r="K544" s="266" t="s">
        <v>423</v>
      </c>
      <c r="L544" s="270"/>
      <c r="M544" s="271" t="s">
        <v>17</v>
      </c>
      <c r="N544" s="272" t="s">
        <v>41</v>
      </c>
      <c r="O544" s="215">
        <v>0</v>
      </c>
      <c r="P544" s="215">
        <f>O544*H544</f>
        <v>0</v>
      </c>
      <c r="Q544" s="215">
        <v>0.79</v>
      </c>
      <c r="R544" s="215">
        <f>Q544*H544</f>
        <v>1.58</v>
      </c>
      <c r="S544" s="215">
        <v>0</v>
      </c>
      <c r="T544" s="216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217" t="s">
        <v>300</v>
      </c>
      <c r="AT544" s="217" t="s">
        <v>420</v>
      </c>
      <c r="AU544" s="217" t="s">
        <v>80</v>
      </c>
      <c r="AY544" s="19" t="s">
        <v>242</v>
      </c>
      <c r="BE544" s="218">
        <f>IF(N544="základní",J544,0)</f>
        <v>4377.82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9" t="s">
        <v>78</v>
      </c>
      <c r="BK544" s="218">
        <f>ROUND(I544*H544,2)</f>
        <v>4377.82</v>
      </c>
      <c r="BL544" s="19" t="s">
        <v>248</v>
      </c>
      <c r="BM544" s="217" t="s">
        <v>1904</v>
      </c>
    </row>
    <row r="545" spans="1:51" s="13" customFormat="1" ht="12">
      <c r="A545" s="13"/>
      <c r="B545" s="225"/>
      <c r="C545" s="226"/>
      <c r="D545" s="223" t="s">
        <v>254</v>
      </c>
      <c r="E545" s="227" t="s">
        <v>17</v>
      </c>
      <c r="F545" s="228" t="s">
        <v>80</v>
      </c>
      <c r="G545" s="226"/>
      <c r="H545" s="229">
        <v>2</v>
      </c>
      <c r="I545" s="226"/>
      <c r="J545" s="226"/>
      <c r="K545" s="226"/>
      <c r="L545" s="230"/>
      <c r="M545" s="231"/>
      <c r="N545" s="232"/>
      <c r="O545" s="232"/>
      <c r="P545" s="232"/>
      <c r="Q545" s="232"/>
      <c r="R545" s="232"/>
      <c r="S545" s="232"/>
      <c r="T545" s="23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4" t="s">
        <v>254</v>
      </c>
      <c r="AU545" s="234" t="s">
        <v>80</v>
      </c>
      <c r="AV545" s="13" t="s">
        <v>80</v>
      </c>
      <c r="AW545" s="13" t="s">
        <v>32</v>
      </c>
      <c r="AX545" s="13" t="s">
        <v>78</v>
      </c>
      <c r="AY545" s="234" t="s">
        <v>242</v>
      </c>
    </row>
    <row r="546" spans="1:65" s="2" customFormat="1" ht="16.5" customHeight="1">
      <c r="A546" s="34"/>
      <c r="B546" s="35"/>
      <c r="C546" s="264" t="s">
        <v>1905</v>
      </c>
      <c r="D546" s="264" t="s">
        <v>420</v>
      </c>
      <c r="E546" s="265" t="s">
        <v>1906</v>
      </c>
      <c r="F546" s="266" t="s">
        <v>1907</v>
      </c>
      <c r="G546" s="267" t="s">
        <v>581</v>
      </c>
      <c r="H546" s="268">
        <v>1</v>
      </c>
      <c r="I546" s="269">
        <v>2605.39</v>
      </c>
      <c r="J546" s="269">
        <f>ROUND(I546*H546,2)</f>
        <v>2605.39</v>
      </c>
      <c r="K546" s="266" t="s">
        <v>423</v>
      </c>
      <c r="L546" s="270"/>
      <c r="M546" s="271" t="s">
        <v>17</v>
      </c>
      <c r="N546" s="272" t="s">
        <v>41</v>
      </c>
      <c r="O546" s="215">
        <v>0</v>
      </c>
      <c r="P546" s="215">
        <f>O546*H546</f>
        <v>0</v>
      </c>
      <c r="Q546" s="215">
        <v>0.585</v>
      </c>
      <c r="R546" s="215">
        <f>Q546*H546</f>
        <v>0.585</v>
      </c>
      <c r="S546" s="215">
        <v>0</v>
      </c>
      <c r="T546" s="216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217" t="s">
        <v>300</v>
      </c>
      <c r="AT546" s="217" t="s">
        <v>420</v>
      </c>
      <c r="AU546" s="217" t="s">
        <v>80</v>
      </c>
      <c r="AY546" s="19" t="s">
        <v>242</v>
      </c>
      <c r="BE546" s="218">
        <f>IF(N546="základní",J546,0)</f>
        <v>2605.39</v>
      </c>
      <c r="BF546" s="218">
        <f>IF(N546="snížená",J546,0)</f>
        <v>0</v>
      </c>
      <c r="BG546" s="218">
        <f>IF(N546="zákl. přenesená",J546,0)</f>
        <v>0</v>
      </c>
      <c r="BH546" s="218">
        <f>IF(N546="sníž. přenesená",J546,0)</f>
        <v>0</v>
      </c>
      <c r="BI546" s="218">
        <f>IF(N546="nulová",J546,0)</f>
        <v>0</v>
      </c>
      <c r="BJ546" s="19" t="s">
        <v>78</v>
      </c>
      <c r="BK546" s="218">
        <f>ROUND(I546*H546,2)</f>
        <v>2605.39</v>
      </c>
      <c r="BL546" s="19" t="s">
        <v>248</v>
      </c>
      <c r="BM546" s="217" t="s">
        <v>1908</v>
      </c>
    </row>
    <row r="547" spans="1:51" s="13" customFormat="1" ht="12">
      <c r="A547" s="13"/>
      <c r="B547" s="225"/>
      <c r="C547" s="226"/>
      <c r="D547" s="223" t="s">
        <v>254</v>
      </c>
      <c r="E547" s="227" t="s">
        <v>17</v>
      </c>
      <c r="F547" s="228" t="s">
        <v>78</v>
      </c>
      <c r="G547" s="226"/>
      <c r="H547" s="229">
        <v>1</v>
      </c>
      <c r="I547" s="226"/>
      <c r="J547" s="226"/>
      <c r="K547" s="226"/>
      <c r="L547" s="230"/>
      <c r="M547" s="231"/>
      <c r="N547" s="232"/>
      <c r="O547" s="232"/>
      <c r="P547" s="232"/>
      <c r="Q547" s="232"/>
      <c r="R547" s="232"/>
      <c r="S547" s="232"/>
      <c r="T547" s="23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4" t="s">
        <v>254</v>
      </c>
      <c r="AU547" s="234" t="s">
        <v>80</v>
      </c>
      <c r="AV547" s="13" t="s">
        <v>80</v>
      </c>
      <c r="AW547" s="13" t="s">
        <v>32</v>
      </c>
      <c r="AX547" s="13" t="s">
        <v>78</v>
      </c>
      <c r="AY547" s="234" t="s">
        <v>242</v>
      </c>
    </row>
    <row r="548" spans="1:65" s="2" customFormat="1" ht="21.75" customHeight="1">
      <c r="A548" s="34"/>
      <c r="B548" s="35"/>
      <c r="C548" s="207" t="s">
        <v>1909</v>
      </c>
      <c r="D548" s="207" t="s">
        <v>244</v>
      </c>
      <c r="E548" s="208" t="s">
        <v>1091</v>
      </c>
      <c r="F548" s="209" t="s">
        <v>1092</v>
      </c>
      <c r="G548" s="210" t="s">
        <v>581</v>
      </c>
      <c r="H548" s="211">
        <v>11</v>
      </c>
      <c r="I548" s="212">
        <v>313.45</v>
      </c>
      <c r="J548" s="212">
        <f>ROUND(I548*H548,2)</f>
        <v>3447.95</v>
      </c>
      <c r="K548" s="209" t="s">
        <v>247</v>
      </c>
      <c r="L548" s="40"/>
      <c r="M548" s="213" t="s">
        <v>17</v>
      </c>
      <c r="N548" s="214" t="s">
        <v>41</v>
      </c>
      <c r="O548" s="215">
        <v>0.167</v>
      </c>
      <c r="P548" s="215">
        <f>O548*H548</f>
        <v>1.8370000000000002</v>
      </c>
      <c r="Q548" s="215">
        <v>0.0009595</v>
      </c>
      <c r="R548" s="215">
        <f>Q548*H548</f>
        <v>0.0105545</v>
      </c>
      <c r="S548" s="215">
        <v>0</v>
      </c>
      <c r="T548" s="216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217" t="s">
        <v>248</v>
      </c>
      <c r="AT548" s="217" t="s">
        <v>244</v>
      </c>
      <c r="AU548" s="217" t="s">
        <v>80</v>
      </c>
      <c r="AY548" s="19" t="s">
        <v>242</v>
      </c>
      <c r="BE548" s="218">
        <f>IF(N548="základní",J548,0)</f>
        <v>3447.95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9" t="s">
        <v>78</v>
      </c>
      <c r="BK548" s="218">
        <f>ROUND(I548*H548,2)</f>
        <v>3447.95</v>
      </c>
      <c r="BL548" s="19" t="s">
        <v>248</v>
      </c>
      <c r="BM548" s="217" t="s">
        <v>1910</v>
      </c>
    </row>
    <row r="549" spans="1:47" s="2" customFormat="1" ht="12">
      <c r="A549" s="34"/>
      <c r="B549" s="35"/>
      <c r="C549" s="36"/>
      <c r="D549" s="219" t="s">
        <v>250</v>
      </c>
      <c r="E549" s="36"/>
      <c r="F549" s="220" t="s">
        <v>1094</v>
      </c>
      <c r="G549" s="36"/>
      <c r="H549" s="36"/>
      <c r="I549" s="36"/>
      <c r="J549" s="36"/>
      <c r="K549" s="36"/>
      <c r="L549" s="40"/>
      <c r="M549" s="221"/>
      <c r="N549" s="222"/>
      <c r="O549" s="79"/>
      <c r="P549" s="79"/>
      <c r="Q549" s="79"/>
      <c r="R549" s="79"/>
      <c r="S549" s="79"/>
      <c r="T549" s="80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T549" s="19" t="s">
        <v>250</v>
      </c>
      <c r="AU549" s="19" t="s">
        <v>80</v>
      </c>
    </row>
    <row r="550" spans="1:51" s="13" customFormat="1" ht="12">
      <c r="A550" s="13"/>
      <c r="B550" s="225"/>
      <c r="C550" s="226"/>
      <c r="D550" s="223" t="s">
        <v>254</v>
      </c>
      <c r="E550" s="227" t="s">
        <v>17</v>
      </c>
      <c r="F550" s="228" t="s">
        <v>320</v>
      </c>
      <c r="G550" s="226"/>
      <c r="H550" s="229">
        <v>11</v>
      </c>
      <c r="I550" s="226"/>
      <c r="J550" s="226"/>
      <c r="K550" s="226"/>
      <c r="L550" s="230"/>
      <c r="M550" s="231"/>
      <c r="N550" s="232"/>
      <c r="O550" s="232"/>
      <c r="P550" s="232"/>
      <c r="Q550" s="232"/>
      <c r="R550" s="232"/>
      <c r="S550" s="232"/>
      <c r="T550" s="23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4" t="s">
        <v>254</v>
      </c>
      <c r="AU550" s="234" t="s">
        <v>80</v>
      </c>
      <c r="AV550" s="13" t="s">
        <v>80</v>
      </c>
      <c r="AW550" s="13" t="s">
        <v>32</v>
      </c>
      <c r="AX550" s="13" t="s">
        <v>78</v>
      </c>
      <c r="AY550" s="234" t="s">
        <v>242</v>
      </c>
    </row>
    <row r="551" spans="1:65" s="2" customFormat="1" ht="16.5" customHeight="1">
      <c r="A551" s="34"/>
      <c r="B551" s="35"/>
      <c r="C551" s="207" t="s">
        <v>1911</v>
      </c>
      <c r="D551" s="207" t="s">
        <v>244</v>
      </c>
      <c r="E551" s="208" t="s">
        <v>1912</v>
      </c>
      <c r="F551" s="209" t="s">
        <v>1913</v>
      </c>
      <c r="G551" s="210" t="s">
        <v>581</v>
      </c>
      <c r="H551" s="211">
        <v>8</v>
      </c>
      <c r="I551" s="212">
        <v>1162.26</v>
      </c>
      <c r="J551" s="212">
        <f>ROUND(I551*H551,2)</f>
        <v>9298.08</v>
      </c>
      <c r="K551" s="209" t="s">
        <v>17</v>
      </c>
      <c r="L551" s="40"/>
      <c r="M551" s="213" t="s">
        <v>17</v>
      </c>
      <c r="N551" s="214" t="s">
        <v>41</v>
      </c>
      <c r="O551" s="215">
        <v>0</v>
      </c>
      <c r="P551" s="215">
        <f>O551*H551</f>
        <v>0</v>
      </c>
      <c r="Q551" s="215">
        <v>0.00024</v>
      </c>
      <c r="R551" s="215">
        <f>Q551*H551</f>
        <v>0.00192</v>
      </c>
      <c r="S551" s="215">
        <v>0</v>
      </c>
      <c r="T551" s="216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217" t="s">
        <v>248</v>
      </c>
      <c r="AT551" s="217" t="s">
        <v>244</v>
      </c>
      <c r="AU551" s="217" t="s">
        <v>80</v>
      </c>
      <c r="AY551" s="19" t="s">
        <v>242</v>
      </c>
      <c r="BE551" s="218">
        <f>IF(N551="základní",J551,0)</f>
        <v>9298.08</v>
      </c>
      <c r="BF551" s="218">
        <f>IF(N551="snížená",J551,0)</f>
        <v>0</v>
      </c>
      <c r="BG551" s="218">
        <f>IF(N551="zákl. přenesená",J551,0)</f>
        <v>0</v>
      </c>
      <c r="BH551" s="218">
        <f>IF(N551="sníž. přenesená",J551,0)</f>
        <v>0</v>
      </c>
      <c r="BI551" s="218">
        <f>IF(N551="nulová",J551,0)</f>
        <v>0</v>
      </c>
      <c r="BJ551" s="19" t="s">
        <v>78</v>
      </c>
      <c r="BK551" s="218">
        <f>ROUND(I551*H551,2)</f>
        <v>9298.08</v>
      </c>
      <c r="BL551" s="19" t="s">
        <v>248</v>
      </c>
      <c r="BM551" s="217" t="s">
        <v>1914</v>
      </c>
    </row>
    <row r="552" spans="1:51" s="13" customFormat="1" ht="12">
      <c r="A552" s="13"/>
      <c r="B552" s="225"/>
      <c r="C552" s="226"/>
      <c r="D552" s="223" t="s">
        <v>254</v>
      </c>
      <c r="E552" s="227" t="s">
        <v>17</v>
      </c>
      <c r="F552" s="228" t="s">
        <v>300</v>
      </c>
      <c r="G552" s="226"/>
      <c r="H552" s="229">
        <v>8</v>
      </c>
      <c r="I552" s="226"/>
      <c r="J552" s="226"/>
      <c r="K552" s="226"/>
      <c r="L552" s="230"/>
      <c r="M552" s="231"/>
      <c r="N552" s="232"/>
      <c r="O552" s="232"/>
      <c r="P552" s="232"/>
      <c r="Q552" s="232"/>
      <c r="R552" s="232"/>
      <c r="S552" s="232"/>
      <c r="T552" s="23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4" t="s">
        <v>254</v>
      </c>
      <c r="AU552" s="234" t="s">
        <v>80</v>
      </c>
      <c r="AV552" s="13" t="s">
        <v>80</v>
      </c>
      <c r="AW552" s="13" t="s">
        <v>32</v>
      </c>
      <c r="AX552" s="13" t="s">
        <v>78</v>
      </c>
      <c r="AY552" s="234" t="s">
        <v>242</v>
      </c>
    </row>
    <row r="553" spans="1:65" s="2" customFormat="1" ht="24.15" customHeight="1">
      <c r="A553" s="34"/>
      <c r="B553" s="35"/>
      <c r="C553" s="207" t="s">
        <v>1915</v>
      </c>
      <c r="D553" s="207" t="s">
        <v>244</v>
      </c>
      <c r="E553" s="208" t="s">
        <v>1095</v>
      </c>
      <c r="F553" s="209" t="s">
        <v>1096</v>
      </c>
      <c r="G553" s="210" t="s">
        <v>581</v>
      </c>
      <c r="H553" s="211">
        <v>3</v>
      </c>
      <c r="I553" s="212">
        <v>1306.56</v>
      </c>
      <c r="J553" s="212">
        <f>ROUND(I553*H553,2)</f>
        <v>3919.68</v>
      </c>
      <c r="K553" s="209" t="s">
        <v>247</v>
      </c>
      <c r="L553" s="40"/>
      <c r="M553" s="213" t="s">
        <v>17</v>
      </c>
      <c r="N553" s="214" t="s">
        <v>41</v>
      </c>
      <c r="O553" s="215">
        <v>0.249</v>
      </c>
      <c r="P553" s="215">
        <f>O553*H553</f>
        <v>0.747</v>
      </c>
      <c r="Q553" s="215">
        <v>1.125E-05</v>
      </c>
      <c r="R553" s="215">
        <f>Q553*H553</f>
        <v>3.375E-05</v>
      </c>
      <c r="S553" s="215">
        <v>0</v>
      </c>
      <c r="T553" s="216">
        <f>S553*H553</f>
        <v>0</v>
      </c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R553" s="217" t="s">
        <v>248</v>
      </c>
      <c r="AT553" s="217" t="s">
        <v>244</v>
      </c>
      <c r="AU553" s="217" t="s">
        <v>80</v>
      </c>
      <c r="AY553" s="19" t="s">
        <v>242</v>
      </c>
      <c r="BE553" s="218">
        <f>IF(N553="základní",J553,0)</f>
        <v>3919.68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9" t="s">
        <v>78</v>
      </c>
      <c r="BK553" s="218">
        <f>ROUND(I553*H553,2)</f>
        <v>3919.68</v>
      </c>
      <c r="BL553" s="19" t="s">
        <v>248</v>
      </c>
      <c r="BM553" s="217" t="s">
        <v>1916</v>
      </c>
    </row>
    <row r="554" spans="1:47" s="2" customFormat="1" ht="12">
      <c r="A554" s="34"/>
      <c r="B554" s="35"/>
      <c r="C554" s="36"/>
      <c r="D554" s="219" t="s">
        <v>250</v>
      </c>
      <c r="E554" s="36"/>
      <c r="F554" s="220" t="s">
        <v>1098</v>
      </c>
      <c r="G554" s="36"/>
      <c r="H554" s="36"/>
      <c r="I554" s="36"/>
      <c r="J554" s="36"/>
      <c r="K554" s="36"/>
      <c r="L554" s="40"/>
      <c r="M554" s="221"/>
      <c r="N554" s="222"/>
      <c r="O554" s="79"/>
      <c r="P554" s="79"/>
      <c r="Q554" s="79"/>
      <c r="R554" s="79"/>
      <c r="S554" s="79"/>
      <c r="T554" s="80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T554" s="19" t="s">
        <v>250</v>
      </c>
      <c r="AU554" s="19" t="s">
        <v>80</v>
      </c>
    </row>
    <row r="555" spans="1:51" s="13" customFormat="1" ht="12">
      <c r="A555" s="13"/>
      <c r="B555" s="225"/>
      <c r="C555" s="226"/>
      <c r="D555" s="223" t="s">
        <v>254</v>
      </c>
      <c r="E555" s="227" t="s">
        <v>17</v>
      </c>
      <c r="F555" s="228" t="s">
        <v>262</v>
      </c>
      <c r="G555" s="226"/>
      <c r="H555" s="229">
        <v>3</v>
      </c>
      <c r="I555" s="226"/>
      <c r="J555" s="226"/>
      <c r="K555" s="226"/>
      <c r="L555" s="230"/>
      <c r="M555" s="231"/>
      <c r="N555" s="232"/>
      <c r="O555" s="232"/>
      <c r="P555" s="232"/>
      <c r="Q555" s="232"/>
      <c r="R555" s="232"/>
      <c r="S555" s="232"/>
      <c r="T555" s="23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4" t="s">
        <v>254</v>
      </c>
      <c r="AU555" s="234" t="s">
        <v>80</v>
      </c>
      <c r="AV555" s="13" t="s">
        <v>80</v>
      </c>
      <c r="AW555" s="13" t="s">
        <v>32</v>
      </c>
      <c r="AX555" s="13" t="s">
        <v>78</v>
      </c>
      <c r="AY555" s="234" t="s">
        <v>242</v>
      </c>
    </row>
    <row r="556" spans="1:65" s="2" customFormat="1" ht="24.15" customHeight="1">
      <c r="A556" s="34"/>
      <c r="B556" s="35"/>
      <c r="C556" s="207" t="s">
        <v>1917</v>
      </c>
      <c r="D556" s="207" t="s">
        <v>244</v>
      </c>
      <c r="E556" s="208" t="s">
        <v>1918</v>
      </c>
      <c r="F556" s="209" t="s">
        <v>1919</v>
      </c>
      <c r="G556" s="210" t="s">
        <v>581</v>
      </c>
      <c r="H556" s="211">
        <v>8</v>
      </c>
      <c r="I556" s="212">
        <v>1306.56</v>
      </c>
      <c r="J556" s="212">
        <f>ROUND(I556*H556,2)</f>
        <v>10452.48</v>
      </c>
      <c r="K556" s="209" t="s">
        <v>247</v>
      </c>
      <c r="L556" s="40"/>
      <c r="M556" s="213" t="s">
        <v>17</v>
      </c>
      <c r="N556" s="214" t="s">
        <v>41</v>
      </c>
      <c r="O556" s="215">
        <v>0.249</v>
      </c>
      <c r="P556" s="215">
        <f>O556*H556</f>
        <v>1.992</v>
      </c>
      <c r="Q556" s="215">
        <v>1.125E-05</v>
      </c>
      <c r="R556" s="215">
        <f>Q556*H556</f>
        <v>9E-05</v>
      </c>
      <c r="S556" s="215">
        <v>0</v>
      </c>
      <c r="T556" s="216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217" t="s">
        <v>248</v>
      </c>
      <c r="AT556" s="217" t="s">
        <v>244</v>
      </c>
      <c r="AU556" s="217" t="s">
        <v>80</v>
      </c>
      <c r="AY556" s="19" t="s">
        <v>242</v>
      </c>
      <c r="BE556" s="218">
        <f>IF(N556="základní",J556,0)</f>
        <v>10452.48</v>
      </c>
      <c r="BF556" s="218">
        <f>IF(N556="snížená",J556,0)</f>
        <v>0</v>
      </c>
      <c r="BG556" s="218">
        <f>IF(N556="zákl. přenesená",J556,0)</f>
        <v>0</v>
      </c>
      <c r="BH556" s="218">
        <f>IF(N556="sníž. přenesená",J556,0)</f>
        <v>0</v>
      </c>
      <c r="BI556" s="218">
        <f>IF(N556="nulová",J556,0)</f>
        <v>0</v>
      </c>
      <c r="BJ556" s="19" t="s">
        <v>78</v>
      </c>
      <c r="BK556" s="218">
        <f>ROUND(I556*H556,2)</f>
        <v>10452.48</v>
      </c>
      <c r="BL556" s="19" t="s">
        <v>248</v>
      </c>
      <c r="BM556" s="217" t="s">
        <v>1920</v>
      </c>
    </row>
    <row r="557" spans="1:47" s="2" customFormat="1" ht="12">
      <c r="A557" s="34"/>
      <c r="B557" s="35"/>
      <c r="C557" s="36"/>
      <c r="D557" s="219" t="s">
        <v>250</v>
      </c>
      <c r="E557" s="36"/>
      <c r="F557" s="220" t="s">
        <v>1921</v>
      </c>
      <c r="G557" s="36"/>
      <c r="H557" s="36"/>
      <c r="I557" s="36"/>
      <c r="J557" s="36"/>
      <c r="K557" s="36"/>
      <c r="L557" s="40"/>
      <c r="M557" s="221"/>
      <c r="N557" s="222"/>
      <c r="O557" s="79"/>
      <c r="P557" s="79"/>
      <c r="Q557" s="79"/>
      <c r="R557" s="79"/>
      <c r="S557" s="79"/>
      <c r="T557" s="80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T557" s="19" t="s">
        <v>250</v>
      </c>
      <c r="AU557" s="19" t="s">
        <v>80</v>
      </c>
    </row>
    <row r="558" spans="1:51" s="13" customFormat="1" ht="12">
      <c r="A558" s="13"/>
      <c r="B558" s="225"/>
      <c r="C558" s="226"/>
      <c r="D558" s="223" t="s">
        <v>254</v>
      </c>
      <c r="E558" s="227" t="s">
        <v>17</v>
      </c>
      <c r="F558" s="228" t="s">
        <v>300</v>
      </c>
      <c r="G558" s="226"/>
      <c r="H558" s="229">
        <v>8</v>
      </c>
      <c r="I558" s="226"/>
      <c r="J558" s="226"/>
      <c r="K558" s="226"/>
      <c r="L558" s="230"/>
      <c r="M558" s="231"/>
      <c r="N558" s="232"/>
      <c r="O558" s="232"/>
      <c r="P558" s="232"/>
      <c r="Q558" s="232"/>
      <c r="R558" s="232"/>
      <c r="S558" s="232"/>
      <c r="T558" s="23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4" t="s">
        <v>254</v>
      </c>
      <c r="AU558" s="234" t="s">
        <v>80</v>
      </c>
      <c r="AV558" s="13" t="s">
        <v>80</v>
      </c>
      <c r="AW558" s="13" t="s">
        <v>32</v>
      </c>
      <c r="AX558" s="13" t="s">
        <v>78</v>
      </c>
      <c r="AY558" s="234" t="s">
        <v>242</v>
      </c>
    </row>
    <row r="559" spans="1:65" s="2" customFormat="1" ht="24.15" customHeight="1">
      <c r="A559" s="34"/>
      <c r="B559" s="35"/>
      <c r="C559" s="207" t="s">
        <v>1922</v>
      </c>
      <c r="D559" s="207" t="s">
        <v>244</v>
      </c>
      <c r="E559" s="208" t="s">
        <v>1099</v>
      </c>
      <c r="F559" s="209" t="s">
        <v>1100</v>
      </c>
      <c r="G559" s="210" t="s">
        <v>581</v>
      </c>
      <c r="H559" s="211">
        <v>7</v>
      </c>
      <c r="I559" s="212">
        <v>551.32</v>
      </c>
      <c r="J559" s="212">
        <f>ROUND(I559*H559,2)</f>
        <v>3859.24</v>
      </c>
      <c r="K559" s="209" t="s">
        <v>247</v>
      </c>
      <c r="L559" s="40"/>
      <c r="M559" s="213" t="s">
        <v>17</v>
      </c>
      <c r="N559" s="214" t="s">
        <v>41</v>
      </c>
      <c r="O559" s="215">
        <v>0.083</v>
      </c>
      <c r="P559" s="215">
        <f>O559*H559</f>
        <v>0.5810000000000001</v>
      </c>
      <c r="Q559" s="215">
        <v>1.125E-05</v>
      </c>
      <c r="R559" s="215">
        <f>Q559*H559</f>
        <v>7.875E-05</v>
      </c>
      <c r="S559" s="215">
        <v>0</v>
      </c>
      <c r="T559" s="216">
        <f>S559*H559</f>
        <v>0</v>
      </c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R559" s="217" t="s">
        <v>248</v>
      </c>
      <c r="AT559" s="217" t="s">
        <v>244</v>
      </c>
      <c r="AU559" s="217" t="s">
        <v>80</v>
      </c>
      <c r="AY559" s="19" t="s">
        <v>242</v>
      </c>
      <c r="BE559" s="218">
        <f>IF(N559="základní",J559,0)</f>
        <v>3859.24</v>
      </c>
      <c r="BF559" s="218">
        <f>IF(N559="snížená",J559,0)</f>
        <v>0</v>
      </c>
      <c r="BG559" s="218">
        <f>IF(N559="zákl. přenesená",J559,0)</f>
        <v>0</v>
      </c>
      <c r="BH559" s="218">
        <f>IF(N559="sníž. přenesená",J559,0)</f>
        <v>0</v>
      </c>
      <c r="BI559" s="218">
        <f>IF(N559="nulová",J559,0)</f>
        <v>0</v>
      </c>
      <c r="BJ559" s="19" t="s">
        <v>78</v>
      </c>
      <c r="BK559" s="218">
        <f>ROUND(I559*H559,2)</f>
        <v>3859.24</v>
      </c>
      <c r="BL559" s="19" t="s">
        <v>248</v>
      </c>
      <c r="BM559" s="217" t="s">
        <v>1923</v>
      </c>
    </row>
    <row r="560" spans="1:47" s="2" customFormat="1" ht="12">
      <c r="A560" s="34"/>
      <c r="B560" s="35"/>
      <c r="C560" s="36"/>
      <c r="D560" s="219" t="s">
        <v>250</v>
      </c>
      <c r="E560" s="36"/>
      <c r="F560" s="220" t="s">
        <v>1102</v>
      </c>
      <c r="G560" s="36"/>
      <c r="H560" s="36"/>
      <c r="I560" s="36"/>
      <c r="J560" s="36"/>
      <c r="K560" s="36"/>
      <c r="L560" s="40"/>
      <c r="M560" s="221"/>
      <c r="N560" s="222"/>
      <c r="O560" s="79"/>
      <c r="P560" s="79"/>
      <c r="Q560" s="79"/>
      <c r="R560" s="79"/>
      <c r="S560" s="79"/>
      <c r="T560" s="80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T560" s="19" t="s">
        <v>250</v>
      </c>
      <c r="AU560" s="19" t="s">
        <v>80</v>
      </c>
    </row>
    <row r="561" spans="1:51" s="13" customFormat="1" ht="12">
      <c r="A561" s="13"/>
      <c r="B561" s="225"/>
      <c r="C561" s="226"/>
      <c r="D561" s="223" t="s">
        <v>254</v>
      </c>
      <c r="E561" s="227" t="s">
        <v>17</v>
      </c>
      <c r="F561" s="228" t="s">
        <v>293</v>
      </c>
      <c r="G561" s="226"/>
      <c r="H561" s="229">
        <v>7</v>
      </c>
      <c r="I561" s="226"/>
      <c r="J561" s="226"/>
      <c r="K561" s="226"/>
      <c r="L561" s="230"/>
      <c r="M561" s="231"/>
      <c r="N561" s="232"/>
      <c r="O561" s="232"/>
      <c r="P561" s="232"/>
      <c r="Q561" s="232"/>
      <c r="R561" s="232"/>
      <c r="S561" s="232"/>
      <c r="T561" s="23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4" t="s">
        <v>254</v>
      </c>
      <c r="AU561" s="234" t="s">
        <v>80</v>
      </c>
      <c r="AV561" s="13" t="s">
        <v>80</v>
      </c>
      <c r="AW561" s="13" t="s">
        <v>32</v>
      </c>
      <c r="AX561" s="13" t="s">
        <v>78</v>
      </c>
      <c r="AY561" s="234" t="s">
        <v>242</v>
      </c>
    </row>
    <row r="562" spans="1:65" s="2" customFormat="1" ht="24.15" customHeight="1">
      <c r="A562" s="34"/>
      <c r="B562" s="35"/>
      <c r="C562" s="207" t="s">
        <v>1924</v>
      </c>
      <c r="D562" s="207" t="s">
        <v>244</v>
      </c>
      <c r="E562" s="208" t="s">
        <v>1103</v>
      </c>
      <c r="F562" s="209" t="s">
        <v>1104</v>
      </c>
      <c r="G562" s="210" t="s">
        <v>581</v>
      </c>
      <c r="H562" s="211">
        <v>27</v>
      </c>
      <c r="I562" s="212">
        <v>171.36</v>
      </c>
      <c r="J562" s="212">
        <f>ROUND(I562*H562,2)</f>
        <v>4626.72</v>
      </c>
      <c r="K562" s="209" t="s">
        <v>247</v>
      </c>
      <c r="L562" s="40"/>
      <c r="M562" s="213" t="s">
        <v>17</v>
      </c>
      <c r="N562" s="214" t="s">
        <v>41</v>
      </c>
      <c r="O562" s="215">
        <v>0.083</v>
      </c>
      <c r="P562" s="215">
        <f>O562*H562</f>
        <v>2.241</v>
      </c>
      <c r="Q562" s="215">
        <v>7.125E-05</v>
      </c>
      <c r="R562" s="215">
        <f>Q562*H562</f>
        <v>0.00192375</v>
      </c>
      <c r="S562" s="215">
        <v>0</v>
      </c>
      <c r="T562" s="216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217" t="s">
        <v>248</v>
      </c>
      <c r="AT562" s="217" t="s">
        <v>244</v>
      </c>
      <c r="AU562" s="217" t="s">
        <v>80</v>
      </c>
      <c r="AY562" s="19" t="s">
        <v>242</v>
      </c>
      <c r="BE562" s="218">
        <f>IF(N562="základní",J562,0)</f>
        <v>4626.72</v>
      </c>
      <c r="BF562" s="218">
        <f>IF(N562="snížená",J562,0)</f>
        <v>0</v>
      </c>
      <c r="BG562" s="218">
        <f>IF(N562="zákl. přenesená",J562,0)</f>
        <v>0</v>
      </c>
      <c r="BH562" s="218">
        <f>IF(N562="sníž. přenesená",J562,0)</f>
        <v>0</v>
      </c>
      <c r="BI562" s="218">
        <f>IF(N562="nulová",J562,0)</f>
        <v>0</v>
      </c>
      <c r="BJ562" s="19" t="s">
        <v>78</v>
      </c>
      <c r="BK562" s="218">
        <f>ROUND(I562*H562,2)</f>
        <v>4626.72</v>
      </c>
      <c r="BL562" s="19" t="s">
        <v>248</v>
      </c>
      <c r="BM562" s="217" t="s">
        <v>1925</v>
      </c>
    </row>
    <row r="563" spans="1:47" s="2" customFormat="1" ht="12">
      <c r="A563" s="34"/>
      <c r="B563" s="35"/>
      <c r="C563" s="36"/>
      <c r="D563" s="219" t="s">
        <v>250</v>
      </c>
      <c r="E563" s="36"/>
      <c r="F563" s="220" t="s">
        <v>1106</v>
      </c>
      <c r="G563" s="36"/>
      <c r="H563" s="36"/>
      <c r="I563" s="36"/>
      <c r="J563" s="36"/>
      <c r="K563" s="36"/>
      <c r="L563" s="40"/>
      <c r="M563" s="221"/>
      <c r="N563" s="222"/>
      <c r="O563" s="79"/>
      <c r="P563" s="79"/>
      <c r="Q563" s="79"/>
      <c r="R563" s="79"/>
      <c r="S563" s="79"/>
      <c r="T563" s="80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T563" s="19" t="s">
        <v>250</v>
      </c>
      <c r="AU563" s="19" t="s">
        <v>80</v>
      </c>
    </row>
    <row r="564" spans="1:51" s="13" customFormat="1" ht="12">
      <c r="A564" s="13"/>
      <c r="B564" s="225"/>
      <c r="C564" s="226"/>
      <c r="D564" s="223" t="s">
        <v>254</v>
      </c>
      <c r="E564" s="227" t="s">
        <v>17</v>
      </c>
      <c r="F564" s="228" t="s">
        <v>433</v>
      </c>
      <c r="G564" s="226"/>
      <c r="H564" s="229">
        <v>27</v>
      </c>
      <c r="I564" s="226"/>
      <c r="J564" s="226"/>
      <c r="K564" s="226"/>
      <c r="L564" s="230"/>
      <c r="M564" s="231"/>
      <c r="N564" s="232"/>
      <c r="O564" s="232"/>
      <c r="P564" s="232"/>
      <c r="Q564" s="232"/>
      <c r="R564" s="232"/>
      <c r="S564" s="232"/>
      <c r="T564" s="23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4" t="s">
        <v>254</v>
      </c>
      <c r="AU564" s="234" t="s">
        <v>80</v>
      </c>
      <c r="AV564" s="13" t="s">
        <v>80</v>
      </c>
      <c r="AW564" s="13" t="s">
        <v>32</v>
      </c>
      <c r="AX564" s="13" t="s">
        <v>78</v>
      </c>
      <c r="AY564" s="234" t="s">
        <v>242</v>
      </c>
    </row>
    <row r="565" spans="1:65" s="2" customFormat="1" ht="16.5" customHeight="1">
      <c r="A565" s="34"/>
      <c r="B565" s="35"/>
      <c r="C565" s="207" t="s">
        <v>1926</v>
      </c>
      <c r="D565" s="207" t="s">
        <v>244</v>
      </c>
      <c r="E565" s="208" t="s">
        <v>1927</v>
      </c>
      <c r="F565" s="209" t="s">
        <v>1928</v>
      </c>
      <c r="G565" s="210" t="s">
        <v>581</v>
      </c>
      <c r="H565" s="211">
        <v>2</v>
      </c>
      <c r="I565" s="212">
        <v>1523.47</v>
      </c>
      <c r="J565" s="212">
        <f>ROUND(I565*H565,2)</f>
        <v>3046.94</v>
      </c>
      <c r="K565" s="209" t="s">
        <v>247</v>
      </c>
      <c r="L565" s="40"/>
      <c r="M565" s="213" t="s">
        <v>17</v>
      </c>
      <c r="N565" s="214" t="s">
        <v>41</v>
      </c>
      <c r="O565" s="215">
        <v>4.198</v>
      </c>
      <c r="P565" s="215">
        <f>O565*H565</f>
        <v>8.396</v>
      </c>
      <c r="Q565" s="215">
        <v>0.3409</v>
      </c>
      <c r="R565" s="215">
        <f>Q565*H565</f>
        <v>0.6818</v>
      </c>
      <c r="S565" s="215">
        <v>0</v>
      </c>
      <c r="T565" s="216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217" t="s">
        <v>248</v>
      </c>
      <c r="AT565" s="217" t="s">
        <v>244</v>
      </c>
      <c r="AU565" s="217" t="s">
        <v>80</v>
      </c>
      <c r="AY565" s="19" t="s">
        <v>242</v>
      </c>
      <c r="BE565" s="218">
        <f>IF(N565="základní",J565,0)</f>
        <v>3046.94</v>
      </c>
      <c r="BF565" s="218">
        <f>IF(N565="snížená",J565,0)</f>
        <v>0</v>
      </c>
      <c r="BG565" s="218">
        <f>IF(N565="zákl. přenesená",J565,0)</f>
        <v>0</v>
      </c>
      <c r="BH565" s="218">
        <f>IF(N565="sníž. přenesená",J565,0)</f>
        <v>0</v>
      </c>
      <c r="BI565" s="218">
        <f>IF(N565="nulová",J565,0)</f>
        <v>0</v>
      </c>
      <c r="BJ565" s="19" t="s">
        <v>78</v>
      </c>
      <c r="BK565" s="218">
        <f>ROUND(I565*H565,2)</f>
        <v>3046.94</v>
      </c>
      <c r="BL565" s="19" t="s">
        <v>248</v>
      </c>
      <c r="BM565" s="217" t="s">
        <v>1929</v>
      </c>
    </row>
    <row r="566" spans="1:47" s="2" customFormat="1" ht="12">
      <c r="A566" s="34"/>
      <c r="B566" s="35"/>
      <c r="C566" s="36"/>
      <c r="D566" s="219" t="s">
        <v>250</v>
      </c>
      <c r="E566" s="36"/>
      <c r="F566" s="220" t="s">
        <v>1930</v>
      </c>
      <c r="G566" s="36"/>
      <c r="H566" s="36"/>
      <c r="I566" s="36"/>
      <c r="J566" s="36"/>
      <c r="K566" s="36"/>
      <c r="L566" s="40"/>
      <c r="M566" s="221"/>
      <c r="N566" s="222"/>
      <c r="O566" s="79"/>
      <c r="P566" s="79"/>
      <c r="Q566" s="79"/>
      <c r="R566" s="79"/>
      <c r="S566" s="79"/>
      <c r="T566" s="80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T566" s="19" t="s">
        <v>250</v>
      </c>
      <c r="AU566" s="19" t="s">
        <v>80</v>
      </c>
    </row>
    <row r="567" spans="1:51" s="13" customFormat="1" ht="12">
      <c r="A567" s="13"/>
      <c r="B567" s="225"/>
      <c r="C567" s="226"/>
      <c r="D567" s="223" t="s">
        <v>254</v>
      </c>
      <c r="E567" s="227" t="s">
        <v>17</v>
      </c>
      <c r="F567" s="228" t="s">
        <v>80</v>
      </c>
      <c r="G567" s="226"/>
      <c r="H567" s="229">
        <v>2</v>
      </c>
      <c r="I567" s="226"/>
      <c r="J567" s="226"/>
      <c r="K567" s="226"/>
      <c r="L567" s="230"/>
      <c r="M567" s="231"/>
      <c r="N567" s="232"/>
      <c r="O567" s="232"/>
      <c r="P567" s="232"/>
      <c r="Q567" s="232"/>
      <c r="R567" s="232"/>
      <c r="S567" s="232"/>
      <c r="T567" s="23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4" t="s">
        <v>254</v>
      </c>
      <c r="AU567" s="234" t="s">
        <v>80</v>
      </c>
      <c r="AV567" s="13" t="s">
        <v>80</v>
      </c>
      <c r="AW567" s="13" t="s">
        <v>32</v>
      </c>
      <c r="AX567" s="13" t="s">
        <v>78</v>
      </c>
      <c r="AY567" s="234" t="s">
        <v>242</v>
      </c>
    </row>
    <row r="568" spans="1:65" s="2" customFormat="1" ht="16.5" customHeight="1">
      <c r="A568" s="34"/>
      <c r="B568" s="35"/>
      <c r="C568" s="264" t="s">
        <v>1931</v>
      </c>
      <c r="D568" s="264" t="s">
        <v>420</v>
      </c>
      <c r="E568" s="265" t="s">
        <v>1932</v>
      </c>
      <c r="F568" s="266" t="s">
        <v>1933</v>
      </c>
      <c r="G568" s="267" t="s">
        <v>581</v>
      </c>
      <c r="H568" s="268">
        <v>2</v>
      </c>
      <c r="I568" s="269">
        <v>330.27</v>
      </c>
      <c r="J568" s="269">
        <f>ROUND(I568*H568,2)</f>
        <v>660.54</v>
      </c>
      <c r="K568" s="266" t="s">
        <v>423</v>
      </c>
      <c r="L568" s="270"/>
      <c r="M568" s="271" t="s">
        <v>17</v>
      </c>
      <c r="N568" s="272" t="s">
        <v>41</v>
      </c>
      <c r="O568" s="215">
        <v>0</v>
      </c>
      <c r="P568" s="215">
        <f>O568*H568</f>
        <v>0</v>
      </c>
      <c r="Q568" s="215">
        <v>0.04</v>
      </c>
      <c r="R568" s="215">
        <f>Q568*H568</f>
        <v>0.08</v>
      </c>
      <c r="S568" s="215">
        <v>0</v>
      </c>
      <c r="T568" s="216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217" t="s">
        <v>300</v>
      </c>
      <c r="AT568" s="217" t="s">
        <v>420</v>
      </c>
      <c r="AU568" s="217" t="s">
        <v>80</v>
      </c>
      <c r="AY568" s="19" t="s">
        <v>242</v>
      </c>
      <c r="BE568" s="218">
        <f>IF(N568="základní",J568,0)</f>
        <v>660.54</v>
      </c>
      <c r="BF568" s="218">
        <f>IF(N568="snížená",J568,0)</f>
        <v>0</v>
      </c>
      <c r="BG568" s="218">
        <f>IF(N568="zákl. přenesená",J568,0)</f>
        <v>0</v>
      </c>
      <c r="BH568" s="218">
        <f>IF(N568="sníž. přenesená",J568,0)</f>
        <v>0</v>
      </c>
      <c r="BI568" s="218">
        <f>IF(N568="nulová",J568,0)</f>
        <v>0</v>
      </c>
      <c r="BJ568" s="19" t="s">
        <v>78</v>
      </c>
      <c r="BK568" s="218">
        <f>ROUND(I568*H568,2)</f>
        <v>660.54</v>
      </c>
      <c r="BL568" s="19" t="s">
        <v>248</v>
      </c>
      <c r="BM568" s="217" t="s">
        <v>1934</v>
      </c>
    </row>
    <row r="569" spans="1:51" s="13" customFormat="1" ht="12">
      <c r="A569" s="13"/>
      <c r="B569" s="225"/>
      <c r="C569" s="226"/>
      <c r="D569" s="223" t="s">
        <v>254</v>
      </c>
      <c r="E569" s="227" t="s">
        <v>17</v>
      </c>
      <c r="F569" s="228" t="s">
        <v>80</v>
      </c>
      <c r="G569" s="226"/>
      <c r="H569" s="229">
        <v>2</v>
      </c>
      <c r="I569" s="226"/>
      <c r="J569" s="226"/>
      <c r="K569" s="226"/>
      <c r="L569" s="230"/>
      <c r="M569" s="231"/>
      <c r="N569" s="232"/>
      <c r="O569" s="232"/>
      <c r="P569" s="232"/>
      <c r="Q569" s="232"/>
      <c r="R569" s="232"/>
      <c r="S569" s="232"/>
      <c r="T569" s="23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4" t="s">
        <v>254</v>
      </c>
      <c r="AU569" s="234" t="s">
        <v>80</v>
      </c>
      <c r="AV569" s="13" t="s">
        <v>80</v>
      </c>
      <c r="AW569" s="13" t="s">
        <v>32</v>
      </c>
      <c r="AX569" s="13" t="s">
        <v>78</v>
      </c>
      <c r="AY569" s="234" t="s">
        <v>242</v>
      </c>
    </row>
    <row r="570" spans="1:65" s="2" customFormat="1" ht="16.5" customHeight="1">
      <c r="A570" s="34"/>
      <c r="B570" s="35"/>
      <c r="C570" s="264" t="s">
        <v>1935</v>
      </c>
      <c r="D570" s="264" t="s">
        <v>420</v>
      </c>
      <c r="E570" s="265" t="s">
        <v>1936</v>
      </c>
      <c r="F570" s="266" t="s">
        <v>1937</v>
      </c>
      <c r="G570" s="267" t="s">
        <v>581</v>
      </c>
      <c r="H570" s="268">
        <v>2</v>
      </c>
      <c r="I570" s="269">
        <v>375.8</v>
      </c>
      <c r="J570" s="269">
        <f>ROUND(I570*H570,2)</f>
        <v>751.6</v>
      </c>
      <c r="K570" s="266" t="s">
        <v>17</v>
      </c>
      <c r="L570" s="270"/>
      <c r="M570" s="271" t="s">
        <v>17</v>
      </c>
      <c r="N570" s="272" t="s">
        <v>41</v>
      </c>
      <c r="O570" s="215">
        <v>0</v>
      </c>
      <c r="P570" s="215">
        <f>O570*H570</f>
        <v>0</v>
      </c>
      <c r="Q570" s="215">
        <v>0.08</v>
      </c>
      <c r="R570" s="215">
        <f>Q570*H570</f>
        <v>0.16</v>
      </c>
      <c r="S570" s="215">
        <v>0</v>
      </c>
      <c r="T570" s="216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217" t="s">
        <v>300</v>
      </c>
      <c r="AT570" s="217" t="s">
        <v>420</v>
      </c>
      <c r="AU570" s="217" t="s">
        <v>80</v>
      </c>
      <c r="AY570" s="19" t="s">
        <v>242</v>
      </c>
      <c r="BE570" s="218">
        <f>IF(N570="základní",J570,0)</f>
        <v>751.6</v>
      </c>
      <c r="BF570" s="218">
        <f>IF(N570="snížená",J570,0)</f>
        <v>0</v>
      </c>
      <c r="BG570" s="218">
        <f>IF(N570="zákl. přenesená",J570,0)</f>
        <v>0</v>
      </c>
      <c r="BH570" s="218">
        <f>IF(N570="sníž. přenesená",J570,0)</f>
        <v>0</v>
      </c>
      <c r="BI570" s="218">
        <f>IF(N570="nulová",J570,0)</f>
        <v>0</v>
      </c>
      <c r="BJ570" s="19" t="s">
        <v>78</v>
      </c>
      <c r="BK570" s="218">
        <f>ROUND(I570*H570,2)</f>
        <v>751.6</v>
      </c>
      <c r="BL570" s="19" t="s">
        <v>248</v>
      </c>
      <c r="BM570" s="217" t="s">
        <v>1938</v>
      </c>
    </row>
    <row r="571" spans="1:51" s="13" customFormat="1" ht="12">
      <c r="A571" s="13"/>
      <c r="B571" s="225"/>
      <c r="C571" s="226"/>
      <c r="D571" s="223" t="s">
        <v>254</v>
      </c>
      <c r="E571" s="227" t="s">
        <v>17</v>
      </c>
      <c r="F571" s="228" t="s">
        <v>80</v>
      </c>
      <c r="G571" s="226"/>
      <c r="H571" s="229">
        <v>2</v>
      </c>
      <c r="I571" s="226"/>
      <c r="J571" s="226"/>
      <c r="K571" s="226"/>
      <c r="L571" s="230"/>
      <c r="M571" s="231"/>
      <c r="N571" s="232"/>
      <c r="O571" s="232"/>
      <c r="P571" s="232"/>
      <c r="Q571" s="232"/>
      <c r="R571" s="232"/>
      <c r="S571" s="232"/>
      <c r="T571" s="23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4" t="s">
        <v>254</v>
      </c>
      <c r="AU571" s="234" t="s">
        <v>80</v>
      </c>
      <c r="AV571" s="13" t="s">
        <v>80</v>
      </c>
      <c r="AW571" s="13" t="s">
        <v>32</v>
      </c>
      <c r="AX571" s="13" t="s">
        <v>78</v>
      </c>
      <c r="AY571" s="234" t="s">
        <v>242</v>
      </c>
    </row>
    <row r="572" spans="1:65" s="2" customFormat="1" ht="16.5" customHeight="1">
      <c r="A572" s="34"/>
      <c r="B572" s="35"/>
      <c r="C572" s="264" t="s">
        <v>1939</v>
      </c>
      <c r="D572" s="264" t="s">
        <v>420</v>
      </c>
      <c r="E572" s="265" t="s">
        <v>1940</v>
      </c>
      <c r="F572" s="266" t="s">
        <v>1941</v>
      </c>
      <c r="G572" s="267" t="s">
        <v>581</v>
      </c>
      <c r="H572" s="268">
        <v>2</v>
      </c>
      <c r="I572" s="269">
        <v>501.71</v>
      </c>
      <c r="J572" s="269">
        <f>ROUND(I572*H572,2)</f>
        <v>1003.42</v>
      </c>
      <c r="K572" s="266" t="s">
        <v>423</v>
      </c>
      <c r="L572" s="270"/>
      <c r="M572" s="271" t="s">
        <v>17</v>
      </c>
      <c r="N572" s="272" t="s">
        <v>41</v>
      </c>
      <c r="O572" s="215">
        <v>0</v>
      </c>
      <c r="P572" s="215">
        <f>O572*H572</f>
        <v>0</v>
      </c>
      <c r="Q572" s="215">
        <v>0.072</v>
      </c>
      <c r="R572" s="215">
        <f>Q572*H572</f>
        <v>0.144</v>
      </c>
      <c r="S572" s="215">
        <v>0</v>
      </c>
      <c r="T572" s="216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217" t="s">
        <v>300</v>
      </c>
      <c r="AT572" s="217" t="s">
        <v>420</v>
      </c>
      <c r="AU572" s="217" t="s">
        <v>80</v>
      </c>
      <c r="AY572" s="19" t="s">
        <v>242</v>
      </c>
      <c r="BE572" s="218">
        <f>IF(N572="základní",J572,0)</f>
        <v>1003.42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9" t="s">
        <v>78</v>
      </c>
      <c r="BK572" s="218">
        <f>ROUND(I572*H572,2)</f>
        <v>1003.42</v>
      </c>
      <c r="BL572" s="19" t="s">
        <v>248</v>
      </c>
      <c r="BM572" s="217" t="s">
        <v>1942</v>
      </c>
    </row>
    <row r="573" spans="1:51" s="13" customFormat="1" ht="12">
      <c r="A573" s="13"/>
      <c r="B573" s="225"/>
      <c r="C573" s="226"/>
      <c r="D573" s="223" t="s">
        <v>254</v>
      </c>
      <c r="E573" s="227" t="s">
        <v>17</v>
      </c>
      <c r="F573" s="228" t="s">
        <v>80</v>
      </c>
      <c r="G573" s="226"/>
      <c r="H573" s="229">
        <v>2</v>
      </c>
      <c r="I573" s="226"/>
      <c r="J573" s="226"/>
      <c r="K573" s="226"/>
      <c r="L573" s="230"/>
      <c r="M573" s="231"/>
      <c r="N573" s="232"/>
      <c r="O573" s="232"/>
      <c r="P573" s="232"/>
      <c r="Q573" s="232"/>
      <c r="R573" s="232"/>
      <c r="S573" s="232"/>
      <c r="T573" s="23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4" t="s">
        <v>254</v>
      </c>
      <c r="AU573" s="234" t="s">
        <v>80</v>
      </c>
      <c r="AV573" s="13" t="s">
        <v>80</v>
      </c>
      <c r="AW573" s="13" t="s">
        <v>32</v>
      </c>
      <c r="AX573" s="13" t="s">
        <v>78</v>
      </c>
      <c r="AY573" s="234" t="s">
        <v>242</v>
      </c>
    </row>
    <row r="574" spans="1:65" s="2" customFormat="1" ht="16.5" customHeight="1">
      <c r="A574" s="34"/>
      <c r="B574" s="35"/>
      <c r="C574" s="207" t="s">
        <v>1943</v>
      </c>
      <c r="D574" s="207" t="s">
        <v>244</v>
      </c>
      <c r="E574" s="208" t="s">
        <v>1944</v>
      </c>
      <c r="F574" s="209" t="s">
        <v>1945</v>
      </c>
      <c r="G574" s="210" t="s">
        <v>581</v>
      </c>
      <c r="H574" s="211">
        <v>1</v>
      </c>
      <c r="I574" s="212">
        <v>988.08</v>
      </c>
      <c r="J574" s="212">
        <f>ROUND(I574*H574,2)</f>
        <v>988.08</v>
      </c>
      <c r="K574" s="209" t="s">
        <v>247</v>
      </c>
      <c r="L574" s="40"/>
      <c r="M574" s="213" t="s">
        <v>17</v>
      </c>
      <c r="N574" s="214" t="s">
        <v>41</v>
      </c>
      <c r="O574" s="215">
        <v>1.314</v>
      </c>
      <c r="P574" s="215">
        <f>O574*H574</f>
        <v>1.314</v>
      </c>
      <c r="Q574" s="215">
        <v>0.217338</v>
      </c>
      <c r="R574" s="215">
        <f>Q574*H574</f>
        <v>0.217338</v>
      </c>
      <c r="S574" s="215">
        <v>0</v>
      </c>
      <c r="T574" s="216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217" t="s">
        <v>248</v>
      </c>
      <c r="AT574" s="217" t="s">
        <v>244</v>
      </c>
      <c r="AU574" s="217" t="s">
        <v>80</v>
      </c>
      <c r="AY574" s="19" t="s">
        <v>242</v>
      </c>
      <c r="BE574" s="218">
        <f>IF(N574="základní",J574,0)</f>
        <v>988.08</v>
      </c>
      <c r="BF574" s="218">
        <f>IF(N574="snížená",J574,0)</f>
        <v>0</v>
      </c>
      <c r="BG574" s="218">
        <f>IF(N574="zákl. přenesená",J574,0)</f>
        <v>0</v>
      </c>
      <c r="BH574" s="218">
        <f>IF(N574="sníž. přenesená",J574,0)</f>
        <v>0</v>
      </c>
      <c r="BI574" s="218">
        <f>IF(N574="nulová",J574,0)</f>
        <v>0</v>
      </c>
      <c r="BJ574" s="19" t="s">
        <v>78</v>
      </c>
      <c r="BK574" s="218">
        <f>ROUND(I574*H574,2)</f>
        <v>988.08</v>
      </c>
      <c r="BL574" s="19" t="s">
        <v>248</v>
      </c>
      <c r="BM574" s="217" t="s">
        <v>1946</v>
      </c>
    </row>
    <row r="575" spans="1:47" s="2" customFormat="1" ht="12">
      <c r="A575" s="34"/>
      <c r="B575" s="35"/>
      <c r="C575" s="36"/>
      <c r="D575" s="219" t="s">
        <v>250</v>
      </c>
      <c r="E575" s="36"/>
      <c r="F575" s="220" t="s">
        <v>1947</v>
      </c>
      <c r="G575" s="36"/>
      <c r="H575" s="36"/>
      <c r="I575" s="36"/>
      <c r="J575" s="36"/>
      <c r="K575" s="36"/>
      <c r="L575" s="40"/>
      <c r="M575" s="221"/>
      <c r="N575" s="222"/>
      <c r="O575" s="79"/>
      <c r="P575" s="79"/>
      <c r="Q575" s="79"/>
      <c r="R575" s="79"/>
      <c r="S575" s="79"/>
      <c r="T575" s="80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T575" s="19" t="s">
        <v>250</v>
      </c>
      <c r="AU575" s="19" t="s">
        <v>80</v>
      </c>
    </row>
    <row r="576" spans="1:51" s="13" customFormat="1" ht="12">
      <c r="A576" s="13"/>
      <c r="B576" s="225"/>
      <c r="C576" s="226"/>
      <c r="D576" s="223" t="s">
        <v>254</v>
      </c>
      <c r="E576" s="227" t="s">
        <v>17</v>
      </c>
      <c r="F576" s="228" t="s">
        <v>78</v>
      </c>
      <c r="G576" s="226"/>
      <c r="H576" s="229">
        <v>1</v>
      </c>
      <c r="I576" s="226"/>
      <c r="J576" s="226"/>
      <c r="K576" s="226"/>
      <c r="L576" s="230"/>
      <c r="M576" s="231"/>
      <c r="N576" s="232"/>
      <c r="O576" s="232"/>
      <c r="P576" s="232"/>
      <c r="Q576" s="232"/>
      <c r="R576" s="232"/>
      <c r="S576" s="232"/>
      <c r="T576" s="23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4" t="s">
        <v>254</v>
      </c>
      <c r="AU576" s="234" t="s">
        <v>80</v>
      </c>
      <c r="AV576" s="13" t="s">
        <v>80</v>
      </c>
      <c r="AW576" s="13" t="s">
        <v>32</v>
      </c>
      <c r="AX576" s="13" t="s">
        <v>78</v>
      </c>
      <c r="AY576" s="234" t="s">
        <v>242</v>
      </c>
    </row>
    <row r="577" spans="1:65" s="2" customFormat="1" ht="16.5" customHeight="1">
      <c r="A577" s="34"/>
      <c r="B577" s="35"/>
      <c r="C577" s="264" t="s">
        <v>1948</v>
      </c>
      <c r="D577" s="264" t="s">
        <v>420</v>
      </c>
      <c r="E577" s="265" t="s">
        <v>1949</v>
      </c>
      <c r="F577" s="266" t="s">
        <v>1950</v>
      </c>
      <c r="G577" s="267" t="s">
        <v>581</v>
      </c>
      <c r="H577" s="268">
        <v>1</v>
      </c>
      <c r="I577" s="269">
        <v>4736.19</v>
      </c>
      <c r="J577" s="269">
        <f>ROUND(I577*H577,2)</f>
        <v>4736.19</v>
      </c>
      <c r="K577" s="266" t="s">
        <v>423</v>
      </c>
      <c r="L577" s="270"/>
      <c r="M577" s="271" t="s">
        <v>17</v>
      </c>
      <c r="N577" s="272" t="s">
        <v>41</v>
      </c>
      <c r="O577" s="215">
        <v>0</v>
      </c>
      <c r="P577" s="215">
        <f>O577*H577</f>
        <v>0</v>
      </c>
      <c r="Q577" s="215">
        <v>0.06</v>
      </c>
      <c r="R577" s="215">
        <f>Q577*H577</f>
        <v>0.06</v>
      </c>
      <c r="S577" s="215">
        <v>0</v>
      </c>
      <c r="T577" s="216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217" t="s">
        <v>300</v>
      </c>
      <c r="AT577" s="217" t="s">
        <v>420</v>
      </c>
      <c r="AU577" s="217" t="s">
        <v>80</v>
      </c>
      <c r="AY577" s="19" t="s">
        <v>242</v>
      </c>
      <c r="BE577" s="218">
        <f>IF(N577="základní",J577,0)</f>
        <v>4736.19</v>
      </c>
      <c r="BF577" s="218">
        <f>IF(N577="snížená",J577,0)</f>
        <v>0</v>
      </c>
      <c r="BG577" s="218">
        <f>IF(N577="zákl. přenesená",J577,0)</f>
        <v>0</v>
      </c>
      <c r="BH577" s="218">
        <f>IF(N577="sníž. přenesená",J577,0)</f>
        <v>0</v>
      </c>
      <c r="BI577" s="218">
        <f>IF(N577="nulová",J577,0)</f>
        <v>0</v>
      </c>
      <c r="BJ577" s="19" t="s">
        <v>78</v>
      </c>
      <c r="BK577" s="218">
        <f>ROUND(I577*H577,2)</f>
        <v>4736.19</v>
      </c>
      <c r="BL577" s="19" t="s">
        <v>248</v>
      </c>
      <c r="BM577" s="217" t="s">
        <v>1951</v>
      </c>
    </row>
    <row r="578" spans="1:51" s="13" customFormat="1" ht="12">
      <c r="A578" s="13"/>
      <c r="B578" s="225"/>
      <c r="C578" s="226"/>
      <c r="D578" s="223" t="s">
        <v>254</v>
      </c>
      <c r="E578" s="227" t="s">
        <v>17</v>
      </c>
      <c r="F578" s="228" t="s">
        <v>78</v>
      </c>
      <c r="G578" s="226"/>
      <c r="H578" s="229">
        <v>1</v>
      </c>
      <c r="I578" s="226"/>
      <c r="J578" s="226"/>
      <c r="K578" s="226"/>
      <c r="L578" s="230"/>
      <c r="M578" s="231"/>
      <c r="N578" s="232"/>
      <c r="O578" s="232"/>
      <c r="P578" s="232"/>
      <c r="Q578" s="232"/>
      <c r="R578" s="232"/>
      <c r="S578" s="232"/>
      <c r="T578" s="23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4" t="s">
        <v>254</v>
      </c>
      <c r="AU578" s="234" t="s">
        <v>80</v>
      </c>
      <c r="AV578" s="13" t="s">
        <v>80</v>
      </c>
      <c r="AW578" s="13" t="s">
        <v>32</v>
      </c>
      <c r="AX578" s="13" t="s">
        <v>78</v>
      </c>
      <c r="AY578" s="234" t="s">
        <v>242</v>
      </c>
    </row>
    <row r="579" spans="1:65" s="2" customFormat="1" ht="16.5" customHeight="1">
      <c r="A579" s="34"/>
      <c r="B579" s="35"/>
      <c r="C579" s="207" t="s">
        <v>1952</v>
      </c>
      <c r="D579" s="207" t="s">
        <v>244</v>
      </c>
      <c r="E579" s="208" t="s">
        <v>1953</v>
      </c>
      <c r="F579" s="209" t="s">
        <v>1954</v>
      </c>
      <c r="G579" s="210" t="s">
        <v>581</v>
      </c>
      <c r="H579" s="211">
        <v>2</v>
      </c>
      <c r="I579" s="212">
        <v>1262.31</v>
      </c>
      <c r="J579" s="212">
        <f>ROUND(I579*H579,2)</f>
        <v>2524.62</v>
      </c>
      <c r="K579" s="209" t="s">
        <v>247</v>
      </c>
      <c r="L579" s="40"/>
      <c r="M579" s="213" t="s">
        <v>17</v>
      </c>
      <c r="N579" s="214" t="s">
        <v>41</v>
      </c>
      <c r="O579" s="215">
        <v>2.064</v>
      </c>
      <c r="P579" s="215">
        <f>O579*H579</f>
        <v>4.128</v>
      </c>
      <c r="Q579" s="215">
        <v>0.217338</v>
      </c>
      <c r="R579" s="215">
        <f>Q579*H579</f>
        <v>0.434676</v>
      </c>
      <c r="S579" s="215">
        <v>0</v>
      </c>
      <c r="T579" s="216">
        <f>S579*H579</f>
        <v>0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217" t="s">
        <v>248</v>
      </c>
      <c r="AT579" s="217" t="s">
        <v>244</v>
      </c>
      <c r="AU579" s="217" t="s">
        <v>80</v>
      </c>
      <c r="AY579" s="19" t="s">
        <v>242</v>
      </c>
      <c r="BE579" s="218">
        <f>IF(N579="základní",J579,0)</f>
        <v>2524.62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9" t="s">
        <v>78</v>
      </c>
      <c r="BK579" s="218">
        <f>ROUND(I579*H579,2)</f>
        <v>2524.62</v>
      </c>
      <c r="BL579" s="19" t="s">
        <v>248</v>
      </c>
      <c r="BM579" s="217" t="s">
        <v>1955</v>
      </c>
    </row>
    <row r="580" spans="1:47" s="2" customFormat="1" ht="12">
      <c r="A580" s="34"/>
      <c r="B580" s="35"/>
      <c r="C580" s="36"/>
      <c r="D580" s="219" t="s">
        <v>250</v>
      </c>
      <c r="E580" s="36"/>
      <c r="F580" s="220" t="s">
        <v>1956</v>
      </c>
      <c r="G580" s="36"/>
      <c r="H580" s="36"/>
      <c r="I580" s="36"/>
      <c r="J580" s="36"/>
      <c r="K580" s="36"/>
      <c r="L580" s="40"/>
      <c r="M580" s="221"/>
      <c r="N580" s="222"/>
      <c r="O580" s="79"/>
      <c r="P580" s="79"/>
      <c r="Q580" s="79"/>
      <c r="R580" s="79"/>
      <c r="S580" s="79"/>
      <c r="T580" s="80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T580" s="19" t="s">
        <v>250</v>
      </c>
      <c r="AU580" s="19" t="s">
        <v>80</v>
      </c>
    </row>
    <row r="581" spans="1:51" s="13" customFormat="1" ht="12">
      <c r="A581" s="13"/>
      <c r="B581" s="225"/>
      <c r="C581" s="226"/>
      <c r="D581" s="223" t="s">
        <v>254</v>
      </c>
      <c r="E581" s="227" t="s">
        <v>17</v>
      </c>
      <c r="F581" s="228" t="s">
        <v>80</v>
      </c>
      <c r="G581" s="226"/>
      <c r="H581" s="229">
        <v>2</v>
      </c>
      <c r="I581" s="226"/>
      <c r="J581" s="226"/>
      <c r="K581" s="226"/>
      <c r="L581" s="230"/>
      <c r="M581" s="231"/>
      <c r="N581" s="232"/>
      <c r="O581" s="232"/>
      <c r="P581" s="232"/>
      <c r="Q581" s="232"/>
      <c r="R581" s="232"/>
      <c r="S581" s="232"/>
      <c r="T581" s="23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4" t="s">
        <v>254</v>
      </c>
      <c r="AU581" s="234" t="s">
        <v>80</v>
      </c>
      <c r="AV581" s="13" t="s">
        <v>80</v>
      </c>
      <c r="AW581" s="13" t="s">
        <v>32</v>
      </c>
      <c r="AX581" s="13" t="s">
        <v>78</v>
      </c>
      <c r="AY581" s="234" t="s">
        <v>242</v>
      </c>
    </row>
    <row r="582" spans="1:65" s="2" customFormat="1" ht="16.5" customHeight="1">
      <c r="A582" s="34"/>
      <c r="B582" s="35"/>
      <c r="C582" s="264" t="s">
        <v>1957</v>
      </c>
      <c r="D582" s="264" t="s">
        <v>420</v>
      </c>
      <c r="E582" s="265" t="s">
        <v>1958</v>
      </c>
      <c r="F582" s="266" t="s">
        <v>1959</v>
      </c>
      <c r="G582" s="267" t="s">
        <v>581</v>
      </c>
      <c r="H582" s="268">
        <v>1</v>
      </c>
      <c r="I582" s="269">
        <v>4939.58</v>
      </c>
      <c r="J582" s="269">
        <f>ROUND(I582*H582,2)</f>
        <v>4939.58</v>
      </c>
      <c r="K582" s="266" t="s">
        <v>423</v>
      </c>
      <c r="L582" s="270"/>
      <c r="M582" s="271" t="s">
        <v>17</v>
      </c>
      <c r="N582" s="272" t="s">
        <v>41</v>
      </c>
      <c r="O582" s="215">
        <v>0</v>
      </c>
      <c r="P582" s="215">
        <f>O582*H582</f>
        <v>0</v>
      </c>
      <c r="Q582" s="215">
        <v>0.0506</v>
      </c>
      <c r="R582" s="215">
        <f>Q582*H582</f>
        <v>0.0506</v>
      </c>
      <c r="S582" s="215">
        <v>0</v>
      </c>
      <c r="T582" s="216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217" t="s">
        <v>300</v>
      </c>
      <c r="AT582" s="217" t="s">
        <v>420</v>
      </c>
      <c r="AU582" s="217" t="s">
        <v>80</v>
      </c>
      <c r="AY582" s="19" t="s">
        <v>242</v>
      </c>
      <c r="BE582" s="218">
        <f>IF(N582="základní",J582,0)</f>
        <v>4939.58</v>
      </c>
      <c r="BF582" s="218">
        <f>IF(N582="snížená",J582,0)</f>
        <v>0</v>
      </c>
      <c r="BG582" s="218">
        <f>IF(N582="zákl. přenesená",J582,0)</f>
        <v>0</v>
      </c>
      <c r="BH582" s="218">
        <f>IF(N582="sníž. přenesená",J582,0)</f>
        <v>0</v>
      </c>
      <c r="BI582" s="218">
        <f>IF(N582="nulová",J582,0)</f>
        <v>0</v>
      </c>
      <c r="BJ582" s="19" t="s">
        <v>78</v>
      </c>
      <c r="BK582" s="218">
        <f>ROUND(I582*H582,2)</f>
        <v>4939.58</v>
      </c>
      <c r="BL582" s="19" t="s">
        <v>248</v>
      </c>
      <c r="BM582" s="217" t="s">
        <v>1960</v>
      </c>
    </row>
    <row r="583" spans="1:51" s="13" customFormat="1" ht="12">
      <c r="A583" s="13"/>
      <c r="B583" s="225"/>
      <c r="C583" s="226"/>
      <c r="D583" s="223" t="s">
        <v>254</v>
      </c>
      <c r="E583" s="227" t="s">
        <v>17</v>
      </c>
      <c r="F583" s="228" t="s">
        <v>78</v>
      </c>
      <c r="G583" s="226"/>
      <c r="H583" s="229">
        <v>1</v>
      </c>
      <c r="I583" s="226"/>
      <c r="J583" s="226"/>
      <c r="K583" s="226"/>
      <c r="L583" s="230"/>
      <c r="M583" s="231"/>
      <c r="N583" s="232"/>
      <c r="O583" s="232"/>
      <c r="P583" s="232"/>
      <c r="Q583" s="232"/>
      <c r="R583" s="232"/>
      <c r="S583" s="232"/>
      <c r="T583" s="23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4" t="s">
        <v>254</v>
      </c>
      <c r="AU583" s="234" t="s">
        <v>80</v>
      </c>
      <c r="AV583" s="13" t="s">
        <v>80</v>
      </c>
      <c r="AW583" s="13" t="s">
        <v>32</v>
      </c>
      <c r="AX583" s="13" t="s">
        <v>78</v>
      </c>
      <c r="AY583" s="234" t="s">
        <v>242</v>
      </c>
    </row>
    <row r="584" spans="1:65" s="2" customFormat="1" ht="16.5" customHeight="1">
      <c r="A584" s="34"/>
      <c r="B584" s="35"/>
      <c r="C584" s="264" t="s">
        <v>1961</v>
      </c>
      <c r="D584" s="264" t="s">
        <v>420</v>
      </c>
      <c r="E584" s="265" t="s">
        <v>1962</v>
      </c>
      <c r="F584" s="266" t="s">
        <v>1963</v>
      </c>
      <c r="G584" s="267" t="s">
        <v>581</v>
      </c>
      <c r="H584" s="268">
        <v>1</v>
      </c>
      <c r="I584" s="269">
        <v>530.76</v>
      </c>
      <c r="J584" s="269">
        <f>ROUND(I584*H584,2)</f>
        <v>530.76</v>
      </c>
      <c r="K584" s="266" t="s">
        <v>423</v>
      </c>
      <c r="L584" s="270"/>
      <c r="M584" s="271" t="s">
        <v>17</v>
      </c>
      <c r="N584" s="272" t="s">
        <v>41</v>
      </c>
      <c r="O584" s="215">
        <v>0</v>
      </c>
      <c r="P584" s="215">
        <f>O584*H584</f>
        <v>0</v>
      </c>
      <c r="Q584" s="215">
        <v>0.004</v>
      </c>
      <c r="R584" s="215">
        <f>Q584*H584</f>
        <v>0.004</v>
      </c>
      <c r="S584" s="215">
        <v>0</v>
      </c>
      <c r="T584" s="216">
        <f>S584*H584</f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217" t="s">
        <v>300</v>
      </c>
      <c r="AT584" s="217" t="s">
        <v>420</v>
      </c>
      <c r="AU584" s="217" t="s">
        <v>80</v>
      </c>
      <c r="AY584" s="19" t="s">
        <v>242</v>
      </c>
      <c r="BE584" s="218">
        <f>IF(N584="základní",J584,0)</f>
        <v>530.76</v>
      </c>
      <c r="BF584" s="218">
        <f>IF(N584="snížená",J584,0)</f>
        <v>0</v>
      </c>
      <c r="BG584" s="218">
        <f>IF(N584="zákl. přenesená",J584,0)</f>
        <v>0</v>
      </c>
      <c r="BH584" s="218">
        <f>IF(N584="sníž. přenesená",J584,0)</f>
        <v>0</v>
      </c>
      <c r="BI584" s="218">
        <f>IF(N584="nulová",J584,0)</f>
        <v>0</v>
      </c>
      <c r="BJ584" s="19" t="s">
        <v>78</v>
      </c>
      <c r="BK584" s="218">
        <f>ROUND(I584*H584,2)</f>
        <v>530.76</v>
      </c>
      <c r="BL584" s="19" t="s">
        <v>248</v>
      </c>
      <c r="BM584" s="217" t="s">
        <v>1964</v>
      </c>
    </row>
    <row r="585" spans="1:51" s="13" customFormat="1" ht="12">
      <c r="A585" s="13"/>
      <c r="B585" s="225"/>
      <c r="C585" s="226"/>
      <c r="D585" s="223" t="s">
        <v>254</v>
      </c>
      <c r="E585" s="227" t="s">
        <v>17</v>
      </c>
      <c r="F585" s="228" t="s">
        <v>78</v>
      </c>
      <c r="G585" s="226"/>
      <c r="H585" s="229">
        <v>1</v>
      </c>
      <c r="I585" s="226"/>
      <c r="J585" s="226"/>
      <c r="K585" s="226"/>
      <c r="L585" s="230"/>
      <c r="M585" s="231"/>
      <c r="N585" s="232"/>
      <c r="O585" s="232"/>
      <c r="P585" s="232"/>
      <c r="Q585" s="232"/>
      <c r="R585" s="232"/>
      <c r="S585" s="232"/>
      <c r="T585" s="23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4" t="s">
        <v>254</v>
      </c>
      <c r="AU585" s="234" t="s">
        <v>80</v>
      </c>
      <c r="AV585" s="13" t="s">
        <v>80</v>
      </c>
      <c r="AW585" s="13" t="s">
        <v>32</v>
      </c>
      <c r="AX585" s="13" t="s">
        <v>78</v>
      </c>
      <c r="AY585" s="234" t="s">
        <v>242</v>
      </c>
    </row>
    <row r="586" spans="1:65" s="2" customFormat="1" ht="16.5" customHeight="1">
      <c r="A586" s="34"/>
      <c r="B586" s="35"/>
      <c r="C586" s="207" t="s">
        <v>1965</v>
      </c>
      <c r="D586" s="207" t="s">
        <v>244</v>
      </c>
      <c r="E586" s="208" t="s">
        <v>1966</v>
      </c>
      <c r="F586" s="209" t="s">
        <v>1967</v>
      </c>
      <c r="G586" s="210" t="s">
        <v>184</v>
      </c>
      <c r="H586" s="211">
        <v>33</v>
      </c>
      <c r="I586" s="212">
        <v>13.55</v>
      </c>
      <c r="J586" s="212">
        <f>ROUND(I586*H586,2)</f>
        <v>447.15</v>
      </c>
      <c r="K586" s="209" t="s">
        <v>247</v>
      </c>
      <c r="L586" s="40"/>
      <c r="M586" s="213" t="s">
        <v>17</v>
      </c>
      <c r="N586" s="214" t="s">
        <v>41</v>
      </c>
      <c r="O586" s="215">
        <v>0.025</v>
      </c>
      <c r="P586" s="215">
        <f>O586*H586</f>
        <v>0.8250000000000001</v>
      </c>
      <c r="Q586" s="215">
        <v>9.45E-05</v>
      </c>
      <c r="R586" s="215">
        <f>Q586*H586</f>
        <v>0.0031185</v>
      </c>
      <c r="S586" s="215">
        <v>0</v>
      </c>
      <c r="T586" s="216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217" t="s">
        <v>248</v>
      </c>
      <c r="AT586" s="217" t="s">
        <v>244</v>
      </c>
      <c r="AU586" s="217" t="s">
        <v>80</v>
      </c>
      <c r="AY586" s="19" t="s">
        <v>242</v>
      </c>
      <c r="BE586" s="218">
        <f>IF(N586="základní",J586,0)</f>
        <v>447.15</v>
      </c>
      <c r="BF586" s="218">
        <f>IF(N586="snížená",J586,0)</f>
        <v>0</v>
      </c>
      <c r="BG586" s="218">
        <f>IF(N586="zákl. přenesená",J586,0)</f>
        <v>0</v>
      </c>
      <c r="BH586" s="218">
        <f>IF(N586="sníž. přenesená",J586,0)</f>
        <v>0</v>
      </c>
      <c r="BI586" s="218">
        <f>IF(N586="nulová",J586,0)</f>
        <v>0</v>
      </c>
      <c r="BJ586" s="19" t="s">
        <v>78</v>
      </c>
      <c r="BK586" s="218">
        <f>ROUND(I586*H586,2)</f>
        <v>447.15</v>
      </c>
      <c r="BL586" s="19" t="s">
        <v>248</v>
      </c>
      <c r="BM586" s="217" t="s">
        <v>1968</v>
      </c>
    </row>
    <row r="587" spans="1:47" s="2" customFormat="1" ht="12">
      <c r="A587" s="34"/>
      <c r="B587" s="35"/>
      <c r="C587" s="36"/>
      <c r="D587" s="219" t="s">
        <v>250</v>
      </c>
      <c r="E587" s="36"/>
      <c r="F587" s="220" t="s">
        <v>1969</v>
      </c>
      <c r="G587" s="36"/>
      <c r="H587" s="36"/>
      <c r="I587" s="36"/>
      <c r="J587" s="36"/>
      <c r="K587" s="36"/>
      <c r="L587" s="40"/>
      <c r="M587" s="221"/>
      <c r="N587" s="222"/>
      <c r="O587" s="79"/>
      <c r="P587" s="79"/>
      <c r="Q587" s="79"/>
      <c r="R587" s="79"/>
      <c r="S587" s="79"/>
      <c r="T587" s="80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T587" s="19" t="s">
        <v>250</v>
      </c>
      <c r="AU587" s="19" t="s">
        <v>80</v>
      </c>
    </row>
    <row r="588" spans="1:51" s="13" customFormat="1" ht="12">
      <c r="A588" s="13"/>
      <c r="B588" s="225"/>
      <c r="C588" s="226"/>
      <c r="D588" s="223" t="s">
        <v>254</v>
      </c>
      <c r="E588" s="227" t="s">
        <v>17</v>
      </c>
      <c r="F588" s="228" t="s">
        <v>1970</v>
      </c>
      <c r="G588" s="226"/>
      <c r="H588" s="229">
        <v>33</v>
      </c>
      <c r="I588" s="226"/>
      <c r="J588" s="226"/>
      <c r="K588" s="226"/>
      <c r="L588" s="230"/>
      <c r="M588" s="231"/>
      <c r="N588" s="232"/>
      <c r="O588" s="232"/>
      <c r="P588" s="232"/>
      <c r="Q588" s="232"/>
      <c r="R588" s="232"/>
      <c r="S588" s="232"/>
      <c r="T588" s="23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4" t="s">
        <v>254</v>
      </c>
      <c r="AU588" s="234" t="s">
        <v>80</v>
      </c>
      <c r="AV588" s="13" t="s">
        <v>80</v>
      </c>
      <c r="AW588" s="13" t="s">
        <v>32</v>
      </c>
      <c r="AX588" s="13" t="s">
        <v>78</v>
      </c>
      <c r="AY588" s="234" t="s">
        <v>242</v>
      </c>
    </row>
    <row r="589" spans="1:63" s="12" customFormat="1" ht="22.8" customHeight="1">
      <c r="A589" s="12"/>
      <c r="B589" s="192"/>
      <c r="C589" s="193"/>
      <c r="D589" s="194" t="s">
        <v>69</v>
      </c>
      <c r="E589" s="205" t="s">
        <v>308</v>
      </c>
      <c r="F589" s="205" t="s">
        <v>585</v>
      </c>
      <c r="G589" s="193"/>
      <c r="H589" s="193"/>
      <c r="I589" s="193"/>
      <c r="J589" s="206">
        <f>BK589</f>
        <v>353604.69</v>
      </c>
      <c r="K589" s="193"/>
      <c r="L589" s="197"/>
      <c r="M589" s="198"/>
      <c r="N589" s="199"/>
      <c r="O589" s="199"/>
      <c r="P589" s="200">
        <f>SUM(P590:P645)</f>
        <v>187.4993</v>
      </c>
      <c r="Q589" s="199"/>
      <c r="R589" s="200">
        <f>SUM(R590:R645)</f>
        <v>29.736413909599996</v>
      </c>
      <c r="S589" s="199"/>
      <c r="T589" s="201">
        <f>SUM(T590:T645)</f>
        <v>78.70655000000001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02" t="s">
        <v>78</v>
      </c>
      <c r="AT589" s="203" t="s">
        <v>69</v>
      </c>
      <c r="AU589" s="203" t="s">
        <v>78</v>
      </c>
      <c r="AY589" s="202" t="s">
        <v>242</v>
      </c>
      <c r="BK589" s="204">
        <f>SUM(BK590:BK645)</f>
        <v>353604.69</v>
      </c>
    </row>
    <row r="590" spans="1:65" s="2" customFormat="1" ht="37.8" customHeight="1">
      <c r="A590" s="34"/>
      <c r="B590" s="35"/>
      <c r="C590" s="207" t="s">
        <v>1971</v>
      </c>
      <c r="D590" s="207" t="s">
        <v>244</v>
      </c>
      <c r="E590" s="208" t="s">
        <v>498</v>
      </c>
      <c r="F590" s="209" t="s">
        <v>499</v>
      </c>
      <c r="G590" s="210" t="s">
        <v>184</v>
      </c>
      <c r="H590" s="211">
        <v>210.4</v>
      </c>
      <c r="I590" s="212">
        <v>146.98</v>
      </c>
      <c r="J590" s="212">
        <f>ROUND(I590*H590,2)</f>
        <v>30924.59</v>
      </c>
      <c r="K590" s="209" t="s">
        <v>247</v>
      </c>
      <c r="L590" s="40"/>
      <c r="M590" s="213" t="s">
        <v>17</v>
      </c>
      <c r="N590" s="214" t="s">
        <v>41</v>
      </c>
      <c r="O590" s="215">
        <v>0.119</v>
      </c>
      <c r="P590" s="215">
        <f>O590*H590</f>
        <v>25.0376</v>
      </c>
      <c r="Q590" s="215">
        <v>0.089776</v>
      </c>
      <c r="R590" s="215">
        <f>Q590*H590</f>
        <v>18.8888704</v>
      </c>
      <c r="S590" s="215">
        <v>0</v>
      </c>
      <c r="T590" s="216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217" t="s">
        <v>248</v>
      </c>
      <c r="AT590" s="217" t="s">
        <v>244</v>
      </c>
      <c r="AU590" s="217" t="s">
        <v>80</v>
      </c>
      <c r="AY590" s="19" t="s">
        <v>242</v>
      </c>
      <c r="BE590" s="218">
        <f>IF(N590="základní",J590,0)</f>
        <v>30924.59</v>
      </c>
      <c r="BF590" s="218">
        <f>IF(N590="snížená",J590,0)</f>
        <v>0</v>
      </c>
      <c r="BG590" s="218">
        <f>IF(N590="zákl. přenesená",J590,0)</f>
        <v>0</v>
      </c>
      <c r="BH590" s="218">
        <f>IF(N590="sníž. přenesená",J590,0)</f>
        <v>0</v>
      </c>
      <c r="BI590" s="218">
        <f>IF(N590="nulová",J590,0)</f>
        <v>0</v>
      </c>
      <c r="BJ590" s="19" t="s">
        <v>78</v>
      </c>
      <c r="BK590" s="218">
        <f>ROUND(I590*H590,2)</f>
        <v>30924.59</v>
      </c>
      <c r="BL590" s="19" t="s">
        <v>248</v>
      </c>
      <c r="BM590" s="217" t="s">
        <v>1972</v>
      </c>
    </row>
    <row r="591" spans="1:47" s="2" customFormat="1" ht="12">
      <c r="A591" s="34"/>
      <c r="B591" s="35"/>
      <c r="C591" s="36"/>
      <c r="D591" s="219" t="s">
        <v>250</v>
      </c>
      <c r="E591" s="36"/>
      <c r="F591" s="220" t="s">
        <v>501</v>
      </c>
      <c r="G591" s="36"/>
      <c r="H591" s="36"/>
      <c r="I591" s="36"/>
      <c r="J591" s="36"/>
      <c r="K591" s="36"/>
      <c r="L591" s="40"/>
      <c r="M591" s="221"/>
      <c r="N591" s="222"/>
      <c r="O591" s="79"/>
      <c r="P591" s="79"/>
      <c r="Q591" s="79"/>
      <c r="R591" s="79"/>
      <c r="S591" s="79"/>
      <c r="T591" s="80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T591" s="19" t="s">
        <v>250</v>
      </c>
      <c r="AU591" s="19" t="s">
        <v>80</v>
      </c>
    </row>
    <row r="592" spans="1:51" s="13" customFormat="1" ht="12">
      <c r="A592" s="13"/>
      <c r="B592" s="225"/>
      <c r="C592" s="226"/>
      <c r="D592" s="223" t="s">
        <v>254</v>
      </c>
      <c r="E592" s="227" t="s">
        <v>17</v>
      </c>
      <c r="F592" s="228" t="s">
        <v>1973</v>
      </c>
      <c r="G592" s="226"/>
      <c r="H592" s="229">
        <v>12.9</v>
      </c>
      <c r="I592" s="226"/>
      <c r="J592" s="226"/>
      <c r="K592" s="226"/>
      <c r="L592" s="230"/>
      <c r="M592" s="231"/>
      <c r="N592" s="232"/>
      <c r="O592" s="232"/>
      <c r="P592" s="232"/>
      <c r="Q592" s="232"/>
      <c r="R592" s="232"/>
      <c r="S592" s="232"/>
      <c r="T592" s="23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4" t="s">
        <v>254</v>
      </c>
      <c r="AU592" s="234" t="s">
        <v>80</v>
      </c>
      <c r="AV592" s="13" t="s">
        <v>80</v>
      </c>
      <c r="AW592" s="13" t="s">
        <v>32</v>
      </c>
      <c r="AX592" s="13" t="s">
        <v>70</v>
      </c>
      <c r="AY592" s="234" t="s">
        <v>242</v>
      </c>
    </row>
    <row r="593" spans="1:51" s="13" customFormat="1" ht="12">
      <c r="A593" s="13"/>
      <c r="B593" s="225"/>
      <c r="C593" s="226"/>
      <c r="D593" s="223" t="s">
        <v>254</v>
      </c>
      <c r="E593" s="227" t="s">
        <v>17</v>
      </c>
      <c r="F593" s="228" t="s">
        <v>1974</v>
      </c>
      <c r="G593" s="226"/>
      <c r="H593" s="229">
        <v>65</v>
      </c>
      <c r="I593" s="226"/>
      <c r="J593" s="226"/>
      <c r="K593" s="226"/>
      <c r="L593" s="230"/>
      <c r="M593" s="231"/>
      <c r="N593" s="232"/>
      <c r="O593" s="232"/>
      <c r="P593" s="232"/>
      <c r="Q593" s="232"/>
      <c r="R593" s="232"/>
      <c r="S593" s="232"/>
      <c r="T593" s="23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4" t="s">
        <v>254</v>
      </c>
      <c r="AU593" s="234" t="s">
        <v>80</v>
      </c>
      <c r="AV593" s="13" t="s">
        <v>80</v>
      </c>
      <c r="AW593" s="13" t="s">
        <v>32</v>
      </c>
      <c r="AX593" s="13" t="s">
        <v>70</v>
      </c>
      <c r="AY593" s="234" t="s">
        <v>242</v>
      </c>
    </row>
    <row r="594" spans="1:51" s="13" customFormat="1" ht="12">
      <c r="A594" s="13"/>
      <c r="B594" s="225"/>
      <c r="C594" s="226"/>
      <c r="D594" s="223" t="s">
        <v>254</v>
      </c>
      <c r="E594" s="227" t="s">
        <v>17</v>
      </c>
      <c r="F594" s="228" t="s">
        <v>1975</v>
      </c>
      <c r="G594" s="226"/>
      <c r="H594" s="229">
        <v>40</v>
      </c>
      <c r="I594" s="226"/>
      <c r="J594" s="226"/>
      <c r="K594" s="226"/>
      <c r="L594" s="230"/>
      <c r="M594" s="231"/>
      <c r="N594" s="232"/>
      <c r="O594" s="232"/>
      <c r="P594" s="232"/>
      <c r="Q594" s="232"/>
      <c r="R594" s="232"/>
      <c r="S594" s="232"/>
      <c r="T594" s="23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4" t="s">
        <v>254</v>
      </c>
      <c r="AU594" s="234" t="s">
        <v>80</v>
      </c>
      <c r="AV594" s="13" t="s">
        <v>80</v>
      </c>
      <c r="AW594" s="13" t="s">
        <v>32</v>
      </c>
      <c r="AX594" s="13" t="s">
        <v>70</v>
      </c>
      <c r="AY594" s="234" t="s">
        <v>242</v>
      </c>
    </row>
    <row r="595" spans="1:51" s="13" customFormat="1" ht="12">
      <c r="A595" s="13"/>
      <c r="B595" s="225"/>
      <c r="C595" s="226"/>
      <c r="D595" s="223" t="s">
        <v>254</v>
      </c>
      <c r="E595" s="227" t="s">
        <v>17</v>
      </c>
      <c r="F595" s="228" t="s">
        <v>1976</v>
      </c>
      <c r="G595" s="226"/>
      <c r="H595" s="229">
        <v>36.5</v>
      </c>
      <c r="I595" s="226"/>
      <c r="J595" s="226"/>
      <c r="K595" s="226"/>
      <c r="L595" s="230"/>
      <c r="M595" s="231"/>
      <c r="N595" s="232"/>
      <c r="O595" s="232"/>
      <c r="P595" s="232"/>
      <c r="Q595" s="232"/>
      <c r="R595" s="232"/>
      <c r="S595" s="232"/>
      <c r="T595" s="23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4" t="s">
        <v>254</v>
      </c>
      <c r="AU595" s="234" t="s">
        <v>80</v>
      </c>
      <c r="AV595" s="13" t="s">
        <v>80</v>
      </c>
      <c r="AW595" s="13" t="s">
        <v>32</v>
      </c>
      <c r="AX595" s="13" t="s">
        <v>70</v>
      </c>
      <c r="AY595" s="234" t="s">
        <v>242</v>
      </c>
    </row>
    <row r="596" spans="1:51" s="13" customFormat="1" ht="12">
      <c r="A596" s="13"/>
      <c r="B596" s="225"/>
      <c r="C596" s="226"/>
      <c r="D596" s="223" t="s">
        <v>254</v>
      </c>
      <c r="E596" s="227" t="s">
        <v>17</v>
      </c>
      <c r="F596" s="228" t="s">
        <v>1977</v>
      </c>
      <c r="G596" s="226"/>
      <c r="H596" s="229">
        <v>56</v>
      </c>
      <c r="I596" s="226"/>
      <c r="J596" s="226"/>
      <c r="K596" s="226"/>
      <c r="L596" s="230"/>
      <c r="M596" s="231"/>
      <c r="N596" s="232"/>
      <c r="O596" s="232"/>
      <c r="P596" s="232"/>
      <c r="Q596" s="232"/>
      <c r="R596" s="232"/>
      <c r="S596" s="232"/>
      <c r="T596" s="23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4" t="s">
        <v>254</v>
      </c>
      <c r="AU596" s="234" t="s">
        <v>80</v>
      </c>
      <c r="AV596" s="13" t="s">
        <v>80</v>
      </c>
      <c r="AW596" s="13" t="s">
        <v>32</v>
      </c>
      <c r="AX596" s="13" t="s">
        <v>70</v>
      </c>
      <c r="AY596" s="234" t="s">
        <v>242</v>
      </c>
    </row>
    <row r="597" spans="1:51" s="14" customFormat="1" ht="12">
      <c r="A597" s="14"/>
      <c r="B597" s="235"/>
      <c r="C597" s="236"/>
      <c r="D597" s="223" t="s">
        <v>254</v>
      </c>
      <c r="E597" s="237" t="s">
        <v>1302</v>
      </c>
      <c r="F597" s="238" t="s">
        <v>261</v>
      </c>
      <c r="G597" s="236"/>
      <c r="H597" s="239">
        <v>210.4</v>
      </c>
      <c r="I597" s="236"/>
      <c r="J597" s="236"/>
      <c r="K597" s="236"/>
      <c r="L597" s="240"/>
      <c r="M597" s="241"/>
      <c r="N597" s="242"/>
      <c r="O597" s="242"/>
      <c r="P597" s="242"/>
      <c r="Q597" s="242"/>
      <c r="R597" s="242"/>
      <c r="S597" s="242"/>
      <c r="T597" s="243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4" t="s">
        <v>254</v>
      </c>
      <c r="AU597" s="244" t="s">
        <v>80</v>
      </c>
      <c r="AV597" s="14" t="s">
        <v>248</v>
      </c>
      <c r="AW597" s="14" t="s">
        <v>32</v>
      </c>
      <c r="AX597" s="14" t="s">
        <v>78</v>
      </c>
      <c r="AY597" s="244" t="s">
        <v>242</v>
      </c>
    </row>
    <row r="598" spans="1:65" s="2" customFormat="1" ht="16.5" customHeight="1">
      <c r="A598" s="34"/>
      <c r="B598" s="35"/>
      <c r="C598" s="264" t="s">
        <v>1978</v>
      </c>
      <c r="D598" s="264" t="s">
        <v>420</v>
      </c>
      <c r="E598" s="265" t="s">
        <v>508</v>
      </c>
      <c r="F598" s="266" t="s">
        <v>509</v>
      </c>
      <c r="G598" s="267" t="s">
        <v>140</v>
      </c>
      <c r="H598" s="268">
        <v>22.092</v>
      </c>
      <c r="I598" s="269">
        <v>648.93</v>
      </c>
      <c r="J598" s="269">
        <f>ROUND(I598*H598,2)</f>
        <v>14336.16</v>
      </c>
      <c r="K598" s="266" t="s">
        <v>17</v>
      </c>
      <c r="L598" s="270"/>
      <c r="M598" s="271" t="s">
        <v>17</v>
      </c>
      <c r="N598" s="272" t="s">
        <v>41</v>
      </c>
      <c r="O598" s="215">
        <v>0</v>
      </c>
      <c r="P598" s="215">
        <f>O598*H598</f>
        <v>0</v>
      </c>
      <c r="Q598" s="215">
        <v>0.222</v>
      </c>
      <c r="R598" s="215">
        <f>Q598*H598</f>
        <v>4.904424</v>
      </c>
      <c r="S598" s="215">
        <v>0</v>
      </c>
      <c r="T598" s="216">
        <f>S598*H598</f>
        <v>0</v>
      </c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R598" s="217" t="s">
        <v>300</v>
      </c>
      <c r="AT598" s="217" t="s">
        <v>420</v>
      </c>
      <c r="AU598" s="217" t="s">
        <v>80</v>
      </c>
      <c r="AY598" s="19" t="s">
        <v>242</v>
      </c>
      <c r="BE598" s="218">
        <f>IF(N598="základní",J598,0)</f>
        <v>14336.16</v>
      </c>
      <c r="BF598" s="218">
        <f>IF(N598="snížená",J598,0)</f>
        <v>0</v>
      </c>
      <c r="BG598" s="218">
        <f>IF(N598="zákl. přenesená",J598,0)</f>
        <v>0</v>
      </c>
      <c r="BH598" s="218">
        <f>IF(N598="sníž. přenesená",J598,0)</f>
        <v>0</v>
      </c>
      <c r="BI598" s="218">
        <f>IF(N598="nulová",J598,0)</f>
        <v>0</v>
      </c>
      <c r="BJ598" s="19" t="s">
        <v>78</v>
      </c>
      <c r="BK598" s="218">
        <f>ROUND(I598*H598,2)</f>
        <v>14336.16</v>
      </c>
      <c r="BL598" s="19" t="s">
        <v>248</v>
      </c>
      <c r="BM598" s="217" t="s">
        <v>1979</v>
      </c>
    </row>
    <row r="599" spans="1:51" s="13" customFormat="1" ht="12">
      <c r="A599" s="13"/>
      <c r="B599" s="225"/>
      <c r="C599" s="226"/>
      <c r="D599" s="223" t="s">
        <v>254</v>
      </c>
      <c r="E599" s="227" t="s">
        <v>17</v>
      </c>
      <c r="F599" s="228" t="s">
        <v>1980</v>
      </c>
      <c r="G599" s="226"/>
      <c r="H599" s="229">
        <v>22.092</v>
      </c>
      <c r="I599" s="226"/>
      <c r="J599" s="226"/>
      <c r="K599" s="226"/>
      <c r="L599" s="230"/>
      <c r="M599" s="231"/>
      <c r="N599" s="232"/>
      <c r="O599" s="232"/>
      <c r="P599" s="232"/>
      <c r="Q599" s="232"/>
      <c r="R599" s="232"/>
      <c r="S599" s="232"/>
      <c r="T599" s="23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4" t="s">
        <v>254</v>
      </c>
      <c r="AU599" s="234" t="s">
        <v>80</v>
      </c>
      <c r="AV599" s="13" t="s">
        <v>80</v>
      </c>
      <c r="AW599" s="13" t="s">
        <v>32</v>
      </c>
      <c r="AX599" s="13" t="s">
        <v>78</v>
      </c>
      <c r="AY599" s="234" t="s">
        <v>242</v>
      </c>
    </row>
    <row r="600" spans="1:65" s="2" customFormat="1" ht="24.15" customHeight="1">
      <c r="A600" s="34"/>
      <c r="B600" s="35"/>
      <c r="C600" s="207" t="s">
        <v>1981</v>
      </c>
      <c r="D600" s="207" t="s">
        <v>244</v>
      </c>
      <c r="E600" s="208" t="s">
        <v>714</v>
      </c>
      <c r="F600" s="209" t="s">
        <v>715</v>
      </c>
      <c r="G600" s="210" t="s">
        <v>184</v>
      </c>
      <c r="H600" s="211">
        <v>14.4</v>
      </c>
      <c r="I600" s="212">
        <v>62.81</v>
      </c>
      <c r="J600" s="212">
        <f>ROUND(I600*H600,2)</f>
        <v>904.46</v>
      </c>
      <c r="K600" s="209" t="s">
        <v>247</v>
      </c>
      <c r="L600" s="40"/>
      <c r="M600" s="213" t="s">
        <v>17</v>
      </c>
      <c r="N600" s="214" t="s">
        <v>41</v>
      </c>
      <c r="O600" s="215">
        <v>0.077</v>
      </c>
      <c r="P600" s="215">
        <f>O600*H600</f>
        <v>1.1088</v>
      </c>
      <c r="Q600" s="215">
        <v>9.24E-05</v>
      </c>
      <c r="R600" s="215">
        <f>Q600*H600</f>
        <v>0.00133056</v>
      </c>
      <c r="S600" s="215">
        <v>0</v>
      </c>
      <c r="T600" s="216">
        <f>S600*H600</f>
        <v>0</v>
      </c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R600" s="217" t="s">
        <v>248</v>
      </c>
      <c r="AT600" s="217" t="s">
        <v>244</v>
      </c>
      <c r="AU600" s="217" t="s">
        <v>80</v>
      </c>
      <c r="AY600" s="19" t="s">
        <v>242</v>
      </c>
      <c r="BE600" s="218">
        <f>IF(N600="základní",J600,0)</f>
        <v>904.46</v>
      </c>
      <c r="BF600" s="218">
        <f>IF(N600="snížená",J600,0)</f>
        <v>0</v>
      </c>
      <c r="BG600" s="218">
        <f>IF(N600="zákl. přenesená",J600,0)</f>
        <v>0</v>
      </c>
      <c r="BH600" s="218">
        <f>IF(N600="sníž. přenesená",J600,0)</f>
        <v>0</v>
      </c>
      <c r="BI600" s="218">
        <f>IF(N600="nulová",J600,0)</f>
        <v>0</v>
      </c>
      <c r="BJ600" s="19" t="s">
        <v>78</v>
      </c>
      <c r="BK600" s="218">
        <f>ROUND(I600*H600,2)</f>
        <v>904.46</v>
      </c>
      <c r="BL600" s="19" t="s">
        <v>248</v>
      </c>
      <c r="BM600" s="217" t="s">
        <v>1982</v>
      </c>
    </row>
    <row r="601" spans="1:47" s="2" customFormat="1" ht="12">
      <c r="A601" s="34"/>
      <c r="B601" s="35"/>
      <c r="C601" s="36"/>
      <c r="D601" s="219" t="s">
        <v>250</v>
      </c>
      <c r="E601" s="36"/>
      <c r="F601" s="220" t="s">
        <v>717</v>
      </c>
      <c r="G601" s="36"/>
      <c r="H601" s="36"/>
      <c r="I601" s="36"/>
      <c r="J601" s="36"/>
      <c r="K601" s="36"/>
      <c r="L601" s="40"/>
      <c r="M601" s="221"/>
      <c r="N601" s="222"/>
      <c r="O601" s="79"/>
      <c r="P601" s="79"/>
      <c r="Q601" s="79"/>
      <c r="R601" s="79"/>
      <c r="S601" s="79"/>
      <c r="T601" s="80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T601" s="19" t="s">
        <v>250</v>
      </c>
      <c r="AU601" s="19" t="s">
        <v>80</v>
      </c>
    </row>
    <row r="602" spans="1:51" s="13" customFormat="1" ht="12">
      <c r="A602" s="13"/>
      <c r="B602" s="225"/>
      <c r="C602" s="226"/>
      <c r="D602" s="223" t="s">
        <v>254</v>
      </c>
      <c r="E602" s="227" t="s">
        <v>17</v>
      </c>
      <c r="F602" s="228" t="s">
        <v>1261</v>
      </c>
      <c r="G602" s="226"/>
      <c r="H602" s="229">
        <v>14.4</v>
      </c>
      <c r="I602" s="226"/>
      <c r="J602" s="226"/>
      <c r="K602" s="226"/>
      <c r="L602" s="230"/>
      <c r="M602" s="231"/>
      <c r="N602" s="232"/>
      <c r="O602" s="232"/>
      <c r="P602" s="232"/>
      <c r="Q602" s="232"/>
      <c r="R602" s="232"/>
      <c r="S602" s="232"/>
      <c r="T602" s="23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4" t="s">
        <v>254</v>
      </c>
      <c r="AU602" s="234" t="s">
        <v>80</v>
      </c>
      <c r="AV602" s="13" t="s">
        <v>80</v>
      </c>
      <c r="AW602" s="13" t="s">
        <v>32</v>
      </c>
      <c r="AX602" s="13" t="s">
        <v>78</v>
      </c>
      <c r="AY602" s="234" t="s">
        <v>242</v>
      </c>
    </row>
    <row r="603" spans="1:65" s="2" customFormat="1" ht="16.5" customHeight="1">
      <c r="A603" s="34"/>
      <c r="B603" s="35"/>
      <c r="C603" s="207" t="s">
        <v>1983</v>
      </c>
      <c r="D603" s="207" t="s">
        <v>244</v>
      </c>
      <c r="E603" s="208" t="s">
        <v>719</v>
      </c>
      <c r="F603" s="209" t="s">
        <v>720</v>
      </c>
      <c r="G603" s="210" t="s">
        <v>184</v>
      </c>
      <c r="H603" s="211">
        <v>14.4</v>
      </c>
      <c r="I603" s="212">
        <v>89.12</v>
      </c>
      <c r="J603" s="212">
        <f>ROUND(I603*H603,2)</f>
        <v>1283.33</v>
      </c>
      <c r="K603" s="209" t="s">
        <v>247</v>
      </c>
      <c r="L603" s="40"/>
      <c r="M603" s="213" t="s">
        <v>17</v>
      </c>
      <c r="N603" s="214" t="s">
        <v>41</v>
      </c>
      <c r="O603" s="215">
        <v>0.196</v>
      </c>
      <c r="P603" s="215">
        <f>O603*H603</f>
        <v>2.8224</v>
      </c>
      <c r="Q603" s="215">
        <v>1.645E-06</v>
      </c>
      <c r="R603" s="215">
        <f>Q603*H603</f>
        <v>2.3688E-05</v>
      </c>
      <c r="S603" s="215">
        <v>0</v>
      </c>
      <c r="T603" s="216">
        <f>S603*H603</f>
        <v>0</v>
      </c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R603" s="217" t="s">
        <v>248</v>
      </c>
      <c r="AT603" s="217" t="s">
        <v>244</v>
      </c>
      <c r="AU603" s="217" t="s">
        <v>80</v>
      </c>
      <c r="AY603" s="19" t="s">
        <v>242</v>
      </c>
      <c r="BE603" s="218">
        <f>IF(N603="základní",J603,0)</f>
        <v>1283.33</v>
      </c>
      <c r="BF603" s="218">
        <f>IF(N603="snížená",J603,0)</f>
        <v>0</v>
      </c>
      <c r="BG603" s="218">
        <f>IF(N603="zákl. přenesená",J603,0)</f>
        <v>0</v>
      </c>
      <c r="BH603" s="218">
        <f>IF(N603="sníž. přenesená",J603,0)</f>
        <v>0</v>
      </c>
      <c r="BI603" s="218">
        <f>IF(N603="nulová",J603,0)</f>
        <v>0</v>
      </c>
      <c r="BJ603" s="19" t="s">
        <v>78</v>
      </c>
      <c r="BK603" s="218">
        <f>ROUND(I603*H603,2)</f>
        <v>1283.33</v>
      </c>
      <c r="BL603" s="19" t="s">
        <v>248</v>
      </c>
      <c r="BM603" s="217" t="s">
        <v>1984</v>
      </c>
    </row>
    <row r="604" spans="1:47" s="2" customFormat="1" ht="12">
      <c r="A604" s="34"/>
      <c r="B604" s="35"/>
      <c r="C604" s="36"/>
      <c r="D604" s="219" t="s">
        <v>250</v>
      </c>
      <c r="E604" s="36"/>
      <c r="F604" s="220" t="s">
        <v>722</v>
      </c>
      <c r="G604" s="36"/>
      <c r="H604" s="36"/>
      <c r="I604" s="36"/>
      <c r="J604" s="36"/>
      <c r="K604" s="36"/>
      <c r="L604" s="40"/>
      <c r="M604" s="221"/>
      <c r="N604" s="222"/>
      <c r="O604" s="79"/>
      <c r="P604" s="79"/>
      <c r="Q604" s="79"/>
      <c r="R604" s="79"/>
      <c r="S604" s="79"/>
      <c r="T604" s="80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T604" s="19" t="s">
        <v>250</v>
      </c>
      <c r="AU604" s="19" t="s">
        <v>80</v>
      </c>
    </row>
    <row r="605" spans="1:51" s="13" customFormat="1" ht="12">
      <c r="A605" s="13"/>
      <c r="B605" s="225"/>
      <c r="C605" s="226"/>
      <c r="D605" s="223" t="s">
        <v>254</v>
      </c>
      <c r="E605" s="227" t="s">
        <v>17</v>
      </c>
      <c r="F605" s="228" t="s">
        <v>1985</v>
      </c>
      <c r="G605" s="226"/>
      <c r="H605" s="229">
        <v>6</v>
      </c>
      <c r="I605" s="226"/>
      <c r="J605" s="226"/>
      <c r="K605" s="226"/>
      <c r="L605" s="230"/>
      <c r="M605" s="231"/>
      <c r="N605" s="232"/>
      <c r="O605" s="232"/>
      <c r="P605" s="232"/>
      <c r="Q605" s="232"/>
      <c r="R605" s="232"/>
      <c r="S605" s="232"/>
      <c r="T605" s="23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4" t="s">
        <v>254</v>
      </c>
      <c r="AU605" s="234" t="s">
        <v>80</v>
      </c>
      <c r="AV605" s="13" t="s">
        <v>80</v>
      </c>
      <c r="AW605" s="13" t="s">
        <v>32</v>
      </c>
      <c r="AX605" s="13" t="s">
        <v>70</v>
      </c>
      <c r="AY605" s="234" t="s">
        <v>242</v>
      </c>
    </row>
    <row r="606" spans="1:51" s="13" customFormat="1" ht="12">
      <c r="A606" s="13"/>
      <c r="B606" s="225"/>
      <c r="C606" s="226"/>
      <c r="D606" s="223" t="s">
        <v>254</v>
      </c>
      <c r="E606" s="227" t="s">
        <v>17</v>
      </c>
      <c r="F606" s="228" t="s">
        <v>1986</v>
      </c>
      <c r="G606" s="226"/>
      <c r="H606" s="229">
        <v>8.4</v>
      </c>
      <c r="I606" s="226"/>
      <c r="J606" s="226"/>
      <c r="K606" s="226"/>
      <c r="L606" s="230"/>
      <c r="M606" s="231"/>
      <c r="N606" s="232"/>
      <c r="O606" s="232"/>
      <c r="P606" s="232"/>
      <c r="Q606" s="232"/>
      <c r="R606" s="232"/>
      <c r="S606" s="232"/>
      <c r="T606" s="23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4" t="s">
        <v>254</v>
      </c>
      <c r="AU606" s="234" t="s">
        <v>80</v>
      </c>
      <c r="AV606" s="13" t="s">
        <v>80</v>
      </c>
      <c r="AW606" s="13" t="s">
        <v>32</v>
      </c>
      <c r="AX606" s="13" t="s">
        <v>70</v>
      </c>
      <c r="AY606" s="234" t="s">
        <v>242</v>
      </c>
    </row>
    <row r="607" spans="1:51" s="14" customFormat="1" ht="12">
      <c r="A607" s="14"/>
      <c r="B607" s="235"/>
      <c r="C607" s="236"/>
      <c r="D607" s="223" t="s">
        <v>254</v>
      </c>
      <c r="E607" s="237" t="s">
        <v>1261</v>
      </c>
      <c r="F607" s="238" t="s">
        <v>261</v>
      </c>
      <c r="G607" s="236"/>
      <c r="H607" s="239">
        <v>14.4</v>
      </c>
      <c r="I607" s="236"/>
      <c r="J607" s="236"/>
      <c r="K607" s="236"/>
      <c r="L607" s="240"/>
      <c r="M607" s="241"/>
      <c r="N607" s="242"/>
      <c r="O607" s="242"/>
      <c r="P607" s="242"/>
      <c r="Q607" s="242"/>
      <c r="R607" s="242"/>
      <c r="S607" s="242"/>
      <c r="T607" s="243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4" t="s">
        <v>254</v>
      </c>
      <c r="AU607" s="244" t="s">
        <v>80</v>
      </c>
      <c r="AV607" s="14" t="s">
        <v>248</v>
      </c>
      <c r="AW607" s="14" t="s">
        <v>32</v>
      </c>
      <c r="AX607" s="14" t="s">
        <v>78</v>
      </c>
      <c r="AY607" s="244" t="s">
        <v>242</v>
      </c>
    </row>
    <row r="608" spans="1:65" s="2" customFormat="1" ht="33" customHeight="1">
      <c r="A608" s="34"/>
      <c r="B608" s="35"/>
      <c r="C608" s="207" t="s">
        <v>1987</v>
      </c>
      <c r="D608" s="207" t="s">
        <v>244</v>
      </c>
      <c r="E608" s="208" t="s">
        <v>1135</v>
      </c>
      <c r="F608" s="209" t="s">
        <v>1136</v>
      </c>
      <c r="G608" s="210" t="s">
        <v>184</v>
      </c>
      <c r="H608" s="211">
        <v>23.5</v>
      </c>
      <c r="I608" s="212">
        <v>106.01</v>
      </c>
      <c r="J608" s="212">
        <f>ROUND(I608*H608,2)</f>
        <v>2491.24</v>
      </c>
      <c r="K608" s="209" t="s">
        <v>247</v>
      </c>
      <c r="L608" s="40"/>
      <c r="M608" s="213" t="s">
        <v>17</v>
      </c>
      <c r="N608" s="214" t="s">
        <v>41</v>
      </c>
      <c r="O608" s="215">
        <v>0.179</v>
      </c>
      <c r="P608" s="215">
        <f>O608*H608</f>
        <v>4.2065</v>
      </c>
      <c r="Q608" s="215">
        <v>0.1180808</v>
      </c>
      <c r="R608" s="215">
        <f>Q608*H608</f>
        <v>2.7748988</v>
      </c>
      <c r="S608" s="215">
        <v>0</v>
      </c>
      <c r="T608" s="216">
        <f>S608*H608</f>
        <v>0</v>
      </c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R608" s="217" t="s">
        <v>248</v>
      </c>
      <c r="AT608" s="217" t="s">
        <v>244</v>
      </c>
      <c r="AU608" s="217" t="s">
        <v>80</v>
      </c>
      <c r="AY608" s="19" t="s">
        <v>242</v>
      </c>
      <c r="BE608" s="218">
        <f>IF(N608="základní",J608,0)</f>
        <v>2491.24</v>
      </c>
      <c r="BF608" s="218">
        <f>IF(N608="snížená",J608,0)</f>
        <v>0</v>
      </c>
      <c r="BG608" s="218">
        <f>IF(N608="zákl. přenesená",J608,0)</f>
        <v>0</v>
      </c>
      <c r="BH608" s="218">
        <f>IF(N608="sníž. přenesená",J608,0)</f>
        <v>0</v>
      </c>
      <c r="BI608" s="218">
        <f>IF(N608="nulová",J608,0)</f>
        <v>0</v>
      </c>
      <c r="BJ608" s="19" t="s">
        <v>78</v>
      </c>
      <c r="BK608" s="218">
        <f>ROUND(I608*H608,2)</f>
        <v>2491.24</v>
      </c>
      <c r="BL608" s="19" t="s">
        <v>248</v>
      </c>
      <c r="BM608" s="217" t="s">
        <v>1988</v>
      </c>
    </row>
    <row r="609" spans="1:47" s="2" customFormat="1" ht="12">
      <c r="A609" s="34"/>
      <c r="B609" s="35"/>
      <c r="C609" s="36"/>
      <c r="D609" s="219" t="s">
        <v>250</v>
      </c>
      <c r="E609" s="36"/>
      <c r="F609" s="220" t="s">
        <v>1138</v>
      </c>
      <c r="G609" s="36"/>
      <c r="H609" s="36"/>
      <c r="I609" s="36"/>
      <c r="J609" s="36"/>
      <c r="K609" s="36"/>
      <c r="L609" s="40"/>
      <c r="M609" s="221"/>
      <c r="N609" s="222"/>
      <c r="O609" s="79"/>
      <c r="P609" s="79"/>
      <c r="Q609" s="79"/>
      <c r="R609" s="79"/>
      <c r="S609" s="79"/>
      <c r="T609" s="80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T609" s="19" t="s">
        <v>250</v>
      </c>
      <c r="AU609" s="19" t="s">
        <v>80</v>
      </c>
    </row>
    <row r="610" spans="1:51" s="13" customFormat="1" ht="12">
      <c r="A610" s="13"/>
      <c r="B610" s="225"/>
      <c r="C610" s="226"/>
      <c r="D610" s="223" t="s">
        <v>254</v>
      </c>
      <c r="E610" s="227" t="s">
        <v>1319</v>
      </c>
      <c r="F610" s="228" t="s">
        <v>1989</v>
      </c>
      <c r="G610" s="226"/>
      <c r="H610" s="229">
        <v>23.5</v>
      </c>
      <c r="I610" s="226"/>
      <c r="J610" s="226"/>
      <c r="K610" s="226"/>
      <c r="L610" s="230"/>
      <c r="M610" s="231"/>
      <c r="N610" s="232"/>
      <c r="O610" s="232"/>
      <c r="P610" s="232"/>
      <c r="Q610" s="232"/>
      <c r="R610" s="232"/>
      <c r="S610" s="232"/>
      <c r="T610" s="23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4" t="s">
        <v>254</v>
      </c>
      <c r="AU610" s="234" t="s">
        <v>80</v>
      </c>
      <c r="AV610" s="13" t="s">
        <v>80</v>
      </c>
      <c r="AW610" s="13" t="s">
        <v>32</v>
      </c>
      <c r="AX610" s="13" t="s">
        <v>78</v>
      </c>
      <c r="AY610" s="234" t="s">
        <v>242</v>
      </c>
    </row>
    <row r="611" spans="1:65" s="2" customFormat="1" ht="16.5" customHeight="1">
      <c r="A611" s="34"/>
      <c r="B611" s="35"/>
      <c r="C611" s="264" t="s">
        <v>1990</v>
      </c>
      <c r="D611" s="264" t="s">
        <v>420</v>
      </c>
      <c r="E611" s="265" t="s">
        <v>1139</v>
      </c>
      <c r="F611" s="266" t="s">
        <v>1991</v>
      </c>
      <c r="G611" s="267" t="s">
        <v>184</v>
      </c>
      <c r="H611" s="268">
        <v>23.5</v>
      </c>
      <c r="I611" s="269">
        <v>350.61</v>
      </c>
      <c r="J611" s="269">
        <f>ROUND(I611*H611,2)</f>
        <v>8239.34</v>
      </c>
      <c r="K611" s="266" t="s">
        <v>17</v>
      </c>
      <c r="L611" s="270"/>
      <c r="M611" s="271" t="s">
        <v>17</v>
      </c>
      <c r="N611" s="272" t="s">
        <v>41</v>
      </c>
      <c r="O611" s="215">
        <v>0</v>
      </c>
      <c r="P611" s="215">
        <f>O611*H611</f>
        <v>0</v>
      </c>
      <c r="Q611" s="215">
        <v>0.13132</v>
      </c>
      <c r="R611" s="215">
        <f>Q611*H611</f>
        <v>3.08602</v>
      </c>
      <c r="S611" s="215">
        <v>0</v>
      </c>
      <c r="T611" s="216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217" t="s">
        <v>300</v>
      </c>
      <c r="AT611" s="217" t="s">
        <v>420</v>
      </c>
      <c r="AU611" s="217" t="s">
        <v>80</v>
      </c>
      <c r="AY611" s="19" t="s">
        <v>242</v>
      </c>
      <c r="BE611" s="218">
        <f>IF(N611="základní",J611,0)</f>
        <v>8239.34</v>
      </c>
      <c r="BF611" s="218">
        <f>IF(N611="snížená",J611,0)</f>
        <v>0</v>
      </c>
      <c r="BG611" s="218">
        <f>IF(N611="zákl. přenesená",J611,0)</f>
        <v>0</v>
      </c>
      <c r="BH611" s="218">
        <f>IF(N611="sníž. přenesená",J611,0)</f>
        <v>0</v>
      </c>
      <c r="BI611" s="218">
        <f>IF(N611="nulová",J611,0)</f>
        <v>0</v>
      </c>
      <c r="BJ611" s="19" t="s">
        <v>78</v>
      </c>
      <c r="BK611" s="218">
        <f>ROUND(I611*H611,2)</f>
        <v>8239.34</v>
      </c>
      <c r="BL611" s="19" t="s">
        <v>248</v>
      </c>
      <c r="BM611" s="217" t="s">
        <v>1992</v>
      </c>
    </row>
    <row r="612" spans="1:51" s="13" customFormat="1" ht="12">
      <c r="A612" s="13"/>
      <c r="B612" s="225"/>
      <c r="C612" s="226"/>
      <c r="D612" s="223" t="s">
        <v>254</v>
      </c>
      <c r="E612" s="227" t="s">
        <v>17</v>
      </c>
      <c r="F612" s="228" t="s">
        <v>1319</v>
      </c>
      <c r="G612" s="226"/>
      <c r="H612" s="229">
        <v>23.5</v>
      </c>
      <c r="I612" s="226"/>
      <c r="J612" s="226"/>
      <c r="K612" s="226"/>
      <c r="L612" s="230"/>
      <c r="M612" s="231"/>
      <c r="N612" s="232"/>
      <c r="O612" s="232"/>
      <c r="P612" s="232"/>
      <c r="Q612" s="232"/>
      <c r="R612" s="232"/>
      <c r="S612" s="232"/>
      <c r="T612" s="23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4" t="s">
        <v>254</v>
      </c>
      <c r="AU612" s="234" t="s">
        <v>80</v>
      </c>
      <c r="AV612" s="13" t="s">
        <v>80</v>
      </c>
      <c r="AW612" s="13" t="s">
        <v>32</v>
      </c>
      <c r="AX612" s="13" t="s">
        <v>78</v>
      </c>
      <c r="AY612" s="234" t="s">
        <v>242</v>
      </c>
    </row>
    <row r="613" spans="1:65" s="2" customFormat="1" ht="16.5" customHeight="1">
      <c r="A613" s="34"/>
      <c r="B613" s="35"/>
      <c r="C613" s="207" t="s">
        <v>1993</v>
      </c>
      <c r="D613" s="207" t="s">
        <v>244</v>
      </c>
      <c r="E613" s="208" t="s">
        <v>1994</v>
      </c>
      <c r="F613" s="209" t="s">
        <v>1995</v>
      </c>
      <c r="G613" s="210" t="s">
        <v>581</v>
      </c>
      <c r="H613" s="211">
        <v>5</v>
      </c>
      <c r="I613" s="212">
        <v>388.64</v>
      </c>
      <c r="J613" s="212">
        <f>ROUND(I613*H613,2)</f>
        <v>1943.2</v>
      </c>
      <c r="K613" s="209" t="s">
        <v>247</v>
      </c>
      <c r="L613" s="40"/>
      <c r="M613" s="213" t="s">
        <v>17</v>
      </c>
      <c r="N613" s="214" t="s">
        <v>41</v>
      </c>
      <c r="O613" s="215">
        <v>1.181</v>
      </c>
      <c r="P613" s="215">
        <f>O613*H613</f>
        <v>5.905</v>
      </c>
      <c r="Q613" s="215">
        <v>0</v>
      </c>
      <c r="R613" s="215">
        <f>Q613*H613</f>
        <v>0</v>
      </c>
      <c r="S613" s="215">
        <v>0</v>
      </c>
      <c r="T613" s="216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217" t="s">
        <v>248</v>
      </c>
      <c r="AT613" s="217" t="s">
        <v>244</v>
      </c>
      <c r="AU613" s="217" t="s">
        <v>80</v>
      </c>
      <c r="AY613" s="19" t="s">
        <v>242</v>
      </c>
      <c r="BE613" s="218">
        <f>IF(N613="základní",J613,0)</f>
        <v>1943.2</v>
      </c>
      <c r="BF613" s="218">
        <f>IF(N613="snížená",J613,0)</f>
        <v>0</v>
      </c>
      <c r="BG613" s="218">
        <f>IF(N613="zákl. přenesená",J613,0)</f>
        <v>0</v>
      </c>
      <c r="BH613" s="218">
        <f>IF(N613="sníž. přenesená",J613,0)</f>
        <v>0</v>
      </c>
      <c r="BI613" s="218">
        <f>IF(N613="nulová",J613,0)</f>
        <v>0</v>
      </c>
      <c r="BJ613" s="19" t="s">
        <v>78</v>
      </c>
      <c r="BK613" s="218">
        <f>ROUND(I613*H613,2)</f>
        <v>1943.2</v>
      </c>
      <c r="BL613" s="19" t="s">
        <v>248</v>
      </c>
      <c r="BM613" s="217" t="s">
        <v>1996</v>
      </c>
    </row>
    <row r="614" spans="1:47" s="2" customFormat="1" ht="12">
      <c r="A614" s="34"/>
      <c r="B614" s="35"/>
      <c r="C614" s="36"/>
      <c r="D614" s="219" t="s">
        <v>250</v>
      </c>
      <c r="E614" s="36"/>
      <c r="F614" s="220" t="s">
        <v>1997</v>
      </c>
      <c r="G614" s="36"/>
      <c r="H614" s="36"/>
      <c r="I614" s="36"/>
      <c r="J614" s="36"/>
      <c r="K614" s="36"/>
      <c r="L614" s="40"/>
      <c r="M614" s="221"/>
      <c r="N614" s="222"/>
      <c r="O614" s="79"/>
      <c r="P614" s="79"/>
      <c r="Q614" s="79"/>
      <c r="R614" s="79"/>
      <c r="S614" s="79"/>
      <c r="T614" s="80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T614" s="19" t="s">
        <v>250</v>
      </c>
      <c r="AU614" s="19" t="s">
        <v>80</v>
      </c>
    </row>
    <row r="615" spans="1:51" s="13" customFormat="1" ht="12">
      <c r="A615" s="13"/>
      <c r="B615" s="225"/>
      <c r="C615" s="226"/>
      <c r="D615" s="223" t="s">
        <v>254</v>
      </c>
      <c r="E615" s="227" t="s">
        <v>17</v>
      </c>
      <c r="F615" s="228" t="s">
        <v>273</v>
      </c>
      <c r="G615" s="226"/>
      <c r="H615" s="229">
        <v>5</v>
      </c>
      <c r="I615" s="226"/>
      <c r="J615" s="226"/>
      <c r="K615" s="226"/>
      <c r="L615" s="230"/>
      <c r="M615" s="231"/>
      <c r="N615" s="232"/>
      <c r="O615" s="232"/>
      <c r="P615" s="232"/>
      <c r="Q615" s="232"/>
      <c r="R615" s="232"/>
      <c r="S615" s="232"/>
      <c r="T615" s="23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4" t="s">
        <v>254</v>
      </c>
      <c r="AU615" s="234" t="s">
        <v>80</v>
      </c>
      <c r="AV615" s="13" t="s">
        <v>80</v>
      </c>
      <c r="AW615" s="13" t="s">
        <v>32</v>
      </c>
      <c r="AX615" s="13" t="s">
        <v>78</v>
      </c>
      <c r="AY615" s="234" t="s">
        <v>242</v>
      </c>
    </row>
    <row r="616" spans="1:65" s="2" customFormat="1" ht="16.5" customHeight="1">
      <c r="A616" s="34"/>
      <c r="B616" s="35"/>
      <c r="C616" s="264" t="s">
        <v>1998</v>
      </c>
      <c r="D616" s="264" t="s">
        <v>420</v>
      </c>
      <c r="E616" s="265" t="s">
        <v>1999</v>
      </c>
      <c r="F616" s="266" t="s">
        <v>2000</v>
      </c>
      <c r="G616" s="267" t="s">
        <v>581</v>
      </c>
      <c r="H616" s="268">
        <v>5</v>
      </c>
      <c r="I616" s="269">
        <v>6295.55</v>
      </c>
      <c r="J616" s="269">
        <f>ROUND(I616*H616,2)</f>
        <v>31477.75</v>
      </c>
      <c r="K616" s="266" t="s">
        <v>17</v>
      </c>
      <c r="L616" s="270"/>
      <c r="M616" s="271" t="s">
        <v>17</v>
      </c>
      <c r="N616" s="272" t="s">
        <v>41</v>
      </c>
      <c r="O616" s="215">
        <v>0</v>
      </c>
      <c r="P616" s="215">
        <f>O616*H616</f>
        <v>0</v>
      </c>
      <c r="Q616" s="215">
        <v>0.01</v>
      </c>
      <c r="R616" s="215">
        <f>Q616*H616</f>
        <v>0.05</v>
      </c>
      <c r="S616" s="215">
        <v>0</v>
      </c>
      <c r="T616" s="216">
        <f>S616*H616</f>
        <v>0</v>
      </c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R616" s="217" t="s">
        <v>300</v>
      </c>
      <c r="AT616" s="217" t="s">
        <v>420</v>
      </c>
      <c r="AU616" s="217" t="s">
        <v>80</v>
      </c>
      <c r="AY616" s="19" t="s">
        <v>242</v>
      </c>
      <c r="BE616" s="218">
        <f>IF(N616="základní",J616,0)</f>
        <v>31477.75</v>
      </c>
      <c r="BF616" s="218">
        <f>IF(N616="snížená",J616,0)</f>
        <v>0</v>
      </c>
      <c r="BG616" s="218">
        <f>IF(N616="zákl. přenesená",J616,0)</f>
        <v>0</v>
      </c>
      <c r="BH616" s="218">
        <f>IF(N616="sníž. přenesená",J616,0)</f>
        <v>0</v>
      </c>
      <c r="BI616" s="218">
        <f>IF(N616="nulová",J616,0)</f>
        <v>0</v>
      </c>
      <c r="BJ616" s="19" t="s">
        <v>78</v>
      </c>
      <c r="BK616" s="218">
        <f>ROUND(I616*H616,2)</f>
        <v>31477.75</v>
      </c>
      <c r="BL616" s="19" t="s">
        <v>248</v>
      </c>
      <c r="BM616" s="217" t="s">
        <v>2001</v>
      </c>
    </row>
    <row r="617" spans="1:51" s="13" customFormat="1" ht="12">
      <c r="A617" s="13"/>
      <c r="B617" s="225"/>
      <c r="C617" s="226"/>
      <c r="D617" s="223" t="s">
        <v>254</v>
      </c>
      <c r="E617" s="227" t="s">
        <v>17</v>
      </c>
      <c r="F617" s="228" t="s">
        <v>273</v>
      </c>
      <c r="G617" s="226"/>
      <c r="H617" s="229">
        <v>5</v>
      </c>
      <c r="I617" s="226"/>
      <c r="J617" s="226"/>
      <c r="K617" s="226"/>
      <c r="L617" s="230"/>
      <c r="M617" s="231"/>
      <c r="N617" s="232"/>
      <c r="O617" s="232"/>
      <c r="P617" s="232"/>
      <c r="Q617" s="232"/>
      <c r="R617" s="232"/>
      <c r="S617" s="232"/>
      <c r="T617" s="23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4" t="s">
        <v>254</v>
      </c>
      <c r="AU617" s="234" t="s">
        <v>80</v>
      </c>
      <c r="AV617" s="13" t="s">
        <v>80</v>
      </c>
      <c r="AW617" s="13" t="s">
        <v>32</v>
      </c>
      <c r="AX617" s="13" t="s">
        <v>78</v>
      </c>
      <c r="AY617" s="234" t="s">
        <v>242</v>
      </c>
    </row>
    <row r="618" spans="1:65" s="2" customFormat="1" ht="16.5" customHeight="1">
      <c r="A618" s="34"/>
      <c r="B618" s="35"/>
      <c r="C618" s="207" t="s">
        <v>2002</v>
      </c>
      <c r="D618" s="207" t="s">
        <v>244</v>
      </c>
      <c r="E618" s="208" t="s">
        <v>2003</v>
      </c>
      <c r="F618" s="209" t="s">
        <v>2004</v>
      </c>
      <c r="G618" s="210" t="s">
        <v>581</v>
      </c>
      <c r="H618" s="211">
        <v>23</v>
      </c>
      <c r="I618" s="212">
        <v>477.83</v>
      </c>
      <c r="J618" s="212">
        <f>ROUND(I618*H618,2)</f>
        <v>10990.09</v>
      </c>
      <c r="K618" s="209" t="s">
        <v>247</v>
      </c>
      <c r="L618" s="40"/>
      <c r="M618" s="213" t="s">
        <v>17</v>
      </c>
      <c r="N618" s="214" t="s">
        <v>41</v>
      </c>
      <c r="O618" s="215">
        <v>0.85</v>
      </c>
      <c r="P618" s="215">
        <f>O618*H618</f>
        <v>19.55</v>
      </c>
      <c r="Q618" s="215">
        <v>0.001002232</v>
      </c>
      <c r="R618" s="215">
        <f>Q618*H618</f>
        <v>0.023051336000000002</v>
      </c>
      <c r="S618" s="215">
        <v>0</v>
      </c>
      <c r="T618" s="216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217" t="s">
        <v>248</v>
      </c>
      <c r="AT618" s="217" t="s">
        <v>244</v>
      </c>
      <c r="AU618" s="217" t="s">
        <v>80</v>
      </c>
      <c r="AY618" s="19" t="s">
        <v>242</v>
      </c>
      <c r="BE618" s="218">
        <f>IF(N618="základní",J618,0)</f>
        <v>10990.09</v>
      </c>
      <c r="BF618" s="218">
        <f>IF(N618="snížená",J618,0)</f>
        <v>0</v>
      </c>
      <c r="BG618" s="218">
        <f>IF(N618="zákl. přenesená",J618,0)</f>
        <v>0</v>
      </c>
      <c r="BH618" s="218">
        <f>IF(N618="sníž. přenesená",J618,0)</f>
        <v>0</v>
      </c>
      <c r="BI618" s="218">
        <f>IF(N618="nulová",J618,0)</f>
        <v>0</v>
      </c>
      <c r="BJ618" s="19" t="s">
        <v>78</v>
      </c>
      <c r="BK618" s="218">
        <f>ROUND(I618*H618,2)</f>
        <v>10990.09</v>
      </c>
      <c r="BL618" s="19" t="s">
        <v>248</v>
      </c>
      <c r="BM618" s="217" t="s">
        <v>2005</v>
      </c>
    </row>
    <row r="619" spans="1:47" s="2" customFormat="1" ht="12">
      <c r="A619" s="34"/>
      <c r="B619" s="35"/>
      <c r="C619" s="36"/>
      <c r="D619" s="219" t="s">
        <v>250</v>
      </c>
      <c r="E619" s="36"/>
      <c r="F619" s="220" t="s">
        <v>2006</v>
      </c>
      <c r="G619" s="36"/>
      <c r="H619" s="36"/>
      <c r="I619" s="36"/>
      <c r="J619" s="36"/>
      <c r="K619" s="36"/>
      <c r="L619" s="40"/>
      <c r="M619" s="221"/>
      <c r="N619" s="222"/>
      <c r="O619" s="79"/>
      <c r="P619" s="79"/>
      <c r="Q619" s="79"/>
      <c r="R619" s="79"/>
      <c r="S619" s="79"/>
      <c r="T619" s="80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T619" s="19" t="s">
        <v>250</v>
      </c>
      <c r="AU619" s="19" t="s">
        <v>80</v>
      </c>
    </row>
    <row r="620" spans="1:51" s="13" customFormat="1" ht="12">
      <c r="A620" s="13"/>
      <c r="B620" s="225"/>
      <c r="C620" s="226"/>
      <c r="D620" s="223" t="s">
        <v>254</v>
      </c>
      <c r="E620" s="227" t="s">
        <v>17</v>
      </c>
      <c r="F620" s="228" t="s">
        <v>2007</v>
      </c>
      <c r="G620" s="226"/>
      <c r="H620" s="229">
        <v>23</v>
      </c>
      <c r="I620" s="226"/>
      <c r="J620" s="226"/>
      <c r="K620" s="226"/>
      <c r="L620" s="230"/>
      <c r="M620" s="231"/>
      <c r="N620" s="232"/>
      <c r="O620" s="232"/>
      <c r="P620" s="232"/>
      <c r="Q620" s="232"/>
      <c r="R620" s="232"/>
      <c r="S620" s="232"/>
      <c r="T620" s="23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4" t="s">
        <v>254</v>
      </c>
      <c r="AU620" s="234" t="s">
        <v>80</v>
      </c>
      <c r="AV620" s="13" t="s">
        <v>80</v>
      </c>
      <c r="AW620" s="13" t="s">
        <v>32</v>
      </c>
      <c r="AX620" s="13" t="s">
        <v>78</v>
      </c>
      <c r="AY620" s="234" t="s">
        <v>242</v>
      </c>
    </row>
    <row r="621" spans="1:65" s="2" customFormat="1" ht="16.5" customHeight="1">
      <c r="A621" s="34"/>
      <c r="B621" s="35"/>
      <c r="C621" s="264" t="s">
        <v>2008</v>
      </c>
      <c r="D621" s="264" t="s">
        <v>420</v>
      </c>
      <c r="E621" s="265" t="s">
        <v>2009</v>
      </c>
      <c r="F621" s="266" t="s">
        <v>2010</v>
      </c>
      <c r="G621" s="267" t="s">
        <v>581</v>
      </c>
      <c r="H621" s="268">
        <v>13</v>
      </c>
      <c r="I621" s="269">
        <v>7748.37</v>
      </c>
      <c r="J621" s="269">
        <f>ROUND(I621*H621,2)</f>
        <v>100728.81</v>
      </c>
      <c r="K621" s="266" t="s">
        <v>17</v>
      </c>
      <c r="L621" s="270"/>
      <c r="M621" s="271" t="s">
        <v>17</v>
      </c>
      <c r="N621" s="272" t="s">
        <v>41</v>
      </c>
      <c r="O621" s="215">
        <v>0</v>
      </c>
      <c r="P621" s="215">
        <f>O621*H621</f>
        <v>0</v>
      </c>
      <c r="Q621" s="215">
        <v>0</v>
      </c>
      <c r="R621" s="215">
        <f>Q621*H621</f>
        <v>0</v>
      </c>
      <c r="S621" s="215">
        <v>0</v>
      </c>
      <c r="T621" s="216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217" t="s">
        <v>300</v>
      </c>
      <c r="AT621" s="217" t="s">
        <v>420</v>
      </c>
      <c r="AU621" s="217" t="s">
        <v>80</v>
      </c>
      <c r="AY621" s="19" t="s">
        <v>242</v>
      </c>
      <c r="BE621" s="218">
        <f>IF(N621="základní",J621,0)</f>
        <v>100728.81</v>
      </c>
      <c r="BF621" s="218">
        <f>IF(N621="snížená",J621,0)</f>
        <v>0</v>
      </c>
      <c r="BG621" s="218">
        <f>IF(N621="zákl. přenesená",J621,0)</f>
        <v>0</v>
      </c>
      <c r="BH621" s="218">
        <f>IF(N621="sníž. přenesená",J621,0)</f>
        <v>0</v>
      </c>
      <c r="BI621" s="218">
        <f>IF(N621="nulová",J621,0)</f>
        <v>0</v>
      </c>
      <c r="BJ621" s="19" t="s">
        <v>78</v>
      </c>
      <c r="BK621" s="218">
        <f>ROUND(I621*H621,2)</f>
        <v>100728.81</v>
      </c>
      <c r="BL621" s="19" t="s">
        <v>248</v>
      </c>
      <c r="BM621" s="217" t="s">
        <v>2011</v>
      </c>
    </row>
    <row r="622" spans="1:51" s="13" customFormat="1" ht="12">
      <c r="A622" s="13"/>
      <c r="B622" s="225"/>
      <c r="C622" s="226"/>
      <c r="D622" s="223" t="s">
        <v>254</v>
      </c>
      <c r="E622" s="227" t="s">
        <v>17</v>
      </c>
      <c r="F622" s="228" t="s">
        <v>332</v>
      </c>
      <c r="G622" s="226"/>
      <c r="H622" s="229">
        <v>13</v>
      </c>
      <c r="I622" s="226"/>
      <c r="J622" s="226"/>
      <c r="K622" s="226"/>
      <c r="L622" s="230"/>
      <c r="M622" s="231"/>
      <c r="N622" s="232"/>
      <c r="O622" s="232"/>
      <c r="P622" s="232"/>
      <c r="Q622" s="232"/>
      <c r="R622" s="232"/>
      <c r="S622" s="232"/>
      <c r="T622" s="23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4" t="s">
        <v>254</v>
      </c>
      <c r="AU622" s="234" t="s">
        <v>80</v>
      </c>
      <c r="AV622" s="13" t="s">
        <v>80</v>
      </c>
      <c r="AW622" s="13" t="s">
        <v>32</v>
      </c>
      <c r="AX622" s="13" t="s">
        <v>78</v>
      </c>
      <c r="AY622" s="234" t="s">
        <v>242</v>
      </c>
    </row>
    <row r="623" spans="1:65" s="2" customFormat="1" ht="16.5" customHeight="1">
      <c r="A623" s="34"/>
      <c r="B623" s="35"/>
      <c r="C623" s="264" t="s">
        <v>2012</v>
      </c>
      <c r="D623" s="264" t="s">
        <v>420</v>
      </c>
      <c r="E623" s="265" t="s">
        <v>2013</v>
      </c>
      <c r="F623" s="266" t="s">
        <v>2014</v>
      </c>
      <c r="G623" s="267" t="s">
        <v>581</v>
      </c>
      <c r="H623" s="268">
        <v>9</v>
      </c>
      <c r="I623" s="269">
        <v>7264.09</v>
      </c>
      <c r="J623" s="269">
        <f>ROUND(I623*H623,2)</f>
        <v>65376.81</v>
      </c>
      <c r="K623" s="266" t="s">
        <v>17</v>
      </c>
      <c r="L623" s="270"/>
      <c r="M623" s="271" t="s">
        <v>17</v>
      </c>
      <c r="N623" s="272" t="s">
        <v>41</v>
      </c>
      <c r="O623" s="215">
        <v>0</v>
      </c>
      <c r="P623" s="215">
        <f>O623*H623</f>
        <v>0</v>
      </c>
      <c r="Q623" s="215">
        <v>0</v>
      </c>
      <c r="R623" s="215">
        <f>Q623*H623</f>
        <v>0</v>
      </c>
      <c r="S623" s="215">
        <v>0</v>
      </c>
      <c r="T623" s="216">
        <f>S623*H623</f>
        <v>0</v>
      </c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R623" s="217" t="s">
        <v>300</v>
      </c>
      <c r="AT623" s="217" t="s">
        <v>420</v>
      </c>
      <c r="AU623" s="217" t="s">
        <v>80</v>
      </c>
      <c r="AY623" s="19" t="s">
        <v>242</v>
      </c>
      <c r="BE623" s="218">
        <f>IF(N623="základní",J623,0)</f>
        <v>65376.81</v>
      </c>
      <c r="BF623" s="218">
        <f>IF(N623="snížená",J623,0)</f>
        <v>0</v>
      </c>
      <c r="BG623" s="218">
        <f>IF(N623="zákl. přenesená",J623,0)</f>
        <v>0</v>
      </c>
      <c r="BH623" s="218">
        <f>IF(N623="sníž. přenesená",J623,0)</f>
        <v>0</v>
      </c>
      <c r="BI623" s="218">
        <f>IF(N623="nulová",J623,0)</f>
        <v>0</v>
      </c>
      <c r="BJ623" s="19" t="s">
        <v>78</v>
      </c>
      <c r="BK623" s="218">
        <f>ROUND(I623*H623,2)</f>
        <v>65376.81</v>
      </c>
      <c r="BL623" s="19" t="s">
        <v>248</v>
      </c>
      <c r="BM623" s="217" t="s">
        <v>2015</v>
      </c>
    </row>
    <row r="624" spans="1:51" s="13" customFormat="1" ht="12">
      <c r="A624" s="13"/>
      <c r="B624" s="225"/>
      <c r="C624" s="226"/>
      <c r="D624" s="223" t="s">
        <v>254</v>
      </c>
      <c r="E624" s="227" t="s">
        <v>17</v>
      </c>
      <c r="F624" s="228" t="s">
        <v>308</v>
      </c>
      <c r="G624" s="226"/>
      <c r="H624" s="229">
        <v>9</v>
      </c>
      <c r="I624" s="226"/>
      <c r="J624" s="226"/>
      <c r="K624" s="226"/>
      <c r="L624" s="230"/>
      <c r="M624" s="231"/>
      <c r="N624" s="232"/>
      <c r="O624" s="232"/>
      <c r="P624" s="232"/>
      <c r="Q624" s="232"/>
      <c r="R624" s="232"/>
      <c r="S624" s="232"/>
      <c r="T624" s="23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4" t="s">
        <v>254</v>
      </c>
      <c r="AU624" s="234" t="s">
        <v>80</v>
      </c>
      <c r="AV624" s="13" t="s">
        <v>80</v>
      </c>
      <c r="AW624" s="13" t="s">
        <v>32</v>
      </c>
      <c r="AX624" s="13" t="s">
        <v>78</v>
      </c>
      <c r="AY624" s="234" t="s">
        <v>242</v>
      </c>
    </row>
    <row r="625" spans="1:65" s="2" customFormat="1" ht="16.5" customHeight="1">
      <c r="A625" s="34"/>
      <c r="B625" s="35"/>
      <c r="C625" s="264" t="s">
        <v>2016</v>
      </c>
      <c r="D625" s="264" t="s">
        <v>420</v>
      </c>
      <c r="E625" s="265" t="s">
        <v>2017</v>
      </c>
      <c r="F625" s="266" t="s">
        <v>2018</v>
      </c>
      <c r="G625" s="267" t="s">
        <v>581</v>
      </c>
      <c r="H625" s="268">
        <v>1</v>
      </c>
      <c r="I625" s="269">
        <v>18014.95</v>
      </c>
      <c r="J625" s="269">
        <f>ROUND(I625*H625,2)</f>
        <v>18014.95</v>
      </c>
      <c r="K625" s="266" t="s">
        <v>17</v>
      </c>
      <c r="L625" s="270"/>
      <c r="M625" s="271" t="s">
        <v>17</v>
      </c>
      <c r="N625" s="272" t="s">
        <v>41</v>
      </c>
      <c r="O625" s="215">
        <v>0</v>
      </c>
      <c r="P625" s="215">
        <f>O625*H625</f>
        <v>0</v>
      </c>
      <c r="Q625" s="215">
        <v>0</v>
      </c>
      <c r="R625" s="215">
        <f>Q625*H625</f>
        <v>0</v>
      </c>
      <c r="S625" s="215">
        <v>0</v>
      </c>
      <c r="T625" s="216">
        <f>S625*H625</f>
        <v>0</v>
      </c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R625" s="217" t="s">
        <v>300</v>
      </c>
      <c r="AT625" s="217" t="s">
        <v>420</v>
      </c>
      <c r="AU625" s="217" t="s">
        <v>80</v>
      </c>
      <c r="AY625" s="19" t="s">
        <v>242</v>
      </c>
      <c r="BE625" s="218">
        <f>IF(N625="základní",J625,0)</f>
        <v>18014.95</v>
      </c>
      <c r="BF625" s="218">
        <f>IF(N625="snížená",J625,0)</f>
        <v>0</v>
      </c>
      <c r="BG625" s="218">
        <f>IF(N625="zákl. přenesená",J625,0)</f>
        <v>0</v>
      </c>
      <c r="BH625" s="218">
        <f>IF(N625="sníž. přenesená",J625,0)</f>
        <v>0</v>
      </c>
      <c r="BI625" s="218">
        <f>IF(N625="nulová",J625,0)</f>
        <v>0</v>
      </c>
      <c r="BJ625" s="19" t="s">
        <v>78</v>
      </c>
      <c r="BK625" s="218">
        <f>ROUND(I625*H625,2)</f>
        <v>18014.95</v>
      </c>
      <c r="BL625" s="19" t="s">
        <v>248</v>
      </c>
      <c r="BM625" s="217" t="s">
        <v>2019</v>
      </c>
    </row>
    <row r="626" spans="1:51" s="13" customFormat="1" ht="12">
      <c r="A626" s="13"/>
      <c r="B626" s="225"/>
      <c r="C626" s="226"/>
      <c r="D626" s="223" t="s">
        <v>254</v>
      </c>
      <c r="E626" s="227" t="s">
        <v>17</v>
      </c>
      <c r="F626" s="228" t="s">
        <v>78</v>
      </c>
      <c r="G626" s="226"/>
      <c r="H626" s="229">
        <v>1</v>
      </c>
      <c r="I626" s="226"/>
      <c r="J626" s="226"/>
      <c r="K626" s="226"/>
      <c r="L626" s="230"/>
      <c r="M626" s="231"/>
      <c r="N626" s="232"/>
      <c r="O626" s="232"/>
      <c r="P626" s="232"/>
      <c r="Q626" s="232"/>
      <c r="R626" s="232"/>
      <c r="S626" s="232"/>
      <c r="T626" s="23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4" t="s">
        <v>254</v>
      </c>
      <c r="AU626" s="234" t="s">
        <v>80</v>
      </c>
      <c r="AV626" s="13" t="s">
        <v>80</v>
      </c>
      <c r="AW626" s="13" t="s">
        <v>32</v>
      </c>
      <c r="AX626" s="13" t="s">
        <v>78</v>
      </c>
      <c r="AY626" s="234" t="s">
        <v>242</v>
      </c>
    </row>
    <row r="627" spans="1:65" s="2" customFormat="1" ht="24.15" customHeight="1">
      <c r="A627" s="34"/>
      <c r="B627" s="35"/>
      <c r="C627" s="207" t="s">
        <v>2020</v>
      </c>
      <c r="D627" s="207" t="s">
        <v>244</v>
      </c>
      <c r="E627" s="208" t="s">
        <v>2021</v>
      </c>
      <c r="F627" s="209" t="s">
        <v>2022</v>
      </c>
      <c r="G627" s="210" t="s">
        <v>140</v>
      </c>
      <c r="H627" s="211">
        <v>7.96</v>
      </c>
      <c r="I627" s="212">
        <v>200.28</v>
      </c>
      <c r="J627" s="212">
        <f>ROUND(I627*H627,2)</f>
        <v>1594.23</v>
      </c>
      <c r="K627" s="209" t="s">
        <v>247</v>
      </c>
      <c r="L627" s="40"/>
      <c r="M627" s="213" t="s">
        <v>17</v>
      </c>
      <c r="N627" s="214" t="s">
        <v>41</v>
      </c>
      <c r="O627" s="215">
        <v>0.2</v>
      </c>
      <c r="P627" s="215">
        <f>O627*H627</f>
        <v>1.592</v>
      </c>
      <c r="Q627" s="215">
        <v>0.00063</v>
      </c>
      <c r="R627" s="215">
        <f>Q627*H627</f>
        <v>0.0050148</v>
      </c>
      <c r="S627" s="215">
        <v>0</v>
      </c>
      <c r="T627" s="216">
        <f>S627*H627</f>
        <v>0</v>
      </c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R627" s="217" t="s">
        <v>248</v>
      </c>
      <c r="AT627" s="217" t="s">
        <v>244</v>
      </c>
      <c r="AU627" s="217" t="s">
        <v>80</v>
      </c>
      <c r="AY627" s="19" t="s">
        <v>242</v>
      </c>
      <c r="BE627" s="218">
        <f>IF(N627="základní",J627,0)</f>
        <v>1594.23</v>
      </c>
      <c r="BF627" s="218">
        <f>IF(N627="snížená",J627,0)</f>
        <v>0</v>
      </c>
      <c r="BG627" s="218">
        <f>IF(N627="zákl. přenesená",J627,0)</f>
        <v>0</v>
      </c>
      <c r="BH627" s="218">
        <f>IF(N627="sníž. přenesená",J627,0)</f>
        <v>0</v>
      </c>
      <c r="BI627" s="218">
        <f>IF(N627="nulová",J627,0)</f>
        <v>0</v>
      </c>
      <c r="BJ627" s="19" t="s">
        <v>78</v>
      </c>
      <c r="BK627" s="218">
        <f>ROUND(I627*H627,2)</f>
        <v>1594.23</v>
      </c>
      <c r="BL627" s="19" t="s">
        <v>248</v>
      </c>
      <c r="BM627" s="217" t="s">
        <v>2023</v>
      </c>
    </row>
    <row r="628" spans="1:47" s="2" customFormat="1" ht="12">
      <c r="A628" s="34"/>
      <c r="B628" s="35"/>
      <c r="C628" s="36"/>
      <c r="D628" s="219" t="s">
        <v>250</v>
      </c>
      <c r="E628" s="36"/>
      <c r="F628" s="220" t="s">
        <v>2024</v>
      </c>
      <c r="G628" s="36"/>
      <c r="H628" s="36"/>
      <c r="I628" s="36"/>
      <c r="J628" s="36"/>
      <c r="K628" s="36"/>
      <c r="L628" s="40"/>
      <c r="M628" s="221"/>
      <c r="N628" s="222"/>
      <c r="O628" s="79"/>
      <c r="P628" s="79"/>
      <c r="Q628" s="79"/>
      <c r="R628" s="79"/>
      <c r="S628" s="79"/>
      <c r="T628" s="80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T628" s="19" t="s">
        <v>250</v>
      </c>
      <c r="AU628" s="19" t="s">
        <v>80</v>
      </c>
    </row>
    <row r="629" spans="1:51" s="13" customFormat="1" ht="12">
      <c r="A629" s="13"/>
      <c r="B629" s="225"/>
      <c r="C629" s="226"/>
      <c r="D629" s="223" t="s">
        <v>254</v>
      </c>
      <c r="E629" s="227" t="s">
        <v>17</v>
      </c>
      <c r="F629" s="228" t="s">
        <v>2025</v>
      </c>
      <c r="G629" s="226"/>
      <c r="H629" s="229">
        <v>7.96</v>
      </c>
      <c r="I629" s="226"/>
      <c r="J629" s="226"/>
      <c r="K629" s="226"/>
      <c r="L629" s="230"/>
      <c r="M629" s="231"/>
      <c r="N629" s="232"/>
      <c r="O629" s="232"/>
      <c r="P629" s="232"/>
      <c r="Q629" s="232"/>
      <c r="R629" s="232"/>
      <c r="S629" s="232"/>
      <c r="T629" s="23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4" t="s">
        <v>254</v>
      </c>
      <c r="AU629" s="234" t="s">
        <v>80</v>
      </c>
      <c r="AV629" s="13" t="s">
        <v>80</v>
      </c>
      <c r="AW629" s="13" t="s">
        <v>32</v>
      </c>
      <c r="AX629" s="13" t="s">
        <v>78</v>
      </c>
      <c r="AY629" s="234" t="s">
        <v>242</v>
      </c>
    </row>
    <row r="630" spans="1:65" s="2" customFormat="1" ht="16.5" customHeight="1">
      <c r="A630" s="34"/>
      <c r="B630" s="35"/>
      <c r="C630" s="207" t="s">
        <v>2026</v>
      </c>
      <c r="D630" s="207" t="s">
        <v>244</v>
      </c>
      <c r="E630" s="208" t="s">
        <v>1143</v>
      </c>
      <c r="F630" s="209" t="s">
        <v>1144</v>
      </c>
      <c r="G630" s="210" t="s">
        <v>144</v>
      </c>
      <c r="H630" s="211">
        <v>31.46</v>
      </c>
      <c r="I630" s="212">
        <v>1330.08</v>
      </c>
      <c r="J630" s="212">
        <f>ROUND(I630*H630,2)</f>
        <v>41844.32</v>
      </c>
      <c r="K630" s="209" t="s">
        <v>247</v>
      </c>
      <c r="L630" s="40"/>
      <c r="M630" s="213" t="s">
        <v>17</v>
      </c>
      <c r="N630" s="214" t="s">
        <v>41</v>
      </c>
      <c r="O630" s="215">
        <v>2.605</v>
      </c>
      <c r="P630" s="215">
        <f>O630*H630</f>
        <v>81.9533</v>
      </c>
      <c r="Q630" s="215">
        <v>0</v>
      </c>
      <c r="R630" s="215">
        <f>Q630*H630</f>
        <v>0</v>
      </c>
      <c r="S630" s="215">
        <v>2.5</v>
      </c>
      <c r="T630" s="216">
        <f>S630*H630</f>
        <v>78.65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217" t="s">
        <v>248</v>
      </c>
      <c r="AT630" s="217" t="s">
        <v>244</v>
      </c>
      <c r="AU630" s="217" t="s">
        <v>80</v>
      </c>
      <c r="AY630" s="19" t="s">
        <v>242</v>
      </c>
      <c r="BE630" s="218">
        <f>IF(N630="základní",J630,0)</f>
        <v>41844.32</v>
      </c>
      <c r="BF630" s="218">
        <f>IF(N630="snížená",J630,0)</f>
        <v>0</v>
      </c>
      <c r="BG630" s="218">
        <f>IF(N630="zákl. přenesená",J630,0)</f>
        <v>0</v>
      </c>
      <c r="BH630" s="218">
        <f>IF(N630="sníž. přenesená",J630,0)</f>
        <v>0</v>
      </c>
      <c r="BI630" s="218">
        <f>IF(N630="nulová",J630,0)</f>
        <v>0</v>
      </c>
      <c r="BJ630" s="19" t="s">
        <v>78</v>
      </c>
      <c r="BK630" s="218">
        <f>ROUND(I630*H630,2)</f>
        <v>41844.32</v>
      </c>
      <c r="BL630" s="19" t="s">
        <v>248</v>
      </c>
      <c r="BM630" s="217" t="s">
        <v>2027</v>
      </c>
    </row>
    <row r="631" spans="1:47" s="2" customFormat="1" ht="12">
      <c r="A631" s="34"/>
      <c r="B631" s="35"/>
      <c r="C631" s="36"/>
      <c r="D631" s="219" t="s">
        <v>250</v>
      </c>
      <c r="E631" s="36"/>
      <c r="F631" s="220" t="s">
        <v>1146</v>
      </c>
      <c r="G631" s="36"/>
      <c r="H631" s="36"/>
      <c r="I631" s="36"/>
      <c r="J631" s="36"/>
      <c r="K631" s="36"/>
      <c r="L631" s="40"/>
      <c r="M631" s="221"/>
      <c r="N631" s="222"/>
      <c r="O631" s="79"/>
      <c r="P631" s="79"/>
      <c r="Q631" s="79"/>
      <c r="R631" s="79"/>
      <c r="S631" s="79"/>
      <c r="T631" s="80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T631" s="19" t="s">
        <v>250</v>
      </c>
      <c r="AU631" s="19" t="s">
        <v>80</v>
      </c>
    </row>
    <row r="632" spans="1:51" s="13" customFormat="1" ht="12">
      <c r="A632" s="13"/>
      <c r="B632" s="225"/>
      <c r="C632" s="226"/>
      <c r="D632" s="223" t="s">
        <v>254</v>
      </c>
      <c r="E632" s="227" t="s">
        <v>1355</v>
      </c>
      <c r="F632" s="228" t="s">
        <v>2028</v>
      </c>
      <c r="G632" s="226"/>
      <c r="H632" s="229">
        <v>31.46</v>
      </c>
      <c r="I632" s="226"/>
      <c r="J632" s="226"/>
      <c r="K632" s="226"/>
      <c r="L632" s="230"/>
      <c r="M632" s="231"/>
      <c r="N632" s="232"/>
      <c r="O632" s="232"/>
      <c r="P632" s="232"/>
      <c r="Q632" s="232"/>
      <c r="R632" s="232"/>
      <c r="S632" s="232"/>
      <c r="T632" s="23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4" t="s">
        <v>254</v>
      </c>
      <c r="AU632" s="234" t="s">
        <v>80</v>
      </c>
      <c r="AV632" s="13" t="s">
        <v>80</v>
      </c>
      <c r="AW632" s="13" t="s">
        <v>32</v>
      </c>
      <c r="AX632" s="13" t="s">
        <v>78</v>
      </c>
      <c r="AY632" s="234" t="s">
        <v>242</v>
      </c>
    </row>
    <row r="633" spans="1:65" s="2" customFormat="1" ht="24.15" customHeight="1">
      <c r="A633" s="34"/>
      <c r="B633" s="35"/>
      <c r="C633" s="207" t="s">
        <v>2029</v>
      </c>
      <c r="D633" s="207" t="s">
        <v>244</v>
      </c>
      <c r="E633" s="208" t="s">
        <v>2030</v>
      </c>
      <c r="F633" s="209" t="s">
        <v>2031</v>
      </c>
      <c r="G633" s="210" t="s">
        <v>184</v>
      </c>
      <c r="H633" s="211">
        <v>0.65</v>
      </c>
      <c r="I633" s="212">
        <v>6832.54</v>
      </c>
      <c r="J633" s="212">
        <f>ROUND(I633*H633,2)</f>
        <v>4441.15</v>
      </c>
      <c r="K633" s="209" t="s">
        <v>247</v>
      </c>
      <c r="L633" s="40"/>
      <c r="M633" s="213" t="s">
        <v>17</v>
      </c>
      <c r="N633" s="214" t="s">
        <v>41</v>
      </c>
      <c r="O633" s="215">
        <v>3.3</v>
      </c>
      <c r="P633" s="215">
        <f>O633*H633</f>
        <v>2.145</v>
      </c>
      <c r="Q633" s="215">
        <v>0.00345</v>
      </c>
      <c r="R633" s="215">
        <f>Q633*H633</f>
        <v>0.0022425</v>
      </c>
      <c r="S633" s="215">
        <v>0.087</v>
      </c>
      <c r="T633" s="216">
        <f>S633*H633</f>
        <v>0.056549999999999996</v>
      </c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217" t="s">
        <v>248</v>
      </c>
      <c r="AT633" s="217" t="s">
        <v>244</v>
      </c>
      <c r="AU633" s="217" t="s">
        <v>80</v>
      </c>
      <c r="AY633" s="19" t="s">
        <v>242</v>
      </c>
      <c r="BE633" s="218">
        <f>IF(N633="základní",J633,0)</f>
        <v>4441.15</v>
      </c>
      <c r="BF633" s="218">
        <f>IF(N633="snížená",J633,0)</f>
        <v>0</v>
      </c>
      <c r="BG633" s="218">
        <f>IF(N633="zákl. přenesená",J633,0)</f>
        <v>0</v>
      </c>
      <c r="BH633" s="218">
        <f>IF(N633="sníž. přenesená",J633,0)</f>
        <v>0</v>
      </c>
      <c r="BI633" s="218">
        <f>IF(N633="nulová",J633,0)</f>
        <v>0</v>
      </c>
      <c r="BJ633" s="19" t="s">
        <v>78</v>
      </c>
      <c r="BK633" s="218">
        <f>ROUND(I633*H633,2)</f>
        <v>4441.15</v>
      </c>
      <c r="BL633" s="19" t="s">
        <v>248</v>
      </c>
      <c r="BM633" s="217" t="s">
        <v>2032</v>
      </c>
    </row>
    <row r="634" spans="1:47" s="2" customFormat="1" ht="12">
      <c r="A634" s="34"/>
      <c r="B634" s="35"/>
      <c r="C634" s="36"/>
      <c r="D634" s="219" t="s">
        <v>250</v>
      </c>
      <c r="E634" s="36"/>
      <c r="F634" s="220" t="s">
        <v>2033</v>
      </c>
      <c r="G634" s="36"/>
      <c r="H634" s="36"/>
      <c r="I634" s="36"/>
      <c r="J634" s="36"/>
      <c r="K634" s="36"/>
      <c r="L634" s="40"/>
      <c r="M634" s="221"/>
      <c r="N634" s="222"/>
      <c r="O634" s="79"/>
      <c r="P634" s="79"/>
      <c r="Q634" s="79"/>
      <c r="R634" s="79"/>
      <c r="S634" s="79"/>
      <c r="T634" s="80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T634" s="19" t="s">
        <v>250</v>
      </c>
      <c r="AU634" s="19" t="s">
        <v>80</v>
      </c>
    </row>
    <row r="635" spans="1:51" s="13" customFormat="1" ht="12">
      <c r="A635" s="13"/>
      <c r="B635" s="225"/>
      <c r="C635" s="226"/>
      <c r="D635" s="223" t="s">
        <v>254</v>
      </c>
      <c r="E635" s="227" t="s">
        <v>1278</v>
      </c>
      <c r="F635" s="228" t="s">
        <v>2034</v>
      </c>
      <c r="G635" s="226"/>
      <c r="H635" s="229">
        <v>0.65</v>
      </c>
      <c r="I635" s="226"/>
      <c r="J635" s="226"/>
      <c r="K635" s="226"/>
      <c r="L635" s="230"/>
      <c r="M635" s="231"/>
      <c r="N635" s="232"/>
      <c r="O635" s="232"/>
      <c r="P635" s="232"/>
      <c r="Q635" s="232"/>
      <c r="R635" s="232"/>
      <c r="S635" s="232"/>
      <c r="T635" s="23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4" t="s">
        <v>254</v>
      </c>
      <c r="AU635" s="234" t="s">
        <v>80</v>
      </c>
      <c r="AV635" s="13" t="s">
        <v>80</v>
      </c>
      <c r="AW635" s="13" t="s">
        <v>32</v>
      </c>
      <c r="AX635" s="13" t="s">
        <v>78</v>
      </c>
      <c r="AY635" s="234" t="s">
        <v>242</v>
      </c>
    </row>
    <row r="636" spans="1:65" s="2" customFormat="1" ht="24.15" customHeight="1">
      <c r="A636" s="34"/>
      <c r="B636" s="35"/>
      <c r="C636" s="207" t="s">
        <v>2035</v>
      </c>
      <c r="D636" s="207" t="s">
        <v>244</v>
      </c>
      <c r="E636" s="208" t="s">
        <v>2036</v>
      </c>
      <c r="F636" s="209" t="s">
        <v>2037</v>
      </c>
      <c r="G636" s="210" t="s">
        <v>184</v>
      </c>
      <c r="H636" s="211">
        <v>0.65</v>
      </c>
      <c r="I636" s="212">
        <v>451.68</v>
      </c>
      <c r="J636" s="212">
        <f>ROUND(I636*H636,2)</f>
        <v>293.59</v>
      </c>
      <c r="K636" s="209" t="s">
        <v>247</v>
      </c>
      <c r="L636" s="40"/>
      <c r="M636" s="213" t="s">
        <v>17</v>
      </c>
      <c r="N636" s="214" t="s">
        <v>41</v>
      </c>
      <c r="O636" s="215">
        <v>0.92</v>
      </c>
      <c r="P636" s="215">
        <f>O636*H636</f>
        <v>0.5980000000000001</v>
      </c>
      <c r="Q636" s="215">
        <v>0</v>
      </c>
      <c r="R636" s="215">
        <f>Q636*H636</f>
        <v>0</v>
      </c>
      <c r="S636" s="215">
        <v>0</v>
      </c>
      <c r="T636" s="216">
        <f>S636*H636</f>
        <v>0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217" t="s">
        <v>248</v>
      </c>
      <c r="AT636" s="217" t="s">
        <v>244</v>
      </c>
      <c r="AU636" s="217" t="s">
        <v>80</v>
      </c>
      <c r="AY636" s="19" t="s">
        <v>242</v>
      </c>
      <c r="BE636" s="218">
        <f>IF(N636="základní",J636,0)</f>
        <v>293.59</v>
      </c>
      <c r="BF636" s="218">
        <f>IF(N636="snížená",J636,0)</f>
        <v>0</v>
      </c>
      <c r="BG636" s="218">
        <f>IF(N636="zákl. přenesená",J636,0)</f>
        <v>0</v>
      </c>
      <c r="BH636" s="218">
        <f>IF(N636="sníž. přenesená",J636,0)</f>
        <v>0</v>
      </c>
      <c r="BI636" s="218">
        <f>IF(N636="nulová",J636,0)</f>
        <v>0</v>
      </c>
      <c r="BJ636" s="19" t="s">
        <v>78</v>
      </c>
      <c r="BK636" s="218">
        <f>ROUND(I636*H636,2)</f>
        <v>293.59</v>
      </c>
      <c r="BL636" s="19" t="s">
        <v>248</v>
      </c>
      <c r="BM636" s="217" t="s">
        <v>2038</v>
      </c>
    </row>
    <row r="637" spans="1:47" s="2" customFormat="1" ht="12">
      <c r="A637" s="34"/>
      <c r="B637" s="35"/>
      <c r="C637" s="36"/>
      <c r="D637" s="219" t="s">
        <v>250</v>
      </c>
      <c r="E637" s="36"/>
      <c r="F637" s="220" t="s">
        <v>2039</v>
      </c>
      <c r="G637" s="36"/>
      <c r="H637" s="36"/>
      <c r="I637" s="36"/>
      <c r="J637" s="36"/>
      <c r="K637" s="36"/>
      <c r="L637" s="40"/>
      <c r="M637" s="221"/>
      <c r="N637" s="222"/>
      <c r="O637" s="79"/>
      <c r="P637" s="79"/>
      <c r="Q637" s="79"/>
      <c r="R637" s="79"/>
      <c r="S637" s="79"/>
      <c r="T637" s="80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T637" s="19" t="s">
        <v>250</v>
      </c>
      <c r="AU637" s="19" t="s">
        <v>80</v>
      </c>
    </row>
    <row r="638" spans="1:51" s="13" customFormat="1" ht="12">
      <c r="A638" s="13"/>
      <c r="B638" s="225"/>
      <c r="C638" s="226"/>
      <c r="D638" s="223" t="s">
        <v>254</v>
      </c>
      <c r="E638" s="227" t="s">
        <v>17</v>
      </c>
      <c r="F638" s="228" t="s">
        <v>1278</v>
      </c>
      <c r="G638" s="226"/>
      <c r="H638" s="229">
        <v>0.65</v>
      </c>
      <c r="I638" s="226"/>
      <c r="J638" s="226"/>
      <c r="K638" s="226"/>
      <c r="L638" s="230"/>
      <c r="M638" s="231"/>
      <c r="N638" s="232"/>
      <c r="O638" s="232"/>
      <c r="P638" s="232"/>
      <c r="Q638" s="232"/>
      <c r="R638" s="232"/>
      <c r="S638" s="232"/>
      <c r="T638" s="23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4" t="s">
        <v>254</v>
      </c>
      <c r="AU638" s="234" t="s">
        <v>80</v>
      </c>
      <c r="AV638" s="13" t="s">
        <v>80</v>
      </c>
      <c r="AW638" s="13" t="s">
        <v>32</v>
      </c>
      <c r="AX638" s="13" t="s">
        <v>78</v>
      </c>
      <c r="AY638" s="234" t="s">
        <v>242</v>
      </c>
    </row>
    <row r="639" spans="1:65" s="2" customFormat="1" ht="16.5" customHeight="1">
      <c r="A639" s="34"/>
      <c r="B639" s="35"/>
      <c r="C639" s="207" t="s">
        <v>2040</v>
      </c>
      <c r="D639" s="207" t="s">
        <v>244</v>
      </c>
      <c r="E639" s="208" t="s">
        <v>2041</v>
      </c>
      <c r="F639" s="209" t="s">
        <v>2042</v>
      </c>
      <c r="G639" s="210" t="s">
        <v>140</v>
      </c>
      <c r="H639" s="211">
        <v>1.53</v>
      </c>
      <c r="I639" s="212">
        <v>3751.44</v>
      </c>
      <c r="J639" s="212">
        <f>ROUND(I639*H639,2)</f>
        <v>5739.7</v>
      </c>
      <c r="K639" s="209" t="s">
        <v>247</v>
      </c>
      <c r="L639" s="40"/>
      <c r="M639" s="213" t="s">
        <v>17</v>
      </c>
      <c r="N639" s="214" t="s">
        <v>41</v>
      </c>
      <c r="O639" s="215">
        <v>3.13</v>
      </c>
      <c r="P639" s="215">
        <f>O639*H639</f>
        <v>4.7889</v>
      </c>
      <c r="Q639" s="215">
        <v>0.00035152</v>
      </c>
      <c r="R639" s="215">
        <f>Q639*H639</f>
        <v>0.0005378256</v>
      </c>
      <c r="S639" s="215">
        <v>0</v>
      </c>
      <c r="T639" s="216">
        <f>S639*H639</f>
        <v>0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217" t="s">
        <v>248</v>
      </c>
      <c r="AT639" s="217" t="s">
        <v>244</v>
      </c>
      <c r="AU639" s="217" t="s">
        <v>80</v>
      </c>
      <c r="AY639" s="19" t="s">
        <v>242</v>
      </c>
      <c r="BE639" s="218">
        <f>IF(N639="základní",J639,0)</f>
        <v>5739.7</v>
      </c>
      <c r="BF639" s="218">
        <f>IF(N639="snížená",J639,0)</f>
        <v>0</v>
      </c>
      <c r="BG639" s="218">
        <f>IF(N639="zákl. přenesená",J639,0)</f>
        <v>0</v>
      </c>
      <c r="BH639" s="218">
        <f>IF(N639="sníž. přenesená",J639,0)</f>
        <v>0</v>
      </c>
      <c r="BI639" s="218">
        <f>IF(N639="nulová",J639,0)</f>
        <v>0</v>
      </c>
      <c r="BJ639" s="19" t="s">
        <v>78</v>
      </c>
      <c r="BK639" s="218">
        <f>ROUND(I639*H639,2)</f>
        <v>5739.7</v>
      </c>
      <c r="BL639" s="19" t="s">
        <v>248</v>
      </c>
      <c r="BM639" s="217" t="s">
        <v>2043</v>
      </c>
    </row>
    <row r="640" spans="1:47" s="2" customFormat="1" ht="12">
      <c r="A640" s="34"/>
      <c r="B640" s="35"/>
      <c r="C640" s="36"/>
      <c r="D640" s="219" t="s">
        <v>250</v>
      </c>
      <c r="E640" s="36"/>
      <c r="F640" s="220" t="s">
        <v>2044</v>
      </c>
      <c r="G640" s="36"/>
      <c r="H640" s="36"/>
      <c r="I640" s="36"/>
      <c r="J640" s="36"/>
      <c r="K640" s="36"/>
      <c r="L640" s="40"/>
      <c r="M640" s="221"/>
      <c r="N640" s="222"/>
      <c r="O640" s="79"/>
      <c r="P640" s="79"/>
      <c r="Q640" s="79"/>
      <c r="R640" s="79"/>
      <c r="S640" s="79"/>
      <c r="T640" s="80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T640" s="19" t="s">
        <v>250</v>
      </c>
      <c r="AU640" s="19" t="s">
        <v>80</v>
      </c>
    </row>
    <row r="641" spans="1:51" s="13" customFormat="1" ht="12">
      <c r="A641" s="13"/>
      <c r="B641" s="225"/>
      <c r="C641" s="226"/>
      <c r="D641" s="223" t="s">
        <v>254</v>
      </c>
      <c r="E641" s="227" t="s">
        <v>17</v>
      </c>
      <c r="F641" s="228" t="s">
        <v>2045</v>
      </c>
      <c r="G641" s="226"/>
      <c r="H641" s="229">
        <v>1.53</v>
      </c>
      <c r="I641" s="226"/>
      <c r="J641" s="226"/>
      <c r="K641" s="226"/>
      <c r="L641" s="230"/>
      <c r="M641" s="231"/>
      <c r="N641" s="232"/>
      <c r="O641" s="232"/>
      <c r="P641" s="232"/>
      <c r="Q641" s="232"/>
      <c r="R641" s="232"/>
      <c r="S641" s="232"/>
      <c r="T641" s="23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4" t="s">
        <v>254</v>
      </c>
      <c r="AU641" s="234" t="s">
        <v>80</v>
      </c>
      <c r="AV641" s="13" t="s">
        <v>80</v>
      </c>
      <c r="AW641" s="13" t="s">
        <v>32</v>
      </c>
      <c r="AX641" s="13" t="s">
        <v>78</v>
      </c>
      <c r="AY641" s="234" t="s">
        <v>242</v>
      </c>
    </row>
    <row r="642" spans="1:65" s="2" customFormat="1" ht="16.5" customHeight="1">
      <c r="A642" s="34"/>
      <c r="B642" s="35"/>
      <c r="C642" s="207" t="s">
        <v>2046</v>
      </c>
      <c r="D642" s="207" t="s">
        <v>244</v>
      </c>
      <c r="E642" s="208" t="s">
        <v>1149</v>
      </c>
      <c r="F642" s="209" t="s">
        <v>1150</v>
      </c>
      <c r="G642" s="210" t="s">
        <v>144</v>
      </c>
      <c r="H642" s="211">
        <v>5.107</v>
      </c>
      <c r="I642" s="212">
        <v>2541.8</v>
      </c>
      <c r="J642" s="212">
        <f>ROUND(I642*H642,2)</f>
        <v>12980.97</v>
      </c>
      <c r="K642" s="209" t="s">
        <v>247</v>
      </c>
      <c r="L642" s="40"/>
      <c r="M642" s="213" t="s">
        <v>17</v>
      </c>
      <c r="N642" s="214" t="s">
        <v>41</v>
      </c>
      <c r="O642" s="215">
        <v>7.4</v>
      </c>
      <c r="P642" s="215">
        <f>O642*H642</f>
        <v>37.7918</v>
      </c>
      <c r="Q642" s="215">
        <v>0</v>
      </c>
      <c r="R642" s="215">
        <f>Q642*H642</f>
        <v>0</v>
      </c>
      <c r="S642" s="215">
        <v>0</v>
      </c>
      <c r="T642" s="216">
        <f>S642*H642</f>
        <v>0</v>
      </c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R642" s="217" t="s">
        <v>248</v>
      </c>
      <c r="AT642" s="217" t="s">
        <v>244</v>
      </c>
      <c r="AU642" s="217" t="s">
        <v>80</v>
      </c>
      <c r="AY642" s="19" t="s">
        <v>242</v>
      </c>
      <c r="BE642" s="218">
        <f>IF(N642="základní",J642,0)</f>
        <v>12980.97</v>
      </c>
      <c r="BF642" s="218">
        <f>IF(N642="snížená",J642,0)</f>
        <v>0</v>
      </c>
      <c r="BG642" s="218">
        <f>IF(N642="zákl. přenesená",J642,0)</f>
        <v>0</v>
      </c>
      <c r="BH642" s="218">
        <f>IF(N642="sníž. přenesená",J642,0)</f>
        <v>0</v>
      </c>
      <c r="BI642" s="218">
        <f>IF(N642="nulová",J642,0)</f>
        <v>0</v>
      </c>
      <c r="BJ642" s="19" t="s">
        <v>78</v>
      </c>
      <c r="BK642" s="218">
        <f>ROUND(I642*H642,2)</f>
        <v>12980.97</v>
      </c>
      <c r="BL642" s="19" t="s">
        <v>248</v>
      </c>
      <c r="BM642" s="217" t="s">
        <v>2047</v>
      </c>
    </row>
    <row r="643" spans="1:47" s="2" customFormat="1" ht="12">
      <c r="A643" s="34"/>
      <c r="B643" s="35"/>
      <c r="C643" s="36"/>
      <c r="D643" s="219" t="s">
        <v>250</v>
      </c>
      <c r="E643" s="36"/>
      <c r="F643" s="220" t="s">
        <v>1152</v>
      </c>
      <c r="G643" s="36"/>
      <c r="H643" s="36"/>
      <c r="I643" s="36"/>
      <c r="J643" s="36"/>
      <c r="K643" s="36"/>
      <c r="L643" s="40"/>
      <c r="M643" s="221"/>
      <c r="N643" s="222"/>
      <c r="O643" s="79"/>
      <c r="P643" s="79"/>
      <c r="Q643" s="79"/>
      <c r="R643" s="79"/>
      <c r="S643" s="79"/>
      <c r="T643" s="80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T643" s="19" t="s">
        <v>250</v>
      </c>
      <c r="AU643" s="19" t="s">
        <v>80</v>
      </c>
    </row>
    <row r="644" spans="1:47" s="2" customFormat="1" ht="12">
      <c r="A644" s="34"/>
      <c r="B644" s="35"/>
      <c r="C644" s="36"/>
      <c r="D644" s="223" t="s">
        <v>252</v>
      </c>
      <c r="E644" s="36"/>
      <c r="F644" s="224" t="s">
        <v>1153</v>
      </c>
      <c r="G644" s="36"/>
      <c r="H644" s="36"/>
      <c r="I644" s="36"/>
      <c r="J644" s="36"/>
      <c r="K644" s="36"/>
      <c r="L644" s="40"/>
      <c r="M644" s="221"/>
      <c r="N644" s="222"/>
      <c r="O644" s="79"/>
      <c r="P644" s="79"/>
      <c r="Q644" s="79"/>
      <c r="R644" s="79"/>
      <c r="S644" s="79"/>
      <c r="T644" s="80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T644" s="19" t="s">
        <v>252</v>
      </c>
      <c r="AU644" s="19" t="s">
        <v>80</v>
      </c>
    </row>
    <row r="645" spans="1:51" s="13" customFormat="1" ht="12">
      <c r="A645" s="13"/>
      <c r="B645" s="225"/>
      <c r="C645" s="226"/>
      <c r="D645" s="223" t="s">
        <v>254</v>
      </c>
      <c r="E645" s="227" t="s">
        <v>17</v>
      </c>
      <c r="F645" s="228" t="s">
        <v>1331</v>
      </c>
      <c r="G645" s="226"/>
      <c r="H645" s="229">
        <v>5.107</v>
      </c>
      <c r="I645" s="226"/>
      <c r="J645" s="226"/>
      <c r="K645" s="226"/>
      <c r="L645" s="230"/>
      <c r="M645" s="231"/>
      <c r="N645" s="232"/>
      <c r="O645" s="232"/>
      <c r="P645" s="232"/>
      <c r="Q645" s="232"/>
      <c r="R645" s="232"/>
      <c r="S645" s="232"/>
      <c r="T645" s="23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4" t="s">
        <v>254</v>
      </c>
      <c r="AU645" s="234" t="s">
        <v>80</v>
      </c>
      <c r="AV645" s="13" t="s">
        <v>80</v>
      </c>
      <c r="AW645" s="13" t="s">
        <v>32</v>
      </c>
      <c r="AX645" s="13" t="s">
        <v>78</v>
      </c>
      <c r="AY645" s="234" t="s">
        <v>242</v>
      </c>
    </row>
    <row r="646" spans="1:63" s="12" customFormat="1" ht="22.8" customHeight="1">
      <c r="A646" s="12"/>
      <c r="B646" s="192"/>
      <c r="C646" s="193"/>
      <c r="D646" s="194" t="s">
        <v>69</v>
      </c>
      <c r="E646" s="205" t="s">
        <v>731</v>
      </c>
      <c r="F646" s="205" t="s">
        <v>732</v>
      </c>
      <c r="G646" s="193"/>
      <c r="H646" s="193"/>
      <c r="I646" s="193"/>
      <c r="J646" s="206">
        <f>BK646</f>
        <v>29684.559999999998</v>
      </c>
      <c r="K646" s="193"/>
      <c r="L646" s="197"/>
      <c r="M646" s="198"/>
      <c r="N646" s="199"/>
      <c r="O646" s="199"/>
      <c r="P646" s="200">
        <f>SUM(P647:P657)</f>
        <v>9.184083</v>
      </c>
      <c r="Q646" s="199"/>
      <c r="R646" s="200">
        <f>SUM(R647:R657)</f>
        <v>0</v>
      </c>
      <c r="S646" s="199"/>
      <c r="T646" s="201">
        <f>SUM(T647:T657)</f>
        <v>0</v>
      </c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R646" s="202" t="s">
        <v>78</v>
      </c>
      <c r="AT646" s="203" t="s">
        <v>69</v>
      </c>
      <c r="AU646" s="203" t="s">
        <v>78</v>
      </c>
      <c r="AY646" s="202" t="s">
        <v>242</v>
      </c>
      <c r="BK646" s="204">
        <f>SUM(BK647:BK657)</f>
        <v>29684.559999999998</v>
      </c>
    </row>
    <row r="647" spans="1:65" s="2" customFormat="1" ht="21.75" customHeight="1">
      <c r="A647" s="34"/>
      <c r="B647" s="35"/>
      <c r="C647" s="207" t="s">
        <v>2048</v>
      </c>
      <c r="D647" s="207" t="s">
        <v>244</v>
      </c>
      <c r="E647" s="208" t="s">
        <v>2049</v>
      </c>
      <c r="F647" s="209" t="s">
        <v>2050</v>
      </c>
      <c r="G647" s="210" t="s">
        <v>736</v>
      </c>
      <c r="H647" s="211">
        <v>65.883</v>
      </c>
      <c r="I647" s="212">
        <v>243.45</v>
      </c>
      <c r="J647" s="212">
        <f>ROUND(I647*H647,2)</f>
        <v>16039.22</v>
      </c>
      <c r="K647" s="209" t="s">
        <v>247</v>
      </c>
      <c r="L647" s="40"/>
      <c r="M647" s="213" t="s">
        <v>17</v>
      </c>
      <c r="N647" s="214" t="s">
        <v>41</v>
      </c>
      <c r="O647" s="215">
        <v>0.125</v>
      </c>
      <c r="P647" s="215">
        <f>O647*H647</f>
        <v>8.235375</v>
      </c>
      <c r="Q647" s="215">
        <v>0</v>
      </c>
      <c r="R647" s="215">
        <f>Q647*H647</f>
        <v>0</v>
      </c>
      <c r="S647" s="215">
        <v>0</v>
      </c>
      <c r="T647" s="216">
        <f>S647*H647</f>
        <v>0</v>
      </c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R647" s="217" t="s">
        <v>248</v>
      </c>
      <c r="AT647" s="217" t="s">
        <v>244</v>
      </c>
      <c r="AU647" s="217" t="s">
        <v>80</v>
      </c>
      <c r="AY647" s="19" t="s">
        <v>242</v>
      </c>
      <c r="BE647" s="218">
        <f>IF(N647="základní",J647,0)</f>
        <v>16039.22</v>
      </c>
      <c r="BF647" s="218">
        <f>IF(N647="snížená",J647,0)</f>
        <v>0</v>
      </c>
      <c r="BG647" s="218">
        <f>IF(N647="zákl. přenesená",J647,0)</f>
        <v>0</v>
      </c>
      <c r="BH647" s="218">
        <f>IF(N647="sníž. přenesená",J647,0)</f>
        <v>0</v>
      </c>
      <c r="BI647" s="218">
        <f>IF(N647="nulová",J647,0)</f>
        <v>0</v>
      </c>
      <c r="BJ647" s="19" t="s">
        <v>78</v>
      </c>
      <c r="BK647" s="218">
        <f>ROUND(I647*H647,2)</f>
        <v>16039.22</v>
      </c>
      <c r="BL647" s="19" t="s">
        <v>248</v>
      </c>
      <c r="BM647" s="217" t="s">
        <v>2051</v>
      </c>
    </row>
    <row r="648" spans="1:47" s="2" customFormat="1" ht="12">
      <c r="A648" s="34"/>
      <c r="B648" s="35"/>
      <c r="C648" s="36"/>
      <c r="D648" s="219" t="s">
        <v>250</v>
      </c>
      <c r="E648" s="36"/>
      <c r="F648" s="220" t="s">
        <v>2052</v>
      </c>
      <c r="G648" s="36"/>
      <c r="H648" s="36"/>
      <c r="I648" s="36"/>
      <c r="J648" s="36"/>
      <c r="K648" s="36"/>
      <c r="L648" s="40"/>
      <c r="M648" s="221"/>
      <c r="N648" s="222"/>
      <c r="O648" s="79"/>
      <c r="P648" s="79"/>
      <c r="Q648" s="79"/>
      <c r="R648" s="79"/>
      <c r="S648" s="79"/>
      <c r="T648" s="80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T648" s="19" t="s">
        <v>250</v>
      </c>
      <c r="AU648" s="19" t="s">
        <v>80</v>
      </c>
    </row>
    <row r="649" spans="1:51" s="13" customFormat="1" ht="12">
      <c r="A649" s="13"/>
      <c r="B649" s="225"/>
      <c r="C649" s="226"/>
      <c r="D649" s="223" t="s">
        <v>254</v>
      </c>
      <c r="E649" s="227" t="s">
        <v>17</v>
      </c>
      <c r="F649" s="228" t="s">
        <v>2053</v>
      </c>
      <c r="G649" s="226"/>
      <c r="H649" s="229">
        <v>65.883</v>
      </c>
      <c r="I649" s="226"/>
      <c r="J649" s="226"/>
      <c r="K649" s="226"/>
      <c r="L649" s="230"/>
      <c r="M649" s="231"/>
      <c r="N649" s="232"/>
      <c r="O649" s="232"/>
      <c r="P649" s="232"/>
      <c r="Q649" s="232"/>
      <c r="R649" s="232"/>
      <c r="S649" s="232"/>
      <c r="T649" s="23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4" t="s">
        <v>254</v>
      </c>
      <c r="AU649" s="234" t="s">
        <v>80</v>
      </c>
      <c r="AV649" s="13" t="s">
        <v>80</v>
      </c>
      <c r="AW649" s="13" t="s">
        <v>32</v>
      </c>
      <c r="AX649" s="13" t="s">
        <v>78</v>
      </c>
      <c r="AY649" s="234" t="s">
        <v>242</v>
      </c>
    </row>
    <row r="650" spans="1:65" s="2" customFormat="1" ht="24.15" customHeight="1">
      <c r="A650" s="34"/>
      <c r="B650" s="35"/>
      <c r="C650" s="207" t="s">
        <v>2054</v>
      </c>
      <c r="D650" s="207" t="s">
        <v>244</v>
      </c>
      <c r="E650" s="208" t="s">
        <v>1160</v>
      </c>
      <c r="F650" s="209" t="s">
        <v>1161</v>
      </c>
      <c r="G650" s="210" t="s">
        <v>736</v>
      </c>
      <c r="H650" s="211">
        <v>158.118</v>
      </c>
      <c r="I650" s="212">
        <v>10.63</v>
      </c>
      <c r="J650" s="212">
        <f>ROUND(I650*H650,2)</f>
        <v>1680.79</v>
      </c>
      <c r="K650" s="209" t="s">
        <v>247</v>
      </c>
      <c r="L650" s="40"/>
      <c r="M650" s="213" t="s">
        <v>17</v>
      </c>
      <c r="N650" s="214" t="s">
        <v>41</v>
      </c>
      <c r="O650" s="215">
        <v>0.006</v>
      </c>
      <c r="P650" s="215">
        <f>O650*H650</f>
        <v>0.948708</v>
      </c>
      <c r="Q650" s="215">
        <v>0</v>
      </c>
      <c r="R650" s="215">
        <f>Q650*H650</f>
        <v>0</v>
      </c>
      <c r="S650" s="215">
        <v>0</v>
      </c>
      <c r="T650" s="216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217" t="s">
        <v>248</v>
      </c>
      <c r="AT650" s="217" t="s">
        <v>244</v>
      </c>
      <c r="AU650" s="217" t="s">
        <v>80</v>
      </c>
      <c r="AY650" s="19" t="s">
        <v>242</v>
      </c>
      <c r="BE650" s="218">
        <f>IF(N650="základní",J650,0)</f>
        <v>1680.79</v>
      </c>
      <c r="BF650" s="218">
        <f>IF(N650="snížená",J650,0)</f>
        <v>0</v>
      </c>
      <c r="BG650" s="218">
        <f>IF(N650="zákl. přenesená",J650,0)</f>
        <v>0</v>
      </c>
      <c r="BH650" s="218">
        <f>IF(N650="sníž. přenesená",J650,0)</f>
        <v>0</v>
      </c>
      <c r="BI650" s="218">
        <f>IF(N650="nulová",J650,0)</f>
        <v>0</v>
      </c>
      <c r="BJ650" s="19" t="s">
        <v>78</v>
      </c>
      <c r="BK650" s="218">
        <f>ROUND(I650*H650,2)</f>
        <v>1680.79</v>
      </c>
      <c r="BL650" s="19" t="s">
        <v>248</v>
      </c>
      <c r="BM650" s="217" t="s">
        <v>2055</v>
      </c>
    </row>
    <row r="651" spans="1:47" s="2" customFormat="1" ht="12">
      <c r="A651" s="34"/>
      <c r="B651" s="35"/>
      <c r="C651" s="36"/>
      <c r="D651" s="219" t="s">
        <v>250</v>
      </c>
      <c r="E651" s="36"/>
      <c r="F651" s="220" t="s">
        <v>1163</v>
      </c>
      <c r="G651" s="36"/>
      <c r="H651" s="36"/>
      <c r="I651" s="36"/>
      <c r="J651" s="36"/>
      <c r="K651" s="36"/>
      <c r="L651" s="40"/>
      <c r="M651" s="221"/>
      <c r="N651" s="222"/>
      <c r="O651" s="79"/>
      <c r="P651" s="79"/>
      <c r="Q651" s="79"/>
      <c r="R651" s="79"/>
      <c r="S651" s="79"/>
      <c r="T651" s="80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T651" s="19" t="s">
        <v>250</v>
      </c>
      <c r="AU651" s="19" t="s">
        <v>80</v>
      </c>
    </row>
    <row r="652" spans="1:47" s="2" customFormat="1" ht="12">
      <c r="A652" s="34"/>
      <c r="B652" s="35"/>
      <c r="C652" s="36"/>
      <c r="D652" s="223" t="s">
        <v>252</v>
      </c>
      <c r="E652" s="36"/>
      <c r="F652" s="224" t="s">
        <v>1158</v>
      </c>
      <c r="G652" s="36"/>
      <c r="H652" s="36"/>
      <c r="I652" s="36"/>
      <c r="J652" s="36"/>
      <c r="K652" s="36"/>
      <c r="L652" s="40"/>
      <c r="M652" s="221"/>
      <c r="N652" s="222"/>
      <c r="O652" s="79"/>
      <c r="P652" s="79"/>
      <c r="Q652" s="79"/>
      <c r="R652" s="79"/>
      <c r="S652" s="79"/>
      <c r="T652" s="80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T652" s="19" t="s">
        <v>252</v>
      </c>
      <c r="AU652" s="19" t="s">
        <v>80</v>
      </c>
    </row>
    <row r="653" spans="1:51" s="13" customFormat="1" ht="12">
      <c r="A653" s="13"/>
      <c r="B653" s="225"/>
      <c r="C653" s="226"/>
      <c r="D653" s="223" t="s">
        <v>254</v>
      </c>
      <c r="E653" s="227" t="s">
        <v>17</v>
      </c>
      <c r="F653" s="228" t="s">
        <v>2056</v>
      </c>
      <c r="G653" s="226"/>
      <c r="H653" s="229">
        <v>158.118</v>
      </c>
      <c r="I653" s="226"/>
      <c r="J653" s="226"/>
      <c r="K653" s="226"/>
      <c r="L653" s="230"/>
      <c r="M653" s="231"/>
      <c r="N653" s="232"/>
      <c r="O653" s="232"/>
      <c r="P653" s="232"/>
      <c r="Q653" s="232"/>
      <c r="R653" s="232"/>
      <c r="S653" s="232"/>
      <c r="T653" s="23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4" t="s">
        <v>254</v>
      </c>
      <c r="AU653" s="234" t="s">
        <v>80</v>
      </c>
      <c r="AV653" s="13" t="s">
        <v>80</v>
      </c>
      <c r="AW653" s="13" t="s">
        <v>32</v>
      </c>
      <c r="AX653" s="13" t="s">
        <v>70</v>
      </c>
      <c r="AY653" s="234" t="s">
        <v>242</v>
      </c>
    </row>
    <row r="654" spans="1:51" s="14" customFormat="1" ht="12">
      <c r="A654" s="14"/>
      <c r="B654" s="235"/>
      <c r="C654" s="236"/>
      <c r="D654" s="223" t="s">
        <v>254</v>
      </c>
      <c r="E654" s="237" t="s">
        <v>17</v>
      </c>
      <c r="F654" s="238" t="s">
        <v>261</v>
      </c>
      <c r="G654" s="236"/>
      <c r="H654" s="239">
        <v>158.118</v>
      </c>
      <c r="I654" s="236"/>
      <c r="J654" s="236"/>
      <c r="K654" s="236"/>
      <c r="L654" s="240"/>
      <c r="M654" s="241"/>
      <c r="N654" s="242"/>
      <c r="O654" s="242"/>
      <c r="P654" s="242"/>
      <c r="Q654" s="242"/>
      <c r="R654" s="242"/>
      <c r="S654" s="242"/>
      <c r="T654" s="243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4" t="s">
        <v>254</v>
      </c>
      <c r="AU654" s="244" t="s">
        <v>80</v>
      </c>
      <c r="AV654" s="14" t="s">
        <v>248</v>
      </c>
      <c r="AW654" s="14" t="s">
        <v>32</v>
      </c>
      <c r="AX654" s="14" t="s">
        <v>78</v>
      </c>
      <c r="AY654" s="244" t="s">
        <v>242</v>
      </c>
    </row>
    <row r="655" spans="1:65" s="2" customFormat="1" ht="24.15" customHeight="1">
      <c r="A655" s="34"/>
      <c r="B655" s="35"/>
      <c r="C655" s="207" t="s">
        <v>2057</v>
      </c>
      <c r="D655" s="207" t="s">
        <v>244</v>
      </c>
      <c r="E655" s="208" t="s">
        <v>1165</v>
      </c>
      <c r="F655" s="209" t="s">
        <v>1166</v>
      </c>
      <c r="G655" s="210" t="s">
        <v>736</v>
      </c>
      <c r="H655" s="211">
        <v>19.765</v>
      </c>
      <c r="I655" s="212">
        <v>605.34</v>
      </c>
      <c r="J655" s="212">
        <f>ROUND(I655*H655,2)</f>
        <v>11964.55</v>
      </c>
      <c r="K655" s="209" t="s">
        <v>247</v>
      </c>
      <c r="L655" s="40"/>
      <c r="M655" s="213" t="s">
        <v>17</v>
      </c>
      <c r="N655" s="214" t="s">
        <v>41</v>
      </c>
      <c r="O655" s="215">
        <v>0</v>
      </c>
      <c r="P655" s="215">
        <f>O655*H655</f>
        <v>0</v>
      </c>
      <c r="Q655" s="215">
        <v>0</v>
      </c>
      <c r="R655" s="215">
        <f>Q655*H655</f>
        <v>0</v>
      </c>
      <c r="S655" s="215">
        <v>0</v>
      </c>
      <c r="T655" s="216">
        <f>S655*H655</f>
        <v>0</v>
      </c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R655" s="217" t="s">
        <v>248</v>
      </c>
      <c r="AT655" s="217" t="s">
        <v>244</v>
      </c>
      <c r="AU655" s="217" t="s">
        <v>80</v>
      </c>
      <c r="AY655" s="19" t="s">
        <v>242</v>
      </c>
      <c r="BE655" s="218">
        <f>IF(N655="základní",J655,0)</f>
        <v>11964.55</v>
      </c>
      <c r="BF655" s="218">
        <f>IF(N655="snížená",J655,0)</f>
        <v>0</v>
      </c>
      <c r="BG655" s="218">
        <f>IF(N655="zákl. přenesená",J655,0)</f>
        <v>0</v>
      </c>
      <c r="BH655" s="218">
        <f>IF(N655="sníž. přenesená",J655,0)</f>
        <v>0</v>
      </c>
      <c r="BI655" s="218">
        <f>IF(N655="nulová",J655,0)</f>
        <v>0</v>
      </c>
      <c r="BJ655" s="19" t="s">
        <v>78</v>
      </c>
      <c r="BK655" s="218">
        <f>ROUND(I655*H655,2)</f>
        <v>11964.55</v>
      </c>
      <c r="BL655" s="19" t="s">
        <v>248</v>
      </c>
      <c r="BM655" s="217" t="s">
        <v>2058</v>
      </c>
    </row>
    <row r="656" spans="1:47" s="2" customFormat="1" ht="12">
      <c r="A656" s="34"/>
      <c r="B656" s="35"/>
      <c r="C656" s="36"/>
      <c r="D656" s="219" t="s">
        <v>250</v>
      </c>
      <c r="E656" s="36"/>
      <c r="F656" s="220" t="s">
        <v>1168</v>
      </c>
      <c r="G656" s="36"/>
      <c r="H656" s="36"/>
      <c r="I656" s="36"/>
      <c r="J656" s="36"/>
      <c r="K656" s="36"/>
      <c r="L656" s="40"/>
      <c r="M656" s="221"/>
      <c r="N656" s="222"/>
      <c r="O656" s="79"/>
      <c r="P656" s="79"/>
      <c r="Q656" s="79"/>
      <c r="R656" s="79"/>
      <c r="S656" s="79"/>
      <c r="T656" s="80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T656" s="19" t="s">
        <v>250</v>
      </c>
      <c r="AU656" s="19" t="s">
        <v>80</v>
      </c>
    </row>
    <row r="657" spans="1:51" s="13" customFormat="1" ht="12">
      <c r="A657" s="13"/>
      <c r="B657" s="225"/>
      <c r="C657" s="226"/>
      <c r="D657" s="223" t="s">
        <v>254</v>
      </c>
      <c r="E657" s="227" t="s">
        <v>17</v>
      </c>
      <c r="F657" s="228" t="s">
        <v>2059</v>
      </c>
      <c r="G657" s="226"/>
      <c r="H657" s="229">
        <v>19.765</v>
      </c>
      <c r="I657" s="226"/>
      <c r="J657" s="226"/>
      <c r="K657" s="226"/>
      <c r="L657" s="230"/>
      <c r="M657" s="231"/>
      <c r="N657" s="232"/>
      <c r="O657" s="232"/>
      <c r="P657" s="232"/>
      <c r="Q657" s="232"/>
      <c r="R657" s="232"/>
      <c r="S657" s="232"/>
      <c r="T657" s="23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4" t="s">
        <v>254</v>
      </c>
      <c r="AU657" s="234" t="s">
        <v>80</v>
      </c>
      <c r="AV657" s="13" t="s">
        <v>80</v>
      </c>
      <c r="AW657" s="13" t="s">
        <v>32</v>
      </c>
      <c r="AX657" s="13" t="s">
        <v>78</v>
      </c>
      <c r="AY657" s="234" t="s">
        <v>242</v>
      </c>
    </row>
    <row r="658" spans="1:63" s="12" customFormat="1" ht="22.8" customHeight="1">
      <c r="A658" s="12"/>
      <c r="B658" s="192"/>
      <c r="C658" s="193"/>
      <c r="D658" s="194" t="s">
        <v>69</v>
      </c>
      <c r="E658" s="205" t="s">
        <v>771</v>
      </c>
      <c r="F658" s="205" t="s">
        <v>772</v>
      </c>
      <c r="G658" s="193"/>
      <c r="H658" s="193"/>
      <c r="I658" s="193"/>
      <c r="J658" s="206">
        <f>BK658</f>
        <v>279739.68</v>
      </c>
      <c r="K658" s="193"/>
      <c r="L658" s="197"/>
      <c r="M658" s="198"/>
      <c r="N658" s="199"/>
      <c r="O658" s="199"/>
      <c r="P658" s="200">
        <f>SUM(P659:P660)</f>
        <v>327.51576</v>
      </c>
      <c r="Q658" s="199"/>
      <c r="R658" s="200">
        <f>SUM(R659:R660)</f>
        <v>0</v>
      </c>
      <c r="S658" s="199"/>
      <c r="T658" s="201">
        <f>SUM(T659:T660)</f>
        <v>0</v>
      </c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R658" s="202" t="s">
        <v>78</v>
      </c>
      <c r="AT658" s="203" t="s">
        <v>69</v>
      </c>
      <c r="AU658" s="203" t="s">
        <v>78</v>
      </c>
      <c r="AY658" s="202" t="s">
        <v>242</v>
      </c>
      <c r="BK658" s="204">
        <f>SUM(BK659:BK660)</f>
        <v>279739.68</v>
      </c>
    </row>
    <row r="659" spans="1:65" s="2" customFormat="1" ht="24.15" customHeight="1">
      <c r="A659" s="34"/>
      <c r="B659" s="35"/>
      <c r="C659" s="207" t="s">
        <v>2060</v>
      </c>
      <c r="D659" s="207" t="s">
        <v>244</v>
      </c>
      <c r="E659" s="208" t="s">
        <v>2061</v>
      </c>
      <c r="F659" s="209" t="s">
        <v>2062</v>
      </c>
      <c r="G659" s="210" t="s">
        <v>736</v>
      </c>
      <c r="H659" s="211">
        <v>763.44</v>
      </c>
      <c r="I659" s="212">
        <v>366.42</v>
      </c>
      <c r="J659" s="212">
        <f>ROUND(I659*H659,2)</f>
        <v>279739.68</v>
      </c>
      <c r="K659" s="209" t="s">
        <v>247</v>
      </c>
      <c r="L659" s="40"/>
      <c r="M659" s="213" t="s">
        <v>17</v>
      </c>
      <c r="N659" s="214" t="s">
        <v>41</v>
      </c>
      <c r="O659" s="215">
        <v>0.429</v>
      </c>
      <c r="P659" s="215">
        <f>O659*H659</f>
        <v>327.51576</v>
      </c>
      <c r="Q659" s="215">
        <v>0</v>
      </c>
      <c r="R659" s="215">
        <f>Q659*H659</f>
        <v>0</v>
      </c>
      <c r="S659" s="215">
        <v>0</v>
      </c>
      <c r="T659" s="216">
        <f>S659*H659</f>
        <v>0</v>
      </c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R659" s="217" t="s">
        <v>248</v>
      </c>
      <c r="AT659" s="217" t="s">
        <v>244</v>
      </c>
      <c r="AU659" s="217" t="s">
        <v>80</v>
      </c>
      <c r="AY659" s="19" t="s">
        <v>242</v>
      </c>
      <c r="BE659" s="218">
        <f>IF(N659="základní",J659,0)</f>
        <v>279739.68</v>
      </c>
      <c r="BF659" s="218">
        <f>IF(N659="snížená",J659,0)</f>
        <v>0</v>
      </c>
      <c r="BG659" s="218">
        <f>IF(N659="zákl. přenesená",J659,0)</f>
        <v>0</v>
      </c>
      <c r="BH659" s="218">
        <f>IF(N659="sníž. přenesená",J659,0)</f>
        <v>0</v>
      </c>
      <c r="BI659" s="218">
        <f>IF(N659="nulová",J659,0)</f>
        <v>0</v>
      </c>
      <c r="BJ659" s="19" t="s">
        <v>78</v>
      </c>
      <c r="BK659" s="218">
        <f>ROUND(I659*H659,2)</f>
        <v>279739.68</v>
      </c>
      <c r="BL659" s="19" t="s">
        <v>248</v>
      </c>
      <c r="BM659" s="217" t="s">
        <v>2063</v>
      </c>
    </row>
    <row r="660" spans="1:47" s="2" customFormat="1" ht="12">
      <c r="A660" s="34"/>
      <c r="B660" s="35"/>
      <c r="C660" s="36"/>
      <c r="D660" s="219" t="s">
        <v>250</v>
      </c>
      <c r="E660" s="36"/>
      <c r="F660" s="220" t="s">
        <v>2064</v>
      </c>
      <c r="G660" s="36"/>
      <c r="H660" s="36"/>
      <c r="I660" s="36"/>
      <c r="J660" s="36"/>
      <c r="K660" s="36"/>
      <c r="L660" s="40"/>
      <c r="M660" s="221"/>
      <c r="N660" s="222"/>
      <c r="O660" s="79"/>
      <c r="P660" s="79"/>
      <c r="Q660" s="79"/>
      <c r="R660" s="79"/>
      <c r="S660" s="79"/>
      <c r="T660" s="80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T660" s="19" t="s">
        <v>250</v>
      </c>
      <c r="AU660" s="19" t="s">
        <v>80</v>
      </c>
    </row>
    <row r="661" spans="1:63" s="12" customFormat="1" ht="25.9" customHeight="1">
      <c r="A661" s="12"/>
      <c r="B661" s="192"/>
      <c r="C661" s="193"/>
      <c r="D661" s="194" t="s">
        <v>69</v>
      </c>
      <c r="E661" s="195" t="s">
        <v>1181</v>
      </c>
      <c r="F661" s="195" t="s">
        <v>1182</v>
      </c>
      <c r="G661" s="193"/>
      <c r="H661" s="193"/>
      <c r="I661" s="193"/>
      <c r="J661" s="196">
        <f>BK661</f>
        <v>467342.6</v>
      </c>
      <c r="K661" s="193"/>
      <c r="L661" s="197"/>
      <c r="M661" s="198"/>
      <c r="N661" s="199"/>
      <c r="O661" s="199"/>
      <c r="P661" s="200">
        <f>P662+P694+P697+P721+P735</f>
        <v>184.428616</v>
      </c>
      <c r="Q661" s="199"/>
      <c r="R661" s="200">
        <f>R662+R694+R697+R721+R735</f>
        <v>2.9179041662500005</v>
      </c>
      <c r="S661" s="199"/>
      <c r="T661" s="201">
        <f>T662+T694+T697+T721+T735</f>
        <v>2.192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R661" s="202" t="s">
        <v>80</v>
      </c>
      <c r="AT661" s="203" t="s">
        <v>69</v>
      </c>
      <c r="AU661" s="203" t="s">
        <v>70</v>
      </c>
      <c r="AY661" s="202" t="s">
        <v>242</v>
      </c>
      <c r="BK661" s="204">
        <f>BK662+BK694+BK697+BK721+BK735</f>
        <v>467342.6</v>
      </c>
    </row>
    <row r="662" spans="1:63" s="12" customFormat="1" ht="22.8" customHeight="1">
      <c r="A662" s="12"/>
      <c r="B662" s="192"/>
      <c r="C662" s="193"/>
      <c r="D662" s="194" t="s">
        <v>69</v>
      </c>
      <c r="E662" s="205" t="s">
        <v>2065</v>
      </c>
      <c r="F662" s="205" t="s">
        <v>2066</v>
      </c>
      <c r="G662" s="193"/>
      <c r="H662" s="193"/>
      <c r="I662" s="193"/>
      <c r="J662" s="206">
        <f>BK662</f>
        <v>95293.09</v>
      </c>
      <c r="K662" s="193"/>
      <c r="L662" s="197"/>
      <c r="M662" s="198"/>
      <c r="N662" s="199"/>
      <c r="O662" s="199"/>
      <c r="P662" s="200">
        <f>SUM(P663:P693)</f>
        <v>48.524276</v>
      </c>
      <c r="Q662" s="199"/>
      <c r="R662" s="200">
        <f>SUM(R663:R693)</f>
        <v>1.00795616625</v>
      </c>
      <c r="S662" s="199"/>
      <c r="T662" s="201">
        <f>SUM(T663:T693)</f>
        <v>0</v>
      </c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R662" s="202" t="s">
        <v>80</v>
      </c>
      <c r="AT662" s="203" t="s">
        <v>69</v>
      </c>
      <c r="AU662" s="203" t="s">
        <v>78</v>
      </c>
      <c r="AY662" s="202" t="s">
        <v>242</v>
      </c>
      <c r="BK662" s="204">
        <f>SUM(BK663:BK693)</f>
        <v>95293.09</v>
      </c>
    </row>
    <row r="663" spans="1:65" s="2" customFormat="1" ht="21.75" customHeight="1">
      <c r="A663" s="34"/>
      <c r="B663" s="35"/>
      <c r="C663" s="207" t="s">
        <v>2067</v>
      </c>
      <c r="D663" s="207" t="s">
        <v>244</v>
      </c>
      <c r="E663" s="208" t="s">
        <v>2068</v>
      </c>
      <c r="F663" s="209" t="s">
        <v>2069</v>
      </c>
      <c r="G663" s="210" t="s">
        <v>140</v>
      </c>
      <c r="H663" s="211">
        <v>42.51</v>
      </c>
      <c r="I663" s="212">
        <v>10.88</v>
      </c>
      <c r="J663" s="212">
        <f>ROUND(I663*H663,2)</f>
        <v>462.51</v>
      </c>
      <c r="K663" s="209" t="s">
        <v>247</v>
      </c>
      <c r="L663" s="40"/>
      <c r="M663" s="213" t="s">
        <v>17</v>
      </c>
      <c r="N663" s="214" t="s">
        <v>41</v>
      </c>
      <c r="O663" s="215">
        <v>0.024</v>
      </c>
      <c r="P663" s="215">
        <f>O663*H663</f>
        <v>1.02024</v>
      </c>
      <c r="Q663" s="215">
        <v>0</v>
      </c>
      <c r="R663" s="215">
        <f>Q663*H663</f>
        <v>0</v>
      </c>
      <c r="S663" s="215">
        <v>0</v>
      </c>
      <c r="T663" s="216">
        <f>S663*H663</f>
        <v>0</v>
      </c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217" t="s">
        <v>363</v>
      </c>
      <c r="AT663" s="217" t="s">
        <v>244</v>
      </c>
      <c r="AU663" s="217" t="s">
        <v>80</v>
      </c>
      <c r="AY663" s="19" t="s">
        <v>242</v>
      </c>
      <c r="BE663" s="218">
        <f>IF(N663="základní",J663,0)</f>
        <v>462.51</v>
      </c>
      <c r="BF663" s="218">
        <f>IF(N663="snížená",J663,0)</f>
        <v>0</v>
      </c>
      <c r="BG663" s="218">
        <f>IF(N663="zákl. přenesená",J663,0)</f>
        <v>0</v>
      </c>
      <c r="BH663" s="218">
        <f>IF(N663="sníž. přenesená",J663,0)</f>
        <v>0</v>
      </c>
      <c r="BI663" s="218">
        <f>IF(N663="nulová",J663,0)</f>
        <v>0</v>
      </c>
      <c r="BJ663" s="19" t="s">
        <v>78</v>
      </c>
      <c r="BK663" s="218">
        <f>ROUND(I663*H663,2)</f>
        <v>462.51</v>
      </c>
      <c r="BL663" s="19" t="s">
        <v>363</v>
      </c>
      <c r="BM663" s="217" t="s">
        <v>2070</v>
      </c>
    </row>
    <row r="664" spans="1:47" s="2" customFormat="1" ht="12">
      <c r="A664" s="34"/>
      <c r="B664" s="35"/>
      <c r="C664" s="36"/>
      <c r="D664" s="219" t="s">
        <v>250</v>
      </c>
      <c r="E664" s="36"/>
      <c r="F664" s="220" t="s">
        <v>2071</v>
      </c>
      <c r="G664" s="36"/>
      <c r="H664" s="36"/>
      <c r="I664" s="36"/>
      <c r="J664" s="36"/>
      <c r="K664" s="36"/>
      <c r="L664" s="40"/>
      <c r="M664" s="221"/>
      <c r="N664" s="222"/>
      <c r="O664" s="79"/>
      <c r="P664" s="79"/>
      <c r="Q664" s="79"/>
      <c r="R664" s="79"/>
      <c r="S664" s="79"/>
      <c r="T664" s="80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T664" s="19" t="s">
        <v>250</v>
      </c>
      <c r="AU664" s="19" t="s">
        <v>80</v>
      </c>
    </row>
    <row r="665" spans="1:51" s="13" customFormat="1" ht="12">
      <c r="A665" s="13"/>
      <c r="B665" s="225"/>
      <c r="C665" s="226"/>
      <c r="D665" s="223" t="s">
        <v>254</v>
      </c>
      <c r="E665" s="227" t="s">
        <v>1293</v>
      </c>
      <c r="F665" s="228" t="s">
        <v>2072</v>
      </c>
      <c r="G665" s="226"/>
      <c r="H665" s="229">
        <v>42.51</v>
      </c>
      <c r="I665" s="226"/>
      <c r="J665" s="226"/>
      <c r="K665" s="226"/>
      <c r="L665" s="230"/>
      <c r="M665" s="231"/>
      <c r="N665" s="232"/>
      <c r="O665" s="232"/>
      <c r="P665" s="232"/>
      <c r="Q665" s="232"/>
      <c r="R665" s="232"/>
      <c r="S665" s="232"/>
      <c r="T665" s="23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4" t="s">
        <v>254</v>
      </c>
      <c r="AU665" s="234" t="s">
        <v>80</v>
      </c>
      <c r="AV665" s="13" t="s">
        <v>80</v>
      </c>
      <c r="AW665" s="13" t="s">
        <v>32</v>
      </c>
      <c r="AX665" s="13" t="s">
        <v>78</v>
      </c>
      <c r="AY665" s="234" t="s">
        <v>242</v>
      </c>
    </row>
    <row r="666" spans="1:65" s="2" customFormat="1" ht="21.75" customHeight="1">
      <c r="A666" s="34"/>
      <c r="B666" s="35"/>
      <c r="C666" s="207" t="s">
        <v>2073</v>
      </c>
      <c r="D666" s="207" t="s">
        <v>244</v>
      </c>
      <c r="E666" s="208" t="s">
        <v>2074</v>
      </c>
      <c r="F666" s="209" t="s">
        <v>2075</v>
      </c>
      <c r="G666" s="210" t="s">
        <v>140</v>
      </c>
      <c r="H666" s="211">
        <v>97.395</v>
      </c>
      <c r="I666" s="212">
        <v>23.76</v>
      </c>
      <c r="J666" s="212">
        <f>ROUND(I666*H666,2)</f>
        <v>2314.11</v>
      </c>
      <c r="K666" s="209" t="s">
        <v>247</v>
      </c>
      <c r="L666" s="40"/>
      <c r="M666" s="213" t="s">
        <v>17</v>
      </c>
      <c r="N666" s="214" t="s">
        <v>41</v>
      </c>
      <c r="O666" s="215">
        <v>0.054</v>
      </c>
      <c r="P666" s="215">
        <f>O666*H666</f>
        <v>5.259329999999999</v>
      </c>
      <c r="Q666" s="215">
        <v>0</v>
      </c>
      <c r="R666" s="215">
        <f>Q666*H666</f>
        <v>0</v>
      </c>
      <c r="S666" s="215">
        <v>0</v>
      </c>
      <c r="T666" s="216">
        <f>S666*H666</f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217" t="s">
        <v>363</v>
      </c>
      <c r="AT666" s="217" t="s">
        <v>244</v>
      </c>
      <c r="AU666" s="217" t="s">
        <v>80</v>
      </c>
      <c r="AY666" s="19" t="s">
        <v>242</v>
      </c>
      <c r="BE666" s="218">
        <f>IF(N666="základní",J666,0)</f>
        <v>2314.11</v>
      </c>
      <c r="BF666" s="218">
        <f>IF(N666="snížená",J666,0)</f>
        <v>0</v>
      </c>
      <c r="BG666" s="218">
        <f>IF(N666="zákl. přenesená",J666,0)</f>
        <v>0</v>
      </c>
      <c r="BH666" s="218">
        <f>IF(N666="sníž. přenesená",J666,0)</f>
        <v>0</v>
      </c>
      <c r="BI666" s="218">
        <f>IF(N666="nulová",J666,0)</f>
        <v>0</v>
      </c>
      <c r="BJ666" s="19" t="s">
        <v>78</v>
      </c>
      <c r="BK666" s="218">
        <f>ROUND(I666*H666,2)</f>
        <v>2314.11</v>
      </c>
      <c r="BL666" s="19" t="s">
        <v>363</v>
      </c>
      <c r="BM666" s="217" t="s">
        <v>2076</v>
      </c>
    </row>
    <row r="667" spans="1:47" s="2" customFormat="1" ht="12">
      <c r="A667" s="34"/>
      <c r="B667" s="35"/>
      <c r="C667" s="36"/>
      <c r="D667" s="219" t="s">
        <v>250</v>
      </c>
      <c r="E667" s="36"/>
      <c r="F667" s="220" t="s">
        <v>2077</v>
      </c>
      <c r="G667" s="36"/>
      <c r="H667" s="36"/>
      <c r="I667" s="36"/>
      <c r="J667" s="36"/>
      <c r="K667" s="36"/>
      <c r="L667" s="40"/>
      <c r="M667" s="221"/>
      <c r="N667" s="222"/>
      <c r="O667" s="79"/>
      <c r="P667" s="79"/>
      <c r="Q667" s="79"/>
      <c r="R667" s="79"/>
      <c r="S667" s="79"/>
      <c r="T667" s="80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T667" s="19" t="s">
        <v>250</v>
      </c>
      <c r="AU667" s="19" t="s">
        <v>80</v>
      </c>
    </row>
    <row r="668" spans="1:51" s="13" customFormat="1" ht="12">
      <c r="A668" s="13"/>
      <c r="B668" s="225"/>
      <c r="C668" s="226"/>
      <c r="D668" s="223" t="s">
        <v>254</v>
      </c>
      <c r="E668" s="227" t="s">
        <v>17</v>
      </c>
      <c r="F668" s="228" t="s">
        <v>2078</v>
      </c>
      <c r="G668" s="226"/>
      <c r="H668" s="229">
        <v>85.02</v>
      </c>
      <c r="I668" s="226"/>
      <c r="J668" s="226"/>
      <c r="K668" s="226"/>
      <c r="L668" s="230"/>
      <c r="M668" s="231"/>
      <c r="N668" s="232"/>
      <c r="O668" s="232"/>
      <c r="P668" s="232"/>
      <c r="Q668" s="232"/>
      <c r="R668" s="232"/>
      <c r="S668" s="232"/>
      <c r="T668" s="23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4" t="s">
        <v>254</v>
      </c>
      <c r="AU668" s="234" t="s">
        <v>80</v>
      </c>
      <c r="AV668" s="13" t="s">
        <v>80</v>
      </c>
      <c r="AW668" s="13" t="s">
        <v>32</v>
      </c>
      <c r="AX668" s="13" t="s">
        <v>70</v>
      </c>
      <c r="AY668" s="234" t="s">
        <v>242</v>
      </c>
    </row>
    <row r="669" spans="1:51" s="13" customFormat="1" ht="12">
      <c r="A669" s="13"/>
      <c r="B669" s="225"/>
      <c r="C669" s="226"/>
      <c r="D669" s="223" t="s">
        <v>254</v>
      </c>
      <c r="E669" s="227" t="s">
        <v>17</v>
      </c>
      <c r="F669" s="228" t="s">
        <v>2079</v>
      </c>
      <c r="G669" s="226"/>
      <c r="H669" s="229">
        <v>12.375</v>
      </c>
      <c r="I669" s="226"/>
      <c r="J669" s="226"/>
      <c r="K669" s="226"/>
      <c r="L669" s="230"/>
      <c r="M669" s="231"/>
      <c r="N669" s="232"/>
      <c r="O669" s="232"/>
      <c r="P669" s="232"/>
      <c r="Q669" s="232"/>
      <c r="R669" s="232"/>
      <c r="S669" s="232"/>
      <c r="T669" s="23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4" t="s">
        <v>254</v>
      </c>
      <c r="AU669" s="234" t="s">
        <v>80</v>
      </c>
      <c r="AV669" s="13" t="s">
        <v>80</v>
      </c>
      <c r="AW669" s="13" t="s">
        <v>32</v>
      </c>
      <c r="AX669" s="13" t="s">
        <v>70</v>
      </c>
      <c r="AY669" s="234" t="s">
        <v>242</v>
      </c>
    </row>
    <row r="670" spans="1:51" s="14" customFormat="1" ht="12">
      <c r="A670" s="14"/>
      <c r="B670" s="235"/>
      <c r="C670" s="236"/>
      <c r="D670" s="223" t="s">
        <v>254</v>
      </c>
      <c r="E670" s="237" t="s">
        <v>1296</v>
      </c>
      <c r="F670" s="238" t="s">
        <v>261</v>
      </c>
      <c r="G670" s="236"/>
      <c r="H670" s="239">
        <v>97.395</v>
      </c>
      <c r="I670" s="236"/>
      <c r="J670" s="236"/>
      <c r="K670" s="236"/>
      <c r="L670" s="240"/>
      <c r="M670" s="241"/>
      <c r="N670" s="242"/>
      <c r="O670" s="242"/>
      <c r="P670" s="242"/>
      <c r="Q670" s="242"/>
      <c r="R670" s="242"/>
      <c r="S670" s="242"/>
      <c r="T670" s="243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4" t="s">
        <v>254</v>
      </c>
      <c r="AU670" s="244" t="s">
        <v>80</v>
      </c>
      <c r="AV670" s="14" t="s">
        <v>248</v>
      </c>
      <c r="AW670" s="14" t="s">
        <v>32</v>
      </c>
      <c r="AX670" s="14" t="s">
        <v>78</v>
      </c>
      <c r="AY670" s="244" t="s">
        <v>242</v>
      </c>
    </row>
    <row r="671" spans="1:65" s="2" customFormat="1" ht="16.5" customHeight="1">
      <c r="A671" s="34"/>
      <c r="B671" s="35"/>
      <c r="C671" s="264" t="s">
        <v>2080</v>
      </c>
      <c r="D671" s="264" t="s">
        <v>420</v>
      </c>
      <c r="E671" s="265" t="s">
        <v>2081</v>
      </c>
      <c r="F671" s="266" t="s">
        <v>2082</v>
      </c>
      <c r="G671" s="267" t="s">
        <v>736</v>
      </c>
      <c r="H671" s="268">
        <v>0.042</v>
      </c>
      <c r="I671" s="269">
        <v>46974.48</v>
      </c>
      <c r="J671" s="269">
        <f>ROUND(I671*H671,2)</f>
        <v>1972.93</v>
      </c>
      <c r="K671" s="266" t="s">
        <v>423</v>
      </c>
      <c r="L671" s="270"/>
      <c r="M671" s="271" t="s">
        <v>17</v>
      </c>
      <c r="N671" s="272" t="s">
        <v>41</v>
      </c>
      <c r="O671" s="215">
        <v>0</v>
      </c>
      <c r="P671" s="215">
        <f>O671*H671</f>
        <v>0</v>
      </c>
      <c r="Q671" s="215">
        <v>1</v>
      </c>
      <c r="R671" s="215">
        <f>Q671*H671</f>
        <v>0.042</v>
      </c>
      <c r="S671" s="215">
        <v>0</v>
      </c>
      <c r="T671" s="216">
        <f>S671*H671</f>
        <v>0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217" t="s">
        <v>473</v>
      </c>
      <c r="AT671" s="217" t="s">
        <v>420</v>
      </c>
      <c r="AU671" s="217" t="s">
        <v>80</v>
      </c>
      <c r="AY671" s="19" t="s">
        <v>242</v>
      </c>
      <c r="BE671" s="218">
        <f>IF(N671="základní",J671,0)</f>
        <v>1972.93</v>
      </c>
      <c r="BF671" s="218">
        <f>IF(N671="snížená",J671,0)</f>
        <v>0</v>
      </c>
      <c r="BG671" s="218">
        <f>IF(N671="zákl. přenesená",J671,0)</f>
        <v>0</v>
      </c>
      <c r="BH671" s="218">
        <f>IF(N671="sníž. přenesená",J671,0)</f>
        <v>0</v>
      </c>
      <c r="BI671" s="218">
        <f>IF(N671="nulová",J671,0)</f>
        <v>0</v>
      </c>
      <c r="BJ671" s="19" t="s">
        <v>78</v>
      </c>
      <c r="BK671" s="218">
        <f>ROUND(I671*H671,2)</f>
        <v>1972.93</v>
      </c>
      <c r="BL671" s="19" t="s">
        <v>363</v>
      </c>
      <c r="BM671" s="217" t="s">
        <v>2083</v>
      </c>
    </row>
    <row r="672" spans="1:51" s="13" customFormat="1" ht="12">
      <c r="A672" s="13"/>
      <c r="B672" s="225"/>
      <c r="C672" s="226"/>
      <c r="D672" s="223" t="s">
        <v>254</v>
      </c>
      <c r="E672" s="227" t="s">
        <v>17</v>
      </c>
      <c r="F672" s="228" t="s">
        <v>2084</v>
      </c>
      <c r="G672" s="226"/>
      <c r="H672" s="229">
        <v>139.905</v>
      </c>
      <c r="I672" s="226"/>
      <c r="J672" s="226"/>
      <c r="K672" s="226"/>
      <c r="L672" s="230"/>
      <c r="M672" s="231"/>
      <c r="N672" s="232"/>
      <c r="O672" s="232"/>
      <c r="P672" s="232"/>
      <c r="Q672" s="232"/>
      <c r="R672" s="232"/>
      <c r="S672" s="232"/>
      <c r="T672" s="23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4" t="s">
        <v>254</v>
      </c>
      <c r="AU672" s="234" t="s">
        <v>80</v>
      </c>
      <c r="AV672" s="13" t="s">
        <v>80</v>
      </c>
      <c r="AW672" s="13" t="s">
        <v>32</v>
      </c>
      <c r="AX672" s="13" t="s">
        <v>70</v>
      </c>
      <c r="AY672" s="234" t="s">
        <v>242</v>
      </c>
    </row>
    <row r="673" spans="1:51" s="13" customFormat="1" ht="12">
      <c r="A673" s="13"/>
      <c r="B673" s="225"/>
      <c r="C673" s="226"/>
      <c r="D673" s="223" t="s">
        <v>254</v>
      </c>
      <c r="E673" s="227" t="s">
        <v>17</v>
      </c>
      <c r="F673" s="228" t="s">
        <v>2085</v>
      </c>
      <c r="G673" s="226"/>
      <c r="H673" s="229">
        <v>0.042</v>
      </c>
      <c r="I673" s="226"/>
      <c r="J673" s="226"/>
      <c r="K673" s="226"/>
      <c r="L673" s="230"/>
      <c r="M673" s="231"/>
      <c r="N673" s="232"/>
      <c r="O673" s="232"/>
      <c r="P673" s="232"/>
      <c r="Q673" s="232"/>
      <c r="R673" s="232"/>
      <c r="S673" s="232"/>
      <c r="T673" s="23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4" t="s">
        <v>254</v>
      </c>
      <c r="AU673" s="234" t="s">
        <v>80</v>
      </c>
      <c r="AV673" s="13" t="s">
        <v>80</v>
      </c>
      <c r="AW673" s="13" t="s">
        <v>32</v>
      </c>
      <c r="AX673" s="13" t="s">
        <v>78</v>
      </c>
      <c r="AY673" s="234" t="s">
        <v>242</v>
      </c>
    </row>
    <row r="674" spans="1:65" s="2" customFormat="1" ht="16.5" customHeight="1">
      <c r="A674" s="34"/>
      <c r="B674" s="35"/>
      <c r="C674" s="207" t="s">
        <v>2086</v>
      </c>
      <c r="D674" s="207" t="s">
        <v>244</v>
      </c>
      <c r="E674" s="208" t="s">
        <v>2087</v>
      </c>
      <c r="F674" s="209" t="s">
        <v>2088</v>
      </c>
      <c r="G674" s="210" t="s">
        <v>140</v>
      </c>
      <c r="H674" s="211">
        <v>42.51</v>
      </c>
      <c r="I674" s="212">
        <v>109.14</v>
      </c>
      <c r="J674" s="212">
        <f>ROUND(I674*H674,2)</f>
        <v>4639.54</v>
      </c>
      <c r="K674" s="209" t="s">
        <v>247</v>
      </c>
      <c r="L674" s="40"/>
      <c r="M674" s="213" t="s">
        <v>17</v>
      </c>
      <c r="N674" s="214" t="s">
        <v>41</v>
      </c>
      <c r="O674" s="215">
        <v>0.222</v>
      </c>
      <c r="P674" s="215">
        <f>O674*H674</f>
        <v>9.43722</v>
      </c>
      <c r="Q674" s="215">
        <v>0.00039825</v>
      </c>
      <c r="R674" s="215">
        <f>Q674*H674</f>
        <v>0.0169296075</v>
      </c>
      <c r="S674" s="215">
        <v>0</v>
      </c>
      <c r="T674" s="216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217" t="s">
        <v>363</v>
      </c>
      <c r="AT674" s="217" t="s">
        <v>244</v>
      </c>
      <c r="AU674" s="217" t="s">
        <v>80</v>
      </c>
      <c r="AY674" s="19" t="s">
        <v>242</v>
      </c>
      <c r="BE674" s="218">
        <f>IF(N674="základní",J674,0)</f>
        <v>4639.54</v>
      </c>
      <c r="BF674" s="218">
        <f>IF(N674="snížená",J674,0)</f>
        <v>0</v>
      </c>
      <c r="BG674" s="218">
        <f>IF(N674="zákl. přenesená",J674,0)</f>
        <v>0</v>
      </c>
      <c r="BH674" s="218">
        <f>IF(N674="sníž. přenesená",J674,0)</f>
        <v>0</v>
      </c>
      <c r="BI674" s="218">
        <f>IF(N674="nulová",J674,0)</f>
        <v>0</v>
      </c>
      <c r="BJ674" s="19" t="s">
        <v>78</v>
      </c>
      <c r="BK674" s="218">
        <f>ROUND(I674*H674,2)</f>
        <v>4639.54</v>
      </c>
      <c r="BL674" s="19" t="s">
        <v>363</v>
      </c>
      <c r="BM674" s="217" t="s">
        <v>2089</v>
      </c>
    </row>
    <row r="675" spans="1:47" s="2" customFormat="1" ht="12">
      <c r="A675" s="34"/>
      <c r="B675" s="35"/>
      <c r="C675" s="36"/>
      <c r="D675" s="219" t="s">
        <v>250</v>
      </c>
      <c r="E675" s="36"/>
      <c r="F675" s="220" t="s">
        <v>2090</v>
      </c>
      <c r="G675" s="36"/>
      <c r="H675" s="36"/>
      <c r="I675" s="36"/>
      <c r="J675" s="36"/>
      <c r="K675" s="36"/>
      <c r="L675" s="40"/>
      <c r="M675" s="221"/>
      <c r="N675" s="222"/>
      <c r="O675" s="79"/>
      <c r="P675" s="79"/>
      <c r="Q675" s="79"/>
      <c r="R675" s="79"/>
      <c r="S675" s="79"/>
      <c r="T675" s="80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T675" s="19" t="s">
        <v>250</v>
      </c>
      <c r="AU675" s="19" t="s">
        <v>80</v>
      </c>
    </row>
    <row r="676" spans="1:51" s="13" customFormat="1" ht="12">
      <c r="A676" s="13"/>
      <c r="B676" s="225"/>
      <c r="C676" s="226"/>
      <c r="D676" s="223" t="s">
        <v>254</v>
      </c>
      <c r="E676" s="227" t="s">
        <v>17</v>
      </c>
      <c r="F676" s="228" t="s">
        <v>1293</v>
      </c>
      <c r="G676" s="226"/>
      <c r="H676" s="229">
        <v>42.51</v>
      </c>
      <c r="I676" s="226"/>
      <c r="J676" s="226"/>
      <c r="K676" s="226"/>
      <c r="L676" s="230"/>
      <c r="M676" s="231"/>
      <c r="N676" s="232"/>
      <c r="O676" s="232"/>
      <c r="P676" s="232"/>
      <c r="Q676" s="232"/>
      <c r="R676" s="232"/>
      <c r="S676" s="232"/>
      <c r="T676" s="23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4" t="s">
        <v>254</v>
      </c>
      <c r="AU676" s="234" t="s">
        <v>80</v>
      </c>
      <c r="AV676" s="13" t="s">
        <v>80</v>
      </c>
      <c r="AW676" s="13" t="s">
        <v>32</v>
      </c>
      <c r="AX676" s="13" t="s">
        <v>78</v>
      </c>
      <c r="AY676" s="234" t="s">
        <v>242</v>
      </c>
    </row>
    <row r="677" spans="1:65" s="2" customFormat="1" ht="16.5" customHeight="1">
      <c r="A677" s="34"/>
      <c r="B677" s="35"/>
      <c r="C677" s="207" t="s">
        <v>2091</v>
      </c>
      <c r="D677" s="207" t="s">
        <v>244</v>
      </c>
      <c r="E677" s="208" t="s">
        <v>2092</v>
      </c>
      <c r="F677" s="209" t="s">
        <v>2093</v>
      </c>
      <c r="G677" s="210" t="s">
        <v>140</v>
      </c>
      <c r="H677" s="211">
        <v>97.395</v>
      </c>
      <c r="I677" s="212">
        <v>125.64</v>
      </c>
      <c r="J677" s="212">
        <f>ROUND(I677*H677,2)</f>
        <v>12236.71</v>
      </c>
      <c r="K677" s="209" t="s">
        <v>247</v>
      </c>
      <c r="L677" s="40"/>
      <c r="M677" s="213" t="s">
        <v>17</v>
      </c>
      <c r="N677" s="214" t="s">
        <v>41</v>
      </c>
      <c r="O677" s="215">
        <v>0.26</v>
      </c>
      <c r="P677" s="215">
        <f>O677*H677</f>
        <v>25.3227</v>
      </c>
      <c r="Q677" s="215">
        <v>0.00039825</v>
      </c>
      <c r="R677" s="215">
        <f>Q677*H677</f>
        <v>0.03878755875</v>
      </c>
      <c r="S677" s="215">
        <v>0</v>
      </c>
      <c r="T677" s="216">
        <f>S677*H677</f>
        <v>0</v>
      </c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R677" s="217" t="s">
        <v>363</v>
      </c>
      <c r="AT677" s="217" t="s">
        <v>244</v>
      </c>
      <c r="AU677" s="217" t="s">
        <v>80</v>
      </c>
      <c r="AY677" s="19" t="s">
        <v>242</v>
      </c>
      <c r="BE677" s="218">
        <f>IF(N677="základní",J677,0)</f>
        <v>12236.71</v>
      </c>
      <c r="BF677" s="218">
        <f>IF(N677="snížená",J677,0)</f>
        <v>0</v>
      </c>
      <c r="BG677" s="218">
        <f>IF(N677="zákl. přenesená",J677,0)</f>
        <v>0</v>
      </c>
      <c r="BH677" s="218">
        <f>IF(N677="sníž. přenesená",J677,0)</f>
        <v>0</v>
      </c>
      <c r="BI677" s="218">
        <f>IF(N677="nulová",J677,0)</f>
        <v>0</v>
      </c>
      <c r="BJ677" s="19" t="s">
        <v>78</v>
      </c>
      <c r="BK677" s="218">
        <f>ROUND(I677*H677,2)</f>
        <v>12236.71</v>
      </c>
      <c r="BL677" s="19" t="s">
        <v>363</v>
      </c>
      <c r="BM677" s="217" t="s">
        <v>2094</v>
      </c>
    </row>
    <row r="678" spans="1:47" s="2" customFormat="1" ht="12">
      <c r="A678" s="34"/>
      <c r="B678" s="35"/>
      <c r="C678" s="36"/>
      <c r="D678" s="219" t="s">
        <v>250</v>
      </c>
      <c r="E678" s="36"/>
      <c r="F678" s="220" t="s">
        <v>2095</v>
      </c>
      <c r="G678" s="36"/>
      <c r="H678" s="36"/>
      <c r="I678" s="36"/>
      <c r="J678" s="36"/>
      <c r="K678" s="36"/>
      <c r="L678" s="40"/>
      <c r="M678" s="221"/>
      <c r="N678" s="222"/>
      <c r="O678" s="79"/>
      <c r="P678" s="79"/>
      <c r="Q678" s="79"/>
      <c r="R678" s="79"/>
      <c r="S678" s="79"/>
      <c r="T678" s="80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T678" s="19" t="s">
        <v>250</v>
      </c>
      <c r="AU678" s="19" t="s">
        <v>80</v>
      </c>
    </row>
    <row r="679" spans="1:51" s="13" customFormat="1" ht="12">
      <c r="A679" s="13"/>
      <c r="B679" s="225"/>
      <c r="C679" s="226"/>
      <c r="D679" s="223" t="s">
        <v>254</v>
      </c>
      <c r="E679" s="227" t="s">
        <v>17</v>
      </c>
      <c r="F679" s="228" t="s">
        <v>1296</v>
      </c>
      <c r="G679" s="226"/>
      <c r="H679" s="229">
        <v>97.395</v>
      </c>
      <c r="I679" s="226"/>
      <c r="J679" s="226"/>
      <c r="K679" s="226"/>
      <c r="L679" s="230"/>
      <c r="M679" s="231"/>
      <c r="N679" s="232"/>
      <c r="O679" s="232"/>
      <c r="P679" s="232"/>
      <c r="Q679" s="232"/>
      <c r="R679" s="232"/>
      <c r="S679" s="232"/>
      <c r="T679" s="23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4" t="s">
        <v>254</v>
      </c>
      <c r="AU679" s="234" t="s">
        <v>80</v>
      </c>
      <c r="AV679" s="13" t="s">
        <v>80</v>
      </c>
      <c r="AW679" s="13" t="s">
        <v>32</v>
      </c>
      <c r="AX679" s="13" t="s">
        <v>78</v>
      </c>
      <c r="AY679" s="234" t="s">
        <v>242</v>
      </c>
    </row>
    <row r="680" spans="1:65" s="2" customFormat="1" ht="24.15" customHeight="1">
      <c r="A680" s="34"/>
      <c r="B680" s="35"/>
      <c r="C680" s="264" t="s">
        <v>2096</v>
      </c>
      <c r="D680" s="264" t="s">
        <v>420</v>
      </c>
      <c r="E680" s="265" t="s">
        <v>2097</v>
      </c>
      <c r="F680" s="266" t="s">
        <v>2098</v>
      </c>
      <c r="G680" s="267" t="s">
        <v>140</v>
      </c>
      <c r="H680" s="268">
        <v>160.891</v>
      </c>
      <c r="I680" s="269">
        <v>152.06</v>
      </c>
      <c r="J680" s="269">
        <f>ROUND(I680*H680,2)</f>
        <v>24465.09</v>
      </c>
      <c r="K680" s="266" t="s">
        <v>423</v>
      </c>
      <c r="L680" s="270"/>
      <c r="M680" s="271" t="s">
        <v>17</v>
      </c>
      <c r="N680" s="272" t="s">
        <v>41</v>
      </c>
      <c r="O680" s="215">
        <v>0</v>
      </c>
      <c r="P680" s="215">
        <f>O680*H680</f>
        <v>0</v>
      </c>
      <c r="Q680" s="215">
        <v>0.0054</v>
      </c>
      <c r="R680" s="215">
        <f>Q680*H680</f>
        <v>0.8688114</v>
      </c>
      <c r="S680" s="215">
        <v>0</v>
      </c>
      <c r="T680" s="216">
        <f>S680*H680</f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217" t="s">
        <v>473</v>
      </c>
      <c r="AT680" s="217" t="s">
        <v>420</v>
      </c>
      <c r="AU680" s="217" t="s">
        <v>80</v>
      </c>
      <c r="AY680" s="19" t="s">
        <v>242</v>
      </c>
      <c r="BE680" s="218">
        <f>IF(N680="základní",J680,0)</f>
        <v>24465.09</v>
      </c>
      <c r="BF680" s="218">
        <f>IF(N680="snížená",J680,0)</f>
        <v>0</v>
      </c>
      <c r="BG680" s="218">
        <f>IF(N680="zákl. přenesená",J680,0)</f>
        <v>0</v>
      </c>
      <c r="BH680" s="218">
        <f>IF(N680="sníž. přenesená",J680,0)</f>
        <v>0</v>
      </c>
      <c r="BI680" s="218">
        <f>IF(N680="nulová",J680,0)</f>
        <v>0</v>
      </c>
      <c r="BJ680" s="19" t="s">
        <v>78</v>
      </c>
      <c r="BK680" s="218">
        <f>ROUND(I680*H680,2)</f>
        <v>24465.09</v>
      </c>
      <c r="BL680" s="19" t="s">
        <v>363</v>
      </c>
      <c r="BM680" s="217" t="s">
        <v>2099</v>
      </c>
    </row>
    <row r="681" spans="1:51" s="13" customFormat="1" ht="12">
      <c r="A681" s="13"/>
      <c r="B681" s="225"/>
      <c r="C681" s="226"/>
      <c r="D681" s="223" t="s">
        <v>254</v>
      </c>
      <c r="E681" s="227" t="s">
        <v>17</v>
      </c>
      <c r="F681" s="228" t="s">
        <v>2100</v>
      </c>
      <c r="G681" s="226"/>
      <c r="H681" s="229">
        <v>139.905</v>
      </c>
      <c r="I681" s="226"/>
      <c r="J681" s="226"/>
      <c r="K681" s="226"/>
      <c r="L681" s="230"/>
      <c r="M681" s="231"/>
      <c r="N681" s="232"/>
      <c r="O681" s="232"/>
      <c r="P681" s="232"/>
      <c r="Q681" s="232"/>
      <c r="R681" s="232"/>
      <c r="S681" s="232"/>
      <c r="T681" s="23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4" t="s">
        <v>254</v>
      </c>
      <c r="AU681" s="234" t="s">
        <v>80</v>
      </c>
      <c r="AV681" s="13" t="s">
        <v>80</v>
      </c>
      <c r="AW681" s="13" t="s">
        <v>32</v>
      </c>
      <c r="AX681" s="13" t="s">
        <v>70</v>
      </c>
      <c r="AY681" s="234" t="s">
        <v>242</v>
      </c>
    </row>
    <row r="682" spans="1:51" s="13" customFormat="1" ht="12">
      <c r="A682" s="13"/>
      <c r="B682" s="225"/>
      <c r="C682" s="226"/>
      <c r="D682" s="223" t="s">
        <v>254</v>
      </c>
      <c r="E682" s="227" t="s">
        <v>17</v>
      </c>
      <c r="F682" s="228" t="s">
        <v>2101</v>
      </c>
      <c r="G682" s="226"/>
      <c r="H682" s="229">
        <v>160.891</v>
      </c>
      <c r="I682" s="226"/>
      <c r="J682" s="226"/>
      <c r="K682" s="226"/>
      <c r="L682" s="230"/>
      <c r="M682" s="231"/>
      <c r="N682" s="232"/>
      <c r="O682" s="232"/>
      <c r="P682" s="232"/>
      <c r="Q682" s="232"/>
      <c r="R682" s="232"/>
      <c r="S682" s="232"/>
      <c r="T682" s="23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4" t="s">
        <v>254</v>
      </c>
      <c r="AU682" s="234" t="s">
        <v>80</v>
      </c>
      <c r="AV682" s="13" t="s">
        <v>80</v>
      </c>
      <c r="AW682" s="13" t="s">
        <v>32</v>
      </c>
      <c r="AX682" s="13" t="s">
        <v>78</v>
      </c>
      <c r="AY682" s="234" t="s">
        <v>242</v>
      </c>
    </row>
    <row r="683" spans="1:65" s="2" customFormat="1" ht="16.5" customHeight="1">
      <c r="A683" s="34"/>
      <c r="B683" s="35"/>
      <c r="C683" s="207" t="s">
        <v>2102</v>
      </c>
      <c r="D683" s="207" t="s">
        <v>244</v>
      </c>
      <c r="E683" s="208" t="s">
        <v>2103</v>
      </c>
      <c r="F683" s="209" t="s">
        <v>2104</v>
      </c>
      <c r="G683" s="210" t="s">
        <v>140</v>
      </c>
      <c r="H683" s="211">
        <v>90.85</v>
      </c>
      <c r="I683" s="212">
        <v>32.99</v>
      </c>
      <c r="J683" s="212">
        <f>ROUND(I683*H683,2)</f>
        <v>2997.14</v>
      </c>
      <c r="K683" s="209" t="s">
        <v>247</v>
      </c>
      <c r="L683" s="40"/>
      <c r="M683" s="213" t="s">
        <v>17</v>
      </c>
      <c r="N683" s="214" t="s">
        <v>41</v>
      </c>
      <c r="O683" s="215">
        <v>0.065</v>
      </c>
      <c r="P683" s="215">
        <f>O683*H683</f>
        <v>5.90525</v>
      </c>
      <c r="Q683" s="215">
        <v>0</v>
      </c>
      <c r="R683" s="215">
        <f>Q683*H683</f>
        <v>0</v>
      </c>
      <c r="S683" s="215">
        <v>0</v>
      </c>
      <c r="T683" s="216">
        <f>S683*H683</f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217" t="s">
        <v>363</v>
      </c>
      <c r="AT683" s="217" t="s">
        <v>244</v>
      </c>
      <c r="AU683" s="217" t="s">
        <v>80</v>
      </c>
      <c r="AY683" s="19" t="s">
        <v>242</v>
      </c>
      <c r="BE683" s="218">
        <f>IF(N683="základní",J683,0)</f>
        <v>2997.14</v>
      </c>
      <c r="BF683" s="218">
        <f>IF(N683="snížená",J683,0)</f>
        <v>0</v>
      </c>
      <c r="BG683" s="218">
        <f>IF(N683="zákl. přenesená",J683,0)</f>
        <v>0</v>
      </c>
      <c r="BH683" s="218">
        <f>IF(N683="sníž. přenesená",J683,0)</f>
        <v>0</v>
      </c>
      <c r="BI683" s="218">
        <f>IF(N683="nulová",J683,0)</f>
        <v>0</v>
      </c>
      <c r="BJ683" s="19" t="s">
        <v>78</v>
      </c>
      <c r="BK683" s="218">
        <f>ROUND(I683*H683,2)</f>
        <v>2997.14</v>
      </c>
      <c r="BL683" s="19" t="s">
        <v>363</v>
      </c>
      <c r="BM683" s="217" t="s">
        <v>2105</v>
      </c>
    </row>
    <row r="684" spans="1:47" s="2" customFormat="1" ht="12">
      <c r="A684" s="34"/>
      <c r="B684" s="35"/>
      <c r="C684" s="36"/>
      <c r="D684" s="219" t="s">
        <v>250</v>
      </c>
      <c r="E684" s="36"/>
      <c r="F684" s="220" t="s">
        <v>2106</v>
      </c>
      <c r="G684" s="36"/>
      <c r="H684" s="36"/>
      <c r="I684" s="36"/>
      <c r="J684" s="36"/>
      <c r="K684" s="36"/>
      <c r="L684" s="40"/>
      <c r="M684" s="221"/>
      <c r="N684" s="222"/>
      <c r="O684" s="79"/>
      <c r="P684" s="79"/>
      <c r="Q684" s="79"/>
      <c r="R684" s="79"/>
      <c r="S684" s="79"/>
      <c r="T684" s="80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T684" s="19" t="s">
        <v>250</v>
      </c>
      <c r="AU684" s="19" t="s">
        <v>80</v>
      </c>
    </row>
    <row r="685" spans="1:51" s="13" customFormat="1" ht="12">
      <c r="A685" s="13"/>
      <c r="B685" s="225"/>
      <c r="C685" s="226"/>
      <c r="D685" s="223" t="s">
        <v>254</v>
      </c>
      <c r="E685" s="227" t="s">
        <v>17</v>
      </c>
      <c r="F685" s="228" t="s">
        <v>1270</v>
      </c>
      <c r="G685" s="226"/>
      <c r="H685" s="229">
        <v>90.85</v>
      </c>
      <c r="I685" s="226"/>
      <c r="J685" s="226"/>
      <c r="K685" s="226"/>
      <c r="L685" s="230"/>
      <c r="M685" s="231"/>
      <c r="N685" s="232"/>
      <c r="O685" s="232"/>
      <c r="P685" s="232"/>
      <c r="Q685" s="232"/>
      <c r="R685" s="232"/>
      <c r="S685" s="232"/>
      <c r="T685" s="23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4" t="s">
        <v>254</v>
      </c>
      <c r="AU685" s="234" t="s">
        <v>80</v>
      </c>
      <c r="AV685" s="13" t="s">
        <v>80</v>
      </c>
      <c r="AW685" s="13" t="s">
        <v>32</v>
      </c>
      <c r="AX685" s="13" t="s">
        <v>78</v>
      </c>
      <c r="AY685" s="234" t="s">
        <v>242</v>
      </c>
    </row>
    <row r="686" spans="1:65" s="2" customFormat="1" ht="16.5" customHeight="1">
      <c r="A686" s="34"/>
      <c r="B686" s="35"/>
      <c r="C686" s="264" t="s">
        <v>2107</v>
      </c>
      <c r="D686" s="264" t="s">
        <v>420</v>
      </c>
      <c r="E686" s="265" t="s">
        <v>2108</v>
      </c>
      <c r="F686" s="266" t="s">
        <v>2109</v>
      </c>
      <c r="G686" s="267" t="s">
        <v>140</v>
      </c>
      <c r="H686" s="268">
        <v>103.569</v>
      </c>
      <c r="I686" s="269">
        <v>435.85</v>
      </c>
      <c r="J686" s="269">
        <f>ROUND(I686*H686,2)</f>
        <v>45140.55</v>
      </c>
      <c r="K686" s="266" t="s">
        <v>17</v>
      </c>
      <c r="L686" s="270"/>
      <c r="M686" s="271" t="s">
        <v>17</v>
      </c>
      <c r="N686" s="272" t="s">
        <v>41</v>
      </c>
      <c r="O686" s="215">
        <v>0</v>
      </c>
      <c r="P686" s="215">
        <f>O686*H686</f>
        <v>0</v>
      </c>
      <c r="Q686" s="215">
        <v>0.0004</v>
      </c>
      <c r="R686" s="215">
        <f>Q686*H686</f>
        <v>0.0414276</v>
      </c>
      <c r="S686" s="215">
        <v>0</v>
      </c>
      <c r="T686" s="216">
        <f>S686*H686</f>
        <v>0</v>
      </c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R686" s="217" t="s">
        <v>473</v>
      </c>
      <c r="AT686" s="217" t="s">
        <v>420</v>
      </c>
      <c r="AU686" s="217" t="s">
        <v>80</v>
      </c>
      <c r="AY686" s="19" t="s">
        <v>242</v>
      </c>
      <c r="BE686" s="218">
        <f>IF(N686="základní",J686,0)</f>
        <v>45140.55</v>
      </c>
      <c r="BF686" s="218">
        <f>IF(N686="snížená",J686,0)</f>
        <v>0</v>
      </c>
      <c r="BG686" s="218">
        <f>IF(N686="zákl. přenesená",J686,0)</f>
        <v>0</v>
      </c>
      <c r="BH686" s="218">
        <f>IF(N686="sníž. přenesená",J686,0)</f>
        <v>0</v>
      </c>
      <c r="BI686" s="218">
        <f>IF(N686="nulová",J686,0)</f>
        <v>0</v>
      </c>
      <c r="BJ686" s="19" t="s">
        <v>78</v>
      </c>
      <c r="BK686" s="218">
        <f>ROUND(I686*H686,2)</f>
        <v>45140.55</v>
      </c>
      <c r="BL686" s="19" t="s">
        <v>363</v>
      </c>
      <c r="BM686" s="217" t="s">
        <v>2110</v>
      </c>
    </row>
    <row r="687" spans="1:51" s="13" customFormat="1" ht="12">
      <c r="A687" s="13"/>
      <c r="B687" s="225"/>
      <c r="C687" s="226"/>
      <c r="D687" s="223" t="s">
        <v>254</v>
      </c>
      <c r="E687" s="227" t="s">
        <v>17</v>
      </c>
      <c r="F687" s="228" t="s">
        <v>2111</v>
      </c>
      <c r="G687" s="226"/>
      <c r="H687" s="229">
        <v>42</v>
      </c>
      <c r="I687" s="226"/>
      <c r="J687" s="226"/>
      <c r="K687" s="226"/>
      <c r="L687" s="230"/>
      <c r="M687" s="231"/>
      <c r="N687" s="232"/>
      <c r="O687" s="232"/>
      <c r="P687" s="232"/>
      <c r="Q687" s="232"/>
      <c r="R687" s="232"/>
      <c r="S687" s="232"/>
      <c r="T687" s="23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4" t="s">
        <v>254</v>
      </c>
      <c r="AU687" s="234" t="s">
        <v>80</v>
      </c>
      <c r="AV687" s="13" t="s">
        <v>80</v>
      </c>
      <c r="AW687" s="13" t="s">
        <v>32</v>
      </c>
      <c r="AX687" s="13" t="s">
        <v>70</v>
      </c>
      <c r="AY687" s="234" t="s">
        <v>242</v>
      </c>
    </row>
    <row r="688" spans="1:51" s="13" customFormat="1" ht="12">
      <c r="A688" s="13"/>
      <c r="B688" s="225"/>
      <c r="C688" s="226"/>
      <c r="D688" s="223" t="s">
        <v>254</v>
      </c>
      <c r="E688" s="227" t="s">
        <v>17</v>
      </c>
      <c r="F688" s="228" t="s">
        <v>2112</v>
      </c>
      <c r="G688" s="226"/>
      <c r="H688" s="229">
        <v>10.7</v>
      </c>
      <c r="I688" s="226"/>
      <c r="J688" s="226"/>
      <c r="K688" s="226"/>
      <c r="L688" s="230"/>
      <c r="M688" s="231"/>
      <c r="N688" s="232"/>
      <c r="O688" s="232"/>
      <c r="P688" s="232"/>
      <c r="Q688" s="232"/>
      <c r="R688" s="232"/>
      <c r="S688" s="232"/>
      <c r="T688" s="23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4" t="s">
        <v>254</v>
      </c>
      <c r="AU688" s="234" t="s">
        <v>80</v>
      </c>
      <c r="AV688" s="13" t="s">
        <v>80</v>
      </c>
      <c r="AW688" s="13" t="s">
        <v>32</v>
      </c>
      <c r="AX688" s="13" t="s">
        <v>70</v>
      </c>
      <c r="AY688" s="234" t="s">
        <v>242</v>
      </c>
    </row>
    <row r="689" spans="1:51" s="13" customFormat="1" ht="12">
      <c r="A689" s="13"/>
      <c r="B689" s="225"/>
      <c r="C689" s="226"/>
      <c r="D689" s="223" t="s">
        <v>254</v>
      </c>
      <c r="E689" s="227" t="s">
        <v>17</v>
      </c>
      <c r="F689" s="228" t="s">
        <v>2113</v>
      </c>
      <c r="G689" s="226"/>
      <c r="H689" s="229">
        <v>38.15</v>
      </c>
      <c r="I689" s="226"/>
      <c r="J689" s="226"/>
      <c r="K689" s="226"/>
      <c r="L689" s="230"/>
      <c r="M689" s="231"/>
      <c r="N689" s="232"/>
      <c r="O689" s="232"/>
      <c r="P689" s="232"/>
      <c r="Q689" s="232"/>
      <c r="R689" s="232"/>
      <c r="S689" s="232"/>
      <c r="T689" s="23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4" t="s">
        <v>254</v>
      </c>
      <c r="AU689" s="234" t="s">
        <v>80</v>
      </c>
      <c r="AV689" s="13" t="s">
        <v>80</v>
      </c>
      <c r="AW689" s="13" t="s">
        <v>32</v>
      </c>
      <c r="AX689" s="13" t="s">
        <v>70</v>
      </c>
      <c r="AY689" s="234" t="s">
        <v>242</v>
      </c>
    </row>
    <row r="690" spans="1:51" s="14" customFormat="1" ht="12">
      <c r="A690" s="14"/>
      <c r="B690" s="235"/>
      <c r="C690" s="236"/>
      <c r="D690" s="223" t="s">
        <v>254</v>
      </c>
      <c r="E690" s="237" t="s">
        <v>1270</v>
      </c>
      <c r="F690" s="238" t="s">
        <v>261</v>
      </c>
      <c r="G690" s="236"/>
      <c r="H690" s="239">
        <v>90.85</v>
      </c>
      <c r="I690" s="236"/>
      <c r="J690" s="236"/>
      <c r="K690" s="236"/>
      <c r="L690" s="240"/>
      <c r="M690" s="241"/>
      <c r="N690" s="242"/>
      <c r="O690" s="242"/>
      <c r="P690" s="242"/>
      <c r="Q690" s="242"/>
      <c r="R690" s="242"/>
      <c r="S690" s="242"/>
      <c r="T690" s="243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4" t="s">
        <v>254</v>
      </c>
      <c r="AU690" s="244" t="s">
        <v>80</v>
      </c>
      <c r="AV690" s="14" t="s">
        <v>248</v>
      </c>
      <c r="AW690" s="14" t="s">
        <v>32</v>
      </c>
      <c r="AX690" s="14" t="s">
        <v>70</v>
      </c>
      <c r="AY690" s="244" t="s">
        <v>242</v>
      </c>
    </row>
    <row r="691" spans="1:51" s="13" customFormat="1" ht="12">
      <c r="A691" s="13"/>
      <c r="B691" s="225"/>
      <c r="C691" s="226"/>
      <c r="D691" s="223" t="s">
        <v>254</v>
      </c>
      <c r="E691" s="227" t="s">
        <v>17</v>
      </c>
      <c r="F691" s="228" t="s">
        <v>2114</v>
      </c>
      <c r="G691" s="226"/>
      <c r="H691" s="229">
        <v>103.569</v>
      </c>
      <c r="I691" s="226"/>
      <c r="J691" s="226"/>
      <c r="K691" s="226"/>
      <c r="L691" s="230"/>
      <c r="M691" s="231"/>
      <c r="N691" s="232"/>
      <c r="O691" s="232"/>
      <c r="P691" s="232"/>
      <c r="Q691" s="232"/>
      <c r="R691" s="232"/>
      <c r="S691" s="232"/>
      <c r="T691" s="23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4" t="s">
        <v>254</v>
      </c>
      <c r="AU691" s="234" t="s">
        <v>80</v>
      </c>
      <c r="AV691" s="13" t="s">
        <v>80</v>
      </c>
      <c r="AW691" s="13" t="s">
        <v>32</v>
      </c>
      <c r="AX691" s="13" t="s">
        <v>78</v>
      </c>
      <c r="AY691" s="234" t="s">
        <v>242</v>
      </c>
    </row>
    <row r="692" spans="1:65" s="2" customFormat="1" ht="24.15" customHeight="1">
      <c r="A692" s="34"/>
      <c r="B692" s="35"/>
      <c r="C692" s="207" t="s">
        <v>2115</v>
      </c>
      <c r="D692" s="207" t="s">
        <v>244</v>
      </c>
      <c r="E692" s="208" t="s">
        <v>2116</v>
      </c>
      <c r="F692" s="209" t="s">
        <v>2117</v>
      </c>
      <c r="G692" s="210" t="s">
        <v>736</v>
      </c>
      <c r="H692" s="211">
        <v>1.008</v>
      </c>
      <c r="I692" s="212">
        <v>1056.06</v>
      </c>
      <c r="J692" s="212">
        <f>ROUND(I692*H692,2)</f>
        <v>1064.51</v>
      </c>
      <c r="K692" s="209" t="s">
        <v>247</v>
      </c>
      <c r="L692" s="40"/>
      <c r="M692" s="213" t="s">
        <v>17</v>
      </c>
      <c r="N692" s="214" t="s">
        <v>41</v>
      </c>
      <c r="O692" s="215">
        <v>1.567</v>
      </c>
      <c r="P692" s="215">
        <f>O692*H692</f>
        <v>1.579536</v>
      </c>
      <c r="Q692" s="215">
        <v>0</v>
      </c>
      <c r="R692" s="215">
        <f>Q692*H692</f>
        <v>0</v>
      </c>
      <c r="S692" s="215">
        <v>0</v>
      </c>
      <c r="T692" s="216">
        <f>S692*H692</f>
        <v>0</v>
      </c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R692" s="217" t="s">
        <v>363</v>
      </c>
      <c r="AT692" s="217" t="s">
        <v>244</v>
      </c>
      <c r="AU692" s="217" t="s">
        <v>80</v>
      </c>
      <c r="AY692" s="19" t="s">
        <v>242</v>
      </c>
      <c r="BE692" s="218">
        <f>IF(N692="základní",J692,0)</f>
        <v>1064.51</v>
      </c>
      <c r="BF692" s="218">
        <f>IF(N692="snížená",J692,0)</f>
        <v>0</v>
      </c>
      <c r="BG692" s="218">
        <f>IF(N692="zákl. přenesená",J692,0)</f>
        <v>0</v>
      </c>
      <c r="BH692" s="218">
        <f>IF(N692="sníž. přenesená",J692,0)</f>
        <v>0</v>
      </c>
      <c r="BI692" s="218">
        <f>IF(N692="nulová",J692,0)</f>
        <v>0</v>
      </c>
      <c r="BJ692" s="19" t="s">
        <v>78</v>
      </c>
      <c r="BK692" s="218">
        <f>ROUND(I692*H692,2)</f>
        <v>1064.51</v>
      </c>
      <c r="BL692" s="19" t="s">
        <v>363</v>
      </c>
      <c r="BM692" s="217" t="s">
        <v>2118</v>
      </c>
    </row>
    <row r="693" spans="1:47" s="2" customFormat="1" ht="12">
      <c r="A693" s="34"/>
      <c r="B693" s="35"/>
      <c r="C693" s="36"/>
      <c r="D693" s="219" t="s">
        <v>250</v>
      </c>
      <c r="E693" s="36"/>
      <c r="F693" s="220" t="s">
        <v>2119</v>
      </c>
      <c r="G693" s="36"/>
      <c r="H693" s="36"/>
      <c r="I693" s="36"/>
      <c r="J693" s="36"/>
      <c r="K693" s="36"/>
      <c r="L693" s="40"/>
      <c r="M693" s="221"/>
      <c r="N693" s="222"/>
      <c r="O693" s="79"/>
      <c r="P693" s="79"/>
      <c r="Q693" s="79"/>
      <c r="R693" s="79"/>
      <c r="S693" s="79"/>
      <c r="T693" s="80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T693" s="19" t="s">
        <v>250</v>
      </c>
      <c r="AU693" s="19" t="s">
        <v>80</v>
      </c>
    </row>
    <row r="694" spans="1:63" s="12" customFormat="1" ht="22.8" customHeight="1">
      <c r="A694" s="12"/>
      <c r="B694" s="192"/>
      <c r="C694" s="193"/>
      <c r="D694" s="194" t="s">
        <v>69</v>
      </c>
      <c r="E694" s="205" t="s">
        <v>2120</v>
      </c>
      <c r="F694" s="205" t="s">
        <v>2121</v>
      </c>
      <c r="G694" s="193"/>
      <c r="H694" s="193"/>
      <c r="I694" s="193"/>
      <c r="J694" s="206">
        <f>BK694</f>
        <v>18014.95</v>
      </c>
      <c r="K694" s="193"/>
      <c r="L694" s="197"/>
      <c r="M694" s="198"/>
      <c r="N694" s="199"/>
      <c r="O694" s="199"/>
      <c r="P694" s="200">
        <f>SUM(P695:P696)</f>
        <v>0</v>
      </c>
      <c r="Q694" s="199"/>
      <c r="R694" s="200">
        <f>SUM(R695:R696)</f>
        <v>0.03721</v>
      </c>
      <c r="S694" s="199"/>
      <c r="T694" s="201">
        <f>SUM(T695:T696)</f>
        <v>0</v>
      </c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R694" s="202" t="s">
        <v>80</v>
      </c>
      <c r="AT694" s="203" t="s">
        <v>69</v>
      </c>
      <c r="AU694" s="203" t="s">
        <v>78</v>
      </c>
      <c r="AY694" s="202" t="s">
        <v>242</v>
      </c>
      <c r="BK694" s="204">
        <f>SUM(BK695:BK696)</f>
        <v>18014.95</v>
      </c>
    </row>
    <row r="695" spans="1:65" s="2" customFormat="1" ht="24.15" customHeight="1">
      <c r="A695" s="34"/>
      <c r="B695" s="35"/>
      <c r="C695" s="207" t="s">
        <v>2122</v>
      </c>
      <c r="D695" s="207" t="s">
        <v>244</v>
      </c>
      <c r="E695" s="208" t="s">
        <v>2123</v>
      </c>
      <c r="F695" s="209" t="s">
        <v>2124</v>
      </c>
      <c r="G695" s="210" t="s">
        <v>2125</v>
      </c>
      <c r="H695" s="211">
        <v>1</v>
      </c>
      <c r="I695" s="212">
        <v>18014.95</v>
      </c>
      <c r="J695" s="212">
        <f>ROUND(I695*H695,2)</f>
        <v>18014.95</v>
      </c>
      <c r="K695" s="209" t="s">
        <v>17</v>
      </c>
      <c r="L695" s="40"/>
      <c r="M695" s="213" t="s">
        <v>17</v>
      </c>
      <c r="N695" s="214" t="s">
        <v>41</v>
      </c>
      <c r="O695" s="215">
        <v>0</v>
      </c>
      <c r="P695" s="215">
        <f>O695*H695</f>
        <v>0</v>
      </c>
      <c r="Q695" s="215">
        <v>0.03721</v>
      </c>
      <c r="R695" s="215">
        <f>Q695*H695</f>
        <v>0.03721</v>
      </c>
      <c r="S695" s="215">
        <v>0</v>
      </c>
      <c r="T695" s="216">
        <f>S695*H695</f>
        <v>0</v>
      </c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R695" s="217" t="s">
        <v>363</v>
      </c>
      <c r="AT695" s="217" t="s">
        <v>244</v>
      </c>
      <c r="AU695" s="217" t="s">
        <v>80</v>
      </c>
      <c r="AY695" s="19" t="s">
        <v>242</v>
      </c>
      <c r="BE695" s="218">
        <f>IF(N695="základní",J695,0)</f>
        <v>18014.95</v>
      </c>
      <c r="BF695" s="218">
        <f>IF(N695="snížená",J695,0)</f>
        <v>0</v>
      </c>
      <c r="BG695" s="218">
        <f>IF(N695="zákl. přenesená",J695,0)</f>
        <v>0</v>
      </c>
      <c r="BH695" s="218">
        <f>IF(N695="sníž. přenesená",J695,0)</f>
        <v>0</v>
      </c>
      <c r="BI695" s="218">
        <f>IF(N695="nulová",J695,0)</f>
        <v>0</v>
      </c>
      <c r="BJ695" s="19" t="s">
        <v>78</v>
      </c>
      <c r="BK695" s="218">
        <f>ROUND(I695*H695,2)</f>
        <v>18014.95</v>
      </c>
      <c r="BL695" s="19" t="s">
        <v>363</v>
      </c>
      <c r="BM695" s="217" t="s">
        <v>2126</v>
      </c>
    </row>
    <row r="696" spans="1:51" s="13" customFormat="1" ht="12">
      <c r="A696" s="13"/>
      <c r="B696" s="225"/>
      <c r="C696" s="226"/>
      <c r="D696" s="223" t="s">
        <v>254</v>
      </c>
      <c r="E696" s="227" t="s">
        <v>17</v>
      </c>
      <c r="F696" s="228" t="s">
        <v>78</v>
      </c>
      <c r="G696" s="226"/>
      <c r="H696" s="229">
        <v>1</v>
      </c>
      <c r="I696" s="226"/>
      <c r="J696" s="226"/>
      <c r="K696" s="226"/>
      <c r="L696" s="230"/>
      <c r="M696" s="231"/>
      <c r="N696" s="232"/>
      <c r="O696" s="232"/>
      <c r="P696" s="232"/>
      <c r="Q696" s="232"/>
      <c r="R696" s="232"/>
      <c r="S696" s="232"/>
      <c r="T696" s="23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4" t="s">
        <v>254</v>
      </c>
      <c r="AU696" s="234" t="s">
        <v>80</v>
      </c>
      <c r="AV696" s="13" t="s">
        <v>80</v>
      </c>
      <c r="AW696" s="13" t="s">
        <v>32</v>
      </c>
      <c r="AX696" s="13" t="s">
        <v>78</v>
      </c>
      <c r="AY696" s="234" t="s">
        <v>242</v>
      </c>
    </row>
    <row r="697" spans="1:63" s="12" customFormat="1" ht="22.8" customHeight="1">
      <c r="A697" s="12"/>
      <c r="B697" s="192"/>
      <c r="C697" s="193"/>
      <c r="D697" s="194" t="s">
        <v>69</v>
      </c>
      <c r="E697" s="205" t="s">
        <v>2127</v>
      </c>
      <c r="F697" s="205" t="s">
        <v>2128</v>
      </c>
      <c r="G697" s="193"/>
      <c r="H697" s="193"/>
      <c r="I697" s="193"/>
      <c r="J697" s="206">
        <f>BK697</f>
        <v>24875.04</v>
      </c>
      <c r="K697" s="193"/>
      <c r="L697" s="197"/>
      <c r="M697" s="198"/>
      <c r="N697" s="199"/>
      <c r="O697" s="199"/>
      <c r="P697" s="200">
        <f>SUM(P698:P720)</f>
        <v>48.61322</v>
      </c>
      <c r="Q697" s="199"/>
      <c r="R697" s="200">
        <f>SUM(R698:R720)</f>
        <v>0.136514</v>
      </c>
      <c r="S697" s="199"/>
      <c r="T697" s="201">
        <f>SUM(T698:T720)</f>
        <v>0</v>
      </c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R697" s="202" t="s">
        <v>80</v>
      </c>
      <c r="AT697" s="203" t="s">
        <v>69</v>
      </c>
      <c r="AU697" s="203" t="s">
        <v>78</v>
      </c>
      <c r="AY697" s="202" t="s">
        <v>242</v>
      </c>
      <c r="BK697" s="204">
        <f>SUM(BK698:BK720)</f>
        <v>24875.04</v>
      </c>
    </row>
    <row r="698" spans="1:65" s="2" customFormat="1" ht="24.15" customHeight="1">
      <c r="A698" s="34"/>
      <c r="B698" s="35"/>
      <c r="C698" s="207" t="s">
        <v>2129</v>
      </c>
      <c r="D698" s="207" t="s">
        <v>244</v>
      </c>
      <c r="E698" s="208" t="s">
        <v>2130</v>
      </c>
      <c r="F698" s="209" t="s">
        <v>2131</v>
      </c>
      <c r="G698" s="210" t="s">
        <v>184</v>
      </c>
      <c r="H698" s="211">
        <v>119.7</v>
      </c>
      <c r="I698" s="212">
        <v>124.86</v>
      </c>
      <c r="J698" s="212">
        <f>ROUND(I698*H698,2)</f>
        <v>14945.74</v>
      </c>
      <c r="K698" s="209" t="s">
        <v>247</v>
      </c>
      <c r="L698" s="40"/>
      <c r="M698" s="213" t="s">
        <v>17</v>
      </c>
      <c r="N698" s="214" t="s">
        <v>41</v>
      </c>
      <c r="O698" s="215">
        <v>0.306</v>
      </c>
      <c r="P698" s="215">
        <f>O698*H698</f>
        <v>36.6282</v>
      </c>
      <c r="Q698" s="215">
        <v>0</v>
      </c>
      <c r="R698" s="215">
        <f>Q698*H698</f>
        <v>0</v>
      </c>
      <c r="S698" s="215">
        <v>0</v>
      </c>
      <c r="T698" s="216">
        <f>S698*H698</f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217" t="s">
        <v>363</v>
      </c>
      <c r="AT698" s="217" t="s">
        <v>244</v>
      </c>
      <c r="AU698" s="217" t="s">
        <v>80</v>
      </c>
      <c r="AY698" s="19" t="s">
        <v>242</v>
      </c>
      <c r="BE698" s="218">
        <f>IF(N698="základní",J698,0)</f>
        <v>14945.74</v>
      </c>
      <c r="BF698" s="218">
        <f>IF(N698="snížená",J698,0)</f>
        <v>0</v>
      </c>
      <c r="BG698" s="218">
        <f>IF(N698="zákl. přenesená",J698,0)</f>
        <v>0</v>
      </c>
      <c r="BH698" s="218">
        <f>IF(N698="sníž. přenesená",J698,0)</f>
        <v>0</v>
      </c>
      <c r="BI698" s="218">
        <f>IF(N698="nulová",J698,0)</f>
        <v>0</v>
      </c>
      <c r="BJ698" s="19" t="s">
        <v>78</v>
      </c>
      <c r="BK698" s="218">
        <f>ROUND(I698*H698,2)</f>
        <v>14945.74</v>
      </c>
      <c r="BL698" s="19" t="s">
        <v>363</v>
      </c>
      <c r="BM698" s="217" t="s">
        <v>2132</v>
      </c>
    </row>
    <row r="699" spans="1:47" s="2" customFormat="1" ht="12">
      <c r="A699" s="34"/>
      <c r="B699" s="35"/>
      <c r="C699" s="36"/>
      <c r="D699" s="219" t="s">
        <v>250</v>
      </c>
      <c r="E699" s="36"/>
      <c r="F699" s="220" t="s">
        <v>2133</v>
      </c>
      <c r="G699" s="36"/>
      <c r="H699" s="36"/>
      <c r="I699" s="36"/>
      <c r="J699" s="36"/>
      <c r="K699" s="36"/>
      <c r="L699" s="40"/>
      <c r="M699" s="221"/>
      <c r="N699" s="222"/>
      <c r="O699" s="79"/>
      <c r="P699" s="79"/>
      <c r="Q699" s="79"/>
      <c r="R699" s="79"/>
      <c r="S699" s="79"/>
      <c r="T699" s="80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T699" s="19" t="s">
        <v>250</v>
      </c>
      <c r="AU699" s="19" t="s">
        <v>80</v>
      </c>
    </row>
    <row r="700" spans="1:51" s="13" customFormat="1" ht="12">
      <c r="A700" s="13"/>
      <c r="B700" s="225"/>
      <c r="C700" s="226"/>
      <c r="D700" s="223" t="s">
        <v>254</v>
      </c>
      <c r="E700" s="227" t="s">
        <v>17</v>
      </c>
      <c r="F700" s="228" t="s">
        <v>2134</v>
      </c>
      <c r="G700" s="226"/>
      <c r="H700" s="229">
        <v>39.3</v>
      </c>
      <c r="I700" s="226"/>
      <c r="J700" s="226"/>
      <c r="K700" s="226"/>
      <c r="L700" s="230"/>
      <c r="M700" s="231"/>
      <c r="N700" s="232"/>
      <c r="O700" s="232"/>
      <c r="P700" s="232"/>
      <c r="Q700" s="232"/>
      <c r="R700" s="232"/>
      <c r="S700" s="232"/>
      <c r="T700" s="23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4" t="s">
        <v>254</v>
      </c>
      <c r="AU700" s="234" t="s">
        <v>80</v>
      </c>
      <c r="AV700" s="13" t="s">
        <v>80</v>
      </c>
      <c r="AW700" s="13" t="s">
        <v>32</v>
      </c>
      <c r="AX700" s="13" t="s">
        <v>70</v>
      </c>
      <c r="AY700" s="234" t="s">
        <v>242</v>
      </c>
    </row>
    <row r="701" spans="1:51" s="13" customFormat="1" ht="12">
      <c r="A701" s="13"/>
      <c r="B701" s="225"/>
      <c r="C701" s="226"/>
      <c r="D701" s="223" t="s">
        <v>254</v>
      </c>
      <c r="E701" s="227" t="s">
        <v>17</v>
      </c>
      <c r="F701" s="228" t="s">
        <v>2135</v>
      </c>
      <c r="G701" s="226"/>
      <c r="H701" s="229">
        <v>21.7</v>
      </c>
      <c r="I701" s="226"/>
      <c r="J701" s="226"/>
      <c r="K701" s="226"/>
      <c r="L701" s="230"/>
      <c r="M701" s="231"/>
      <c r="N701" s="232"/>
      <c r="O701" s="232"/>
      <c r="P701" s="232"/>
      <c r="Q701" s="232"/>
      <c r="R701" s="232"/>
      <c r="S701" s="232"/>
      <c r="T701" s="23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4" t="s">
        <v>254</v>
      </c>
      <c r="AU701" s="234" t="s">
        <v>80</v>
      </c>
      <c r="AV701" s="13" t="s">
        <v>80</v>
      </c>
      <c r="AW701" s="13" t="s">
        <v>32</v>
      </c>
      <c r="AX701" s="13" t="s">
        <v>70</v>
      </c>
      <c r="AY701" s="234" t="s">
        <v>242</v>
      </c>
    </row>
    <row r="702" spans="1:51" s="13" customFormat="1" ht="12">
      <c r="A702" s="13"/>
      <c r="B702" s="225"/>
      <c r="C702" s="226"/>
      <c r="D702" s="223" t="s">
        <v>254</v>
      </c>
      <c r="E702" s="227" t="s">
        <v>17</v>
      </c>
      <c r="F702" s="228" t="s">
        <v>2136</v>
      </c>
      <c r="G702" s="226"/>
      <c r="H702" s="229">
        <v>58.7</v>
      </c>
      <c r="I702" s="226"/>
      <c r="J702" s="226"/>
      <c r="K702" s="226"/>
      <c r="L702" s="230"/>
      <c r="M702" s="231"/>
      <c r="N702" s="232"/>
      <c r="O702" s="232"/>
      <c r="P702" s="232"/>
      <c r="Q702" s="232"/>
      <c r="R702" s="232"/>
      <c r="S702" s="232"/>
      <c r="T702" s="23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4" t="s">
        <v>254</v>
      </c>
      <c r="AU702" s="234" t="s">
        <v>80</v>
      </c>
      <c r="AV702" s="13" t="s">
        <v>80</v>
      </c>
      <c r="AW702" s="13" t="s">
        <v>32</v>
      </c>
      <c r="AX702" s="13" t="s">
        <v>70</v>
      </c>
      <c r="AY702" s="234" t="s">
        <v>242</v>
      </c>
    </row>
    <row r="703" spans="1:51" s="14" customFormat="1" ht="12">
      <c r="A703" s="14"/>
      <c r="B703" s="235"/>
      <c r="C703" s="236"/>
      <c r="D703" s="223" t="s">
        <v>254</v>
      </c>
      <c r="E703" s="237" t="s">
        <v>1299</v>
      </c>
      <c r="F703" s="238" t="s">
        <v>261</v>
      </c>
      <c r="G703" s="236"/>
      <c r="H703" s="239">
        <v>119.7</v>
      </c>
      <c r="I703" s="236"/>
      <c r="J703" s="236"/>
      <c r="K703" s="236"/>
      <c r="L703" s="240"/>
      <c r="M703" s="241"/>
      <c r="N703" s="242"/>
      <c r="O703" s="242"/>
      <c r="P703" s="242"/>
      <c r="Q703" s="242"/>
      <c r="R703" s="242"/>
      <c r="S703" s="242"/>
      <c r="T703" s="243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4" t="s">
        <v>254</v>
      </c>
      <c r="AU703" s="244" t="s">
        <v>80</v>
      </c>
      <c r="AV703" s="14" t="s">
        <v>248</v>
      </c>
      <c r="AW703" s="14" t="s">
        <v>32</v>
      </c>
      <c r="AX703" s="14" t="s">
        <v>78</v>
      </c>
      <c r="AY703" s="244" t="s">
        <v>242</v>
      </c>
    </row>
    <row r="704" spans="1:65" s="2" customFormat="1" ht="16.5" customHeight="1">
      <c r="A704" s="34"/>
      <c r="B704" s="35"/>
      <c r="C704" s="264" t="s">
        <v>2137</v>
      </c>
      <c r="D704" s="264" t="s">
        <v>420</v>
      </c>
      <c r="E704" s="265" t="s">
        <v>2138</v>
      </c>
      <c r="F704" s="266" t="s">
        <v>2139</v>
      </c>
      <c r="G704" s="267" t="s">
        <v>1200</v>
      </c>
      <c r="H704" s="268">
        <v>118.395</v>
      </c>
      <c r="I704" s="269">
        <v>36.13</v>
      </c>
      <c r="J704" s="269">
        <f>ROUND(I704*H704,2)</f>
        <v>4277.61</v>
      </c>
      <c r="K704" s="266" t="s">
        <v>423</v>
      </c>
      <c r="L704" s="270"/>
      <c r="M704" s="271" t="s">
        <v>17</v>
      </c>
      <c r="N704" s="272" t="s">
        <v>41</v>
      </c>
      <c r="O704" s="215">
        <v>0</v>
      </c>
      <c r="P704" s="215">
        <f>O704*H704</f>
        <v>0</v>
      </c>
      <c r="Q704" s="215">
        <v>0.001</v>
      </c>
      <c r="R704" s="215">
        <f>Q704*H704</f>
        <v>0.118395</v>
      </c>
      <c r="S704" s="215">
        <v>0</v>
      </c>
      <c r="T704" s="216">
        <f>S704*H704</f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217" t="s">
        <v>473</v>
      </c>
      <c r="AT704" s="217" t="s">
        <v>420</v>
      </c>
      <c r="AU704" s="217" t="s">
        <v>80</v>
      </c>
      <c r="AY704" s="19" t="s">
        <v>242</v>
      </c>
      <c r="BE704" s="218">
        <f>IF(N704="základní",J704,0)</f>
        <v>4277.61</v>
      </c>
      <c r="BF704" s="218">
        <f>IF(N704="snížená",J704,0)</f>
        <v>0</v>
      </c>
      <c r="BG704" s="218">
        <f>IF(N704="zákl. přenesená",J704,0)</f>
        <v>0</v>
      </c>
      <c r="BH704" s="218">
        <f>IF(N704="sníž. přenesená",J704,0)</f>
        <v>0</v>
      </c>
      <c r="BI704" s="218">
        <f>IF(N704="nulová",J704,0)</f>
        <v>0</v>
      </c>
      <c r="BJ704" s="19" t="s">
        <v>78</v>
      </c>
      <c r="BK704" s="218">
        <f>ROUND(I704*H704,2)</f>
        <v>4277.61</v>
      </c>
      <c r="BL704" s="19" t="s">
        <v>363</v>
      </c>
      <c r="BM704" s="217" t="s">
        <v>2140</v>
      </c>
    </row>
    <row r="705" spans="1:51" s="13" customFormat="1" ht="12">
      <c r="A705" s="13"/>
      <c r="B705" s="225"/>
      <c r="C705" s="226"/>
      <c r="D705" s="223" t="s">
        <v>254</v>
      </c>
      <c r="E705" s="227" t="s">
        <v>17</v>
      </c>
      <c r="F705" s="228" t="s">
        <v>2141</v>
      </c>
      <c r="G705" s="226"/>
      <c r="H705" s="229">
        <v>118.395</v>
      </c>
      <c r="I705" s="226"/>
      <c r="J705" s="226"/>
      <c r="K705" s="226"/>
      <c r="L705" s="230"/>
      <c r="M705" s="231"/>
      <c r="N705" s="232"/>
      <c r="O705" s="232"/>
      <c r="P705" s="232"/>
      <c r="Q705" s="232"/>
      <c r="R705" s="232"/>
      <c r="S705" s="232"/>
      <c r="T705" s="23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4" t="s">
        <v>254</v>
      </c>
      <c r="AU705" s="234" t="s">
        <v>80</v>
      </c>
      <c r="AV705" s="13" t="s">
        <v>80</v>
      </c>
      <c r="AW705" s="13" t="s">
        <v>32</v>
      </c>
      <c r="AX705" s="13" t="s">
        <v>70</v>
      </c>
      <c r="AY705" s="234" t="s">
        <v>242</v>
      </c>
    </row>
    <row r="706" spans="1:51" s="14" customFormat="1" ht="12">
      <c r="A706" s="14"/>
      <c r="B706" s="235"/>
      <c r="C706" s="236"/>
      <c r="D706" s="223" t="s">
        <v>254</v>
      </c>
      <c r="E706" s="237" t="s">
        <v>17</v>
      </c>
      <c r="F706" s="238" t="s">
        <v>261</v>
      </c>
      <c r="G706" s="236"/>
      <c r="H706" s="239">
        <v>118.395</v>
      </c>
      <c r="I706" s="236"/>
      <c r="J706" s="236"/>
      <c r="K706" s="236"/>
      <c r="L706" s="240"/>
      <c r="M706" s="241"/>
      <c r="N706" s="242"/>
      <c r="O706" s="242"/>
      <c r="P706" s="242"/>
      <c r="Q706" s="242"/>
      <c r="R706" s="242"/>
      <c r="S706" s="242"/>
      <c r="T706" s="243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4" t="s">
        <v>254</v>
      </c>
      <c r="AU706" s="244" t="s">
        <v>80</v>
      </c>
      <c r="AV706" s="14" t="s">
        <v>248</v>
      </c>
      <c r="AW706" s="14" t="s">
        <v>32</v>
      </c>
      <c r="AX706" s="14" t="s">
        <v>78</v>
      </c>
      <c r="AY706" s="244" t="s">
        <v>242</v>
      </c>
    </row>
    <row r="707" spans="1:65" s="2" customFormat="1" ht="16.5" customHeight="1">
      <c r="A707" s="34"/>
      <c r="B707" s="35"/>
      <c r="C707" s="207" t="s">
        <v>2142</v>
      </c>
      <c r="D707" s="207" t="s">
        <v>244</v>
      </c>
      <c r="E707" s="208" t="s">
        <v>2143</v>
      </c>
      <c r="F707" s="209" t="s">
        <v>2144</v>
      </c>
      <c r="G707" s="210" t="s">
        <v>184</v>
      </c>
      <c r="H707" s="211">
        <v>18</v>
      </c>
      <c r="I707" s="212">
        <v>109.77</v>
      </c>
      <c r="J707" s="212">
        <f>ROUND(I707*H707,2)</f>
        <v>1975.86</v>
      </c>
      <c r="K707" s="209" t="s">
        <v>247</v>
      </c>
      <c r="L707" s="40"/>
      <c r="M707" s="213" t="s">
        <v>17</v>
      </c>
      <c r="N707" s="214" t="s">
        <v>41</v>
      </c>
      <c r="O707" s="215">
        <v>0.269</v>
      </c>
      <c r="P707" s="215">
        <f>O707*H707</f>
        <v>4.8420000000000005</v>
      </c>
      <c r="Q707" s="215">
        <v>0</v>
      </c>
      <c r="R707" s="215">
        <f>Q707*H707</f>
        <v>0</v>
      </c>
      <c r="S707" s="215">
        <v>0</v>
      </c>
      <c r="T707" s="216">
        <f>S707*H707</f>
        <v>0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217" t="s">
        <v>363</v>
      </c>
      <c r="AT707" s="217" t="s">
        <v>244</v>
      </c>
      <c r="AU707" s="217" t="s">
        <v>80</v>
      </c>
      <c r="AY707" s="19" t="s">
        <v>242</v>
      </c>
      <c r="BE707" s="218">
        <f>IF(N707="základní",J707,0)</f>
        <v>1975.86</v>
      </c>
      <c r="BF707" s="218">
        <f>IF(N707="snížená",J707,0)</f>
        <v>0</v>
      </c>
      <c r="BG707" s="218">
        <f>IF(N707="zákl. přenesená",J707,0)</f>
        <v>0</v>
      </c>
      <c r="BH707" s="218">
        <f>IF(N707="sníž. přenesená",J707,0)</f>
        <v>0</v>
      </c>
      <c r="BI707" s="218">
        <f>IF(N707="nulová",J707,0)</f>
        <v>0</v>
      </c>
      <c r="BJ707" s="19" t="s">
        <v>78</v>
      </c>
      <c r="BK707" s="218">
        <f>ROUND(I707*H707,2)</f>
        <v>1975.86</v>
      </c>
      <c r="BL707" s="19" t="s">
        <v>363</v>
      </c>
      <c r="BM707" s="217" t="s">
        <v>2145</v>
      </c>
    </row>
    <row r="708" spans="1:47" s="2" customFormat="1" ht="12">
      <c r="A708" s="34"/>
      <c r="B708" s="35"/>
      <c r="C708" s="36"/>
      <c r="D708" s="219" t="s">
        <v>250</v>
      </c>
      <c r="E708" s="36"/>
      <c r="F708" s="220" t="s">
        <v>2146</v>
      </c>
      <c r="G708" s="36"/>
      <c r="H708" s="36"/>
      <c r="I708" s="36"/>
      <c r="J708" s="36"/>
      <c r="K708" s="36"/>
      <c r="L708" s="40"/>
      <c r="M708" s="221"/>
      <c r="N708" s="222"/>
      <c r="O708" s="79"/>
      <c r="P708" s="79"/>
      <c r="Q708" s="79"/>
      <c r="R708" s="79"/>
      <c r="S708" s="79"/>
      <c r="T708" s="80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T708" s="19" t="s">
        <v>250</v>
      </c>
      <c r="AU708" s="19" t="s">
        <v>80</v>
      </c>
    </row>
    <row r="709" spans="1:51" s="13" customFormat="1" ht="12">
      <c r="A709" s="13"/>
      <c r="B709" s="225"/>
      <c r="C709" s="226"/>
      <c r="D709" s="223" t="s">
        <v>254</v>
      </c>
      <c r="E709" s="227" t="s">
        <v>17</v>
      </c>
      <c r="F709" s="228" t="s">
        <v>2147</v>
      </c>
      <c r="G709" s="226"/>
      <c r="H709" s="229">
        <v>18</v>
      </c>
      <c r="I709" s="226"/>
      <c r="J709" s="226"/>
      <c r="K709" s="226"/>
      <c r="L709" s="230"/>
      <c r="M709" s="231"/>
      <c r="N709" s="232"/>
      <c r="O709" s="232"/>
      <c r="P709" s="232"/>
      <c r="Q709" s="232"/>
      <c r="R709" s="232"/>
      <c r="S709" s="232"/>
      <c r="T709" s="23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4" t="s">
        <v>254</v>
      </c>
      <c r="AU709" s="234" t="s">
        <v>80</v>
      </c>
      <c r="AV709" s="13" t="s">
        <v>80</v>
      </c>
      <c r="AW709" s="13" t="s">
        <v>32</v>
      </c>
      <c r="AX709" s="13" t="s">
        <v>78</v>
      </c>
      <c r="AY709" s="234" t="s">
        <v>242</v>
      </c>
    </row>
    <row r="710" spans="1:65" s="2" customFormat="1" ht="16.5" customHeight="1">
      <c r="A710" s="34"/>
      <c r="B710" s="35"/>
      <c r="C710" s="264" t="s">
        <v>2148</v>
      </c>
      <c r="D710" s="264" t="s">
        <v>420</v>
      </c>
      <c r="E710" s="265" t="s">
        <v>2149</v>
      </c>
      <c r="F710" s="266" t="s">
        <v>2150</v>
      </c>
      <c r="G710" s="267" t="s">
        <v>1200</v>
      </c>
      <c r="H710" s="268">
        <v>7.099</v>
      </c>
      <c r="I710" s="269">
        <v>32.54</v>
      </c>
      <c r="J710" s="269">
        <f>ROUND(I710*H710,2)</f>
        <v>231</v>
      </c>
      <c r="K710" s="266" t="s">
        <v>423</v>
      </c>
      <c r="L710" s="270"/>
      <c r="M710" s="271" t="s">
        <v>17</v>
      </c>
      <c r="N710" s="272" t="s">
        <v>41</v>
      </c>
      <c r="O710" s="215">
        <v>0</v>
      </c>
      <c r="P710" s="215">
        <f>O710*H710</f>
        <v>0</v>
      </c>
      <c r="Q710" s="215">
        <v>0.001</v>
      </c>
      <c r="R710" s="215">
        <f>Q710*H710</f>
        <v>0.007099</v>
      </c>
      <c r="S710" s="215">
        <v>0</v>
      </c>
      <c r="T710" s="216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217" t="s">
        <v>473</v>
      </c>
      <c r="AT710" s="217" t="s">
        <v>420</v>
      </c>
      <c r="AU710" s="217" t="s">
        <v>80</v>
      </c>
      <c r="AY710" s="19" t="s">
        <v>242</v>
      </c>
      <c r="BE710" s="218">
        <f>IF(N710="základní",J710,0)</f>
        <v>231</v>
      </c>
      <c r="BF710" s="218">
        <f>IF(N710="snížená",J710,0)</f>
        <v>0</v>
      </c>
      <c r="BG710" s="218">
        <f>IF(N710="zákl. přenesená",J710,0)</f>
        <v>0</v>
      </c>
      <c r="BH710" s="218">
        <f>IF(N710="sníž. přenesená",J710,0)</f>
        <v>0</v>
      </c>
      <c r="BI710" s="218">
        <f>IF(N710="nulová",J710,0)</f>
        <v>0</v>
      </c>
      <c r="BJ710" s="19" t="s">
        <v>78</v>
      </c>
      <c r="BK710" s="218">
        <f>ROUND(I710*H710,2)</f>
        <v>231</v>
      </c>
      <c r="BL710" s="19" t="s">
        <v>363</v>
      </c>
      <c r="BM710" s="217" t="s">
        <v>2151</v>
      </c>
    </row>
    <row r="711" spans="1:51" s="13" customFormat="1" ht="12">
      <c r="A711" s="13"/>
      <c r="B711" s="225"/>
      <c r="C711" s="226"/>
      <c r="D711" s="223" t="s">
        <v>254</v>
      </c>
      <c r="E711" s="227" t="s">
        <v>17</v>
      </c>
      <c r="F711" s="228" t="s">
        <v>2152</v>
      </c>
      <c r="G711" s="226"/>
      <c r="H711" s="229">
        <v>7.099</v>
      </c>
      <c r="I711" s="226"/>
      <c r="J711" s="226"/>
      <c r="K711" s="226"/>
      <c r="L711" s="230"/>
      <c r="M711" s="231"/>
      <c r="N711" s="232"/>
      <c r="O711" s="232"/>
      <c r="P711" s="232"/>
      <c r="Q711" s="232"/>
      <c r="R711" s="232"/>
      <c r="S711" s="232"/>
      <c r="T711" s="23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4" t="s">
        <v>254</v>
      </c>
      <c r="AU711" s="234" t="s">
        <v>80</v>
      </c>
      <c r="AV711" s="13" t="s">
        <v>80</v>
      </c>
      <c r="AW711" s="13" t="s">
        <v>32</v>
      </c>
      <c r="AX711" s="13" t="s">
        <v>78</v>
      </c>
      <c r="AY711" s="234" t="s">
        <v>242</v>
      </c>
    </row>
    <row r="712" spans="1:65" s="2" customFormat="1" ht="16.5" customHeight="1">
      <c r="A712" s="34"/>
      <c r="B712" s="35"/>
      <c r="C712" s="207" t="s">
        <v>2153</v>
      </c>
      <c r="D712" s="207" t="s">
        <v>244</v>
      </c>
      <c r="E712" s="208" t="s">
        <v>2154</v>
      </c>
      <c r="F712" s="209" t="s">
        <v>2155</v>
      </c>
      <c r="G712" s="210" t="s">
        <v>581</v>
      </c>
      <c r="H712" s="211">
        <v>17</v>
      </c>
      <c r="I712" s="212">
        <v>143.64</v>
      </c>
      <c r="J712" s="212">
        <f>ROUND(I712*H712,2)</f>
        <v>2441.88</v>
      </c>
      <c r="K712" s="209" t="s">
        <v>247</v>
      </c>
      <c r="L712" s="40"/>
      <c r="M712" s="213" t="s">
        <v>17</v>
      </c>
      <c r="N712" s="214" t="s">
        <v>41</v>
      </c>
      <c r="O712" s="215">
        <v>0.352</v>
      </c>
      <c r="P712" s="215">
        <f>O712*H712</f>
        <v>5.984</v>
      </c>
      <c r="Q712" s="215">
        <v>0</v>
      </c>
      <c r="R712" s="215">
        <f>Q712*H712</f>
        <v>0</v>
      </c>
      <c r="S712" s="215">
        <v>0</v>
      </c>
      <c r="T712" s="216">
        <f>S712*H712</f>
        <v>0</v>
      </c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R712" s="217" t="s">
        <v>363</v>
      </c>
      <c r="AT712" s="217" t="s">
        <v>244</v>
      </c>
      <c r="AU712" s="217" t="s">
        <v>80</v>
      </c>
      <c r="AY712" s="19" t="s">
        <v>242</v>
      </c>
      <c r="BE712" s="218">
        <f>IF(N712="základní",J712,0)</f>
        <v>2441.88</v>
      </c>
      <c r="BF712" s="218">
        <f>IF(N712="snížená",J712,0)</f>
        <v>0</v>
      </c>
      <c r="BG712" s="218">
        <f>IF(N712="zákl. přenesená",J712,0)</f>
        <v>0</v>
      </c>
      <c r="BH712" s="218">
        <f>IF(N712="sníž. přenesená",J712,0)</f>
        <v>0</v>
      </c>
      <c r="BI712" s="218">
        <f>IF(N712="nulová",J712,0)</f>
        <v>0</v>
      </c>
      <c r="BJ712" s="19" t="s">
        <v>78</v>
      </c>
      <c r="BK712" s="218">
        <f>ROUND(I712*H712,2)</f>
        <v>2441.88</v>
      </c>
      <c r="BL712" s="19" t="s">
        <v>363</v>
      </c>
      <c r="BM712" s="217" t="s">
        <v>2156</v>
      </c>
    </row>
    <row r="713" spans="1:47" s="2" customFormat="1" ht="12">
      <c r="A713" s="34"/>
      <c r="B713" s="35"/>
      <c r="C713" s="36"/>
      <c r="D713" s="219" t="s">
        <v>250</v>
      </c>
      <c r="E713" s="36"/>
      <c r="F713" s="220" t="s">
        <v>2157</v>
      </c>
      <c r="G713" s="36"/>
      <c r="H713" s="36"/>
      <c r="I713" s="36"/>
      <c r="J713" s="36"/>
      <c r="K713" s="36"/>
      <c r="L713" s="40"/>
      <c r="M713" s="221"/>
      <c r="N713" s="222"/>
      <c r="O713" s="79"/>
      <c r="P713" s="79"/>
      <c r="Q713" s="79"/>
      <c r="R713" s="79"/>
      <c r="S713" s="79"/>
      <c r="T713" s="80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T713" s="19" t="s">
        <v>250</v>
      </c>
      <c r="AU713" s="19" t="s">
        <v>80</v>
      </c>
    </row>
    <row r="714" spans="1:51" s="13" customFormat="1" ht="12">
      <c r="A714" s="13"/>
      <c r="B714" s="225"/>
      <c r="C714" s="226"/>
      <c r="D714" s="223" t="s">
        <v>254</v>
      </c>
      <c r="E714" s="227" t="s">
        <v>17</v>
      </c>
      <c r="F714" s="228" t="s">
        <v>370</v>
      </c>
      <c r="G714" s="226"/>
      <c r="H714" s="229">
        <v>17</v>
      </c>
      <c r="I714" s="226"/>
      <c r="J714" s="226"/>
      <c r="K714" s="226"/>
      <c r="L714" s="230"/>
      <c r="M714" s="231"/>
      <c r="N714" s="232"/>
      <c r="O714" s="232"/>
      <c r="P714" s="232"/>
      <c r="Q714" s="232"/>
      <c r="R714" s="232"/>
      <c r="S714" s="232"/>
      <c r="T714" s="23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4" t="s">
        <v>254</v>
      </c>
      <c r="AU714" s="234" t="s">
        <v>80</v>
      </c>
      <c r="AV714" s="13" t="s">
        <v>80</v>
      </c>
      <c r="AW714" s="13" t="s">
        <v>32</v>
      </c>
      <c r="AX714" s="13" t="s">
        <v>78</v>
      </c>
      <c r="AY714" s="234" t="s">
        <v>242</v>
      </c>
    </row>
    <row r="715" spans="1:65" s="2" customFormat="1" ht="16.5" customHeight="1">
      <c r="A715" s="34"/>
      <c r="B715" s="35"/>
      <c r="C715" s="264" t="s">
        <v>2158</v>
      </c>
      <c r="D715" s="264" t="s">
        <v>420</v>
      </c>
      <c r="E715" s="265" t="s">
        <v>2159</v>
      </c>
      <c r="F715" s="266" t="s">
        <v>2160</v>
      </c>
      <c r="G715" s="267" t="s">
        <v>581</v>
      </c>
      <c r="H715" s="268">
        <v>15</v>
      </c>
      <c r="I715" s="269">
        <v>27.99</v>
      </c>
      <c r="J715" s="269">
        <f>ROUND(I715*H715,2)</f>
        <v>419.85</v>
      </c>
      <c r="K715" s="266" t="s">
        <v>423</v>
      </c>
      <c r="L715" s="270"/>
      <c r="M715" s="271" t="s">
        <v>17</v>
      </c>
      <c r="N715" s="272" t="s">
        <v>41</v>
      </c>
      <c r="O715" s="215">
        <v>0</v>
      </c>
      <c r="P715" s="215">
        <f>O715*H715</f>
        <v>0</v>
      </c>
      <c r="Q715" s="215">
        <v>0.0007</v>
      </c>
      <c r="R715" s="215">
        <f>Q715*H715</f>
        <v>0.0105</v>
      </c>
      <c r="S715" s="215">
        <v>0</v>
      </c>
      <c r="T715" s="216">
        <f>S715*H715</f>
        <v>0</v>
      </c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R715" s="217" t="s">
        <v>473</v>
      </c>
      <c r="AT715" s="217" t="s">
        <v>420</v>
      </c>
      <c r="AU715" s="217" t="s">
        <v>80</v>
      </c>
      <c r="AY715" s="19" t="s">
        <v>242</v>
      </c>
      <c r="BE715" s="218">
        <f>IF(N715="základní",J715,0)</f>
        <v>419.85</v>
      </c>
      <c r="BF715" s="218">
        <f>IF(N715="snížená",J715,0)</f>
        <v>0</v>
      </c>
      <c r="BG715" s="218">
        <f>IF(N715="zákl. přenesená",J715,0)</f>
        <v>0</v>
      </c>
      <c r="BH715" s="218">
        <f>IF(N715="sníž. přenesená",J715,0)</f>
        <v>0</v>
      </c>
      <c r="BI715" s="218">
        <f>IF(N715="nulová",J715,0)</f>
        <v>0</v>
      </c>
      <c r="BJ715" s="19" t="s">
        <v>78</v>
      </c>
      <c r="BK715" s="218">
        <f>ROUND(I715*H715,2)</f>
        <v>419.85</v>
      </c>
      <c r="BL715" s="19" t="s">
        <v>363</v>
      </c>
      <c r="BM715" s="217" t="s">
        <v>2161</v>
      </c>
    </row>
    <row r="716" spans="1:51" s="13" customFormat="1" ht="12">
      <c r="A716" s="13"/>
      <c r="B716" s="225"/>
      <c r="C716" s="226"/>
      <c r="D716" s="223" t="s">
        <v>254</v>
      </c>
      <c r="E716" s="227" t="s">
        <v>17</v>
      </c>
      <c r="F716" s="228" t="s">
        <v>8</v>
      </c>
      <c r="G716" s="226"/>
      <c r="H716" s="229">
        <v>15</v>
      </c>
      <c r="I716" s="226"/>
      <c r="J716" s="226"/>
      <c r="K716" s="226"/>
      <c r="L716" s="230"/>
      <c r="M716" s="231"/>
      <c r="N716" s="232"/>
      <c r="O716" s="232"/>
      <c r="P716" s="232"/>
      <c r="Q716" s="232"/>
      <c r="R716" s="232"/>
      <c r="S716" s="232"/>
      <c r="T716" s="23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4" t="s">
        <v>254</v>
      </c>
      <c r="AU716" s="234" t="s">
        <v>80</v>
      </c>
      <c r="AV716" s="13" t="s">
        <v>80</v>
      </c>
      <c r="AW716" s="13" t="s">
        <v>32</v>
      </c>
      <c r="AX716" s="13" t="s">
        <v>78</v>
      </c>
      <c r="AY716" s="234" t="s">
        <v>242</v>
      </c>
    </row>
    <row r="717" spans="1:65" s="2" customFormat="1" ht="16.5" customHeight="1">
      <c r="A717" s="34"/>
      <c r="B717" s="35"/>
      <c r="C717" s="264" t="s">
        <v>2162</v>
      </c>
      <c r="D717" s="264" t="s">
        <v>420</v>
      </c>
      <c r="E717" s="265" t="s">
        <v>2163</v>
      </c>
      <c r="F717" s="266" t="s">
        <v>2164</v>
      </c>
      <c r="G717" s="267" t="s">
        <v>581</v>
      </c>
      <c r="H717" s="268">
        <v>2</v>
      </c>
      <c r="I717" s="269">
        <v>17.72</v>
      </c>
      <c r="J717" s="269">
        <f>ROUND(I717*H717,2)</f>
        <v>35.44</v>
      </c>
      <c r="K717" s="266" t="s">
        <v>423</v>
      </c>
      <c r="L717" s="270"/>
      <c r="M717" s="271" t="s">
        <v>17</v>
      </c>
      <c r="N717" s="272" t="s">
        <v>41</v>
      </c>
      <c r="O717" s="215">
        <v>0</v>
      </c>
      <c r="P717" s="215">
        <f>O717*H717</f>
        <v>0</v>
      </c>
      <c r="Q717" s="215">
        <v>0.00026</v>
      </c>
      <c r="R717" s="215">
        <f>Q717*H717</f>
        <v>0.00052</v>
      </c>
      <c r="S717" s="215">
        <v>0</v>
      </c>
      <c r="T717" s="216">
        <f>S717*H717</f>
        <v>0</v>
      </c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R717" s="217" t="s">
        <v>473</v>
      </c>
      <c r="AT717" s="217" t="s">
        <v>420</v>
      </c>
      <c r="AU717" s="217" t="s">
        <v>80</v>
      </c>
      <c r="AY717" s="19" t="s">
        <v>242</v>
      </c>
      <c r="BE717" s="218">
        <f>IF(N717="základní",J717,0)</f>
        <v>35.44</v>
      </c>
      <c r="BF717" s="218">
        <f>IF(N717="snížená",J717,0)</f>
        <v>0</v>
      </c>
      <c r="BG717" s="218">
        <f>IF(N717="zákl. přenesená",J717,0)</f>
        <v>0</v>
      </c>
      <c r="BH717" s="218">
        <f>IF(N717="sníž. přenesená",J717,0)</f>
        <v>0</v>
      </c>
      <c r="BI717" s="218">
        <f>IF(N717="nulová",J717,0)</f>
        <v>0</v>
      </c>
      <c r="BJ717" s="19" t="s">
        <v>78</v>
      </c>
      <c r="BK717" s="218">
        <f>ROUND(I717*H717,2)</f>
        <v>35.44</v>
      </c>
      <c r="BL717" s="19" t="s">
        <v>363</v>
      </c>
      <c r="BM717" s="217" t="s">
        <v>2165</v>
      </c>
    </row>
    <row r="718" spans="1:51" s="13" customFormat="1" ht="12">
      <c r="A718" s="13"/>
      <c r="B718" s="225"/>
      <c r="C718" s="226"/>
      <c r="D718" s="223" t="s">
        <v>254</v>
      </c>
      <c r="E718" s="227" t="s">
        <v>17</v>
      </c>
      <c r="F718" s="228" t="s">
        <v>80</v>
      </c>
      <c r="G718" s="226"/>
      <c r="H718" s="229">
        <v>2</v>
      </c>
      <c r="I718" s="226"/>
      <c r="J718" s="226"/>
      <c r="K718" s="226"/>
      <c r="L718" s="230"/>
      <c r="M718" s="231"/>
      <c r="N718" s="232"/>
      <c r="O718" s="232"/>
      <c r="P718" s="232"/>
      <c r="Q718" s="232"/>
      <c r="R718" s="232"/>
      <c r="S718" s="232"/>
      <c r="T718" s="23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4" t="s">
        <v>254</v>
      </c>
      <c r="AU718" s="234" t="s">
        <v>80</v>
      </c>
      <c r="AV718" s="13" t="s">
        <v>80</v>
      </c>
      <c r="AW718" s="13" t="s">
        <v>32</v>
      </c>
      <c r="AX718" s="13" t="s">
        <v>78</v>
      </c>
      <c r="AY718" s="234" t="s">
        <v>242</v>
      </c>
    </row>
    <row r="719" spans="1:65" s="2" customFormat="1" ht="24.15" customHeight="1">
      <c r="A719" s="34"/>
      <c r="B719" s="35"/>
      <c r="C719" s="207" t="s">
        <v>2166</v>
      </c>
      <c r="D719" s="207" t="s">
        <v>244</v>
      </c>
      <c r="E719" s="208" t="s">
        <v>2167</v>
      </c>
      <c r="F719" s="209" t="s">
        <v>2168</v>
      </c>
      <c r="G719" s="210" t="s">
        <v>736</v>
      </c>
      <c r="H719" s="211">
        <v>0.137</v>
      </c>
      <c r="I719" s="212">
        <v>3997.5</v>
      </c>
      <c r="J719" s="212">
        <f>ROUND(I719*H719,2)</f>
        <v>547.66</v>
      </c>
      <c r="K719" s="209" t="s">
        <v>247</v>
      </c>
      <c r="L719" s="40"/>
      <c r="M719" s="213" t="s">
        <v>17</v>
      </c>
      <c r="N719" s="214" t="s">
        <v>41</v>
      </c>
      <c r="O719" s="215">
        <v>8.46</v>
      </c>
      <c r="P719" s="215">
        <f>O719*H719</f>
        <v>1.1590200000000002</v>
      </c>
      <c r="Q719" s="215">
        <v>0</v>
      </c>
      <c r="R719" s="215">
        <f>Q719*H719</f>
        <v>0</v>
      </c>
      <c r="S719" s="215">
        <v>0</v>
      </c>
      <c r="T719" s="216">
        <f>S719*H719</f>
        <v>0</v>
      </c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R719" s="217" t="s">
        <v>363</v>
      </c>
      <c r="AT719" s="217" t="s">
        <v>244</v>
      </c>
      <c r="AU719" s="217" t="s">
        <v>80</v>
      </c>
      <c r="AY719" s="19" t="s">
        <v>242</v>
      </c>
      <c r="BE719" s="218">
        <f>IF(N719="základní",J719,0)</f>
        <v>547.66</v>
      </c>
      <c r="BF719" s="218">
        <f>IF(N719="snížená",J719,0)</f>
        <v>0</v>
      </c>
      <c r="BG719" s="218">
        <f>IF(N719="zákl. přenesená",J719,0)</f>
        <v>0</v>
      </c>
      <c r="BH719" s="218">
        <f>IF(N719="sníž. přenesená",J719,0)</f>
        <v>0</v>
      </c>
      <c r="BI719" s="218">
        <f>IF(N719="nulová",J719,0)</f>
        <v>0</v>
      </c>
      <c r="BJ719" s="19" t="s">
        <v>78</v>
      </c>
      <c r="BK719" s="218">
        <f>ROUND(I719*H719,2)</f>
        <v>547.66</v>
      </c>
      <c r="BL719" s="19" t="s">
        <v>363</v>
      </c>
      <c r="BM719" s="217" t="s">
        <v>2169</v>
      </c>
    </row>
    <row r="720" spans="1:47" s="2" customFormat="1" ht="12">
      <c r="A720" s="34"/>
      <c r="B720" s="35"/>
      <c r="C720" s="36"/>
      <c r="D720" s="219" t="s">
        <v>250</v>
      </c>
      <c r="E720" s="36"/>
      <c r="F720" s="220" t="s">
        <v>2170</v>
      </c>
      <c r="G720" s="36"/>
      <c r="H720" s="36"/>
      <c r="I720" s="36"/>
      <c r="J720" s="36"/>
      <c r="K720" s="36"/>
      <c r="L720" s="40"/>
      <c r="M720" s="221"/>
      <c r="N720" s="222"/>
      <c r="O720" s="79"/>
      <c r="P720" s="79"/>
      <c r="Q720" s="79"/>
      <c r="R720" s="79"/>
      <c r="S720" s="79"/>
      <c r="T720" s="80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T720" s="19" t="s">
        <v>250</v>
      </c>
      <c r="AU720" s="19" t="s">
        <v>80</v>
      </c>
    </row>
    <row r="721" spans="1:63" s="12" customFormat="1" ht="22.8" customHeight="1">
      <c r="A721" s="12"/>
      <c r="B721" s="192"/>
      <c r="C721" s="193"/>
      <c r="D721" s="194" t="s">
        <v>69</v>
      </c>
      <c r="E721" s="205" t="s">
        <v>1183</v>
      </c>
      <c r="F721" s="205" t="s">
        <v>1184</v>
      </c>
      <c r="G721" s="193"/>
      <c r="H721" s="193"/>
      <c r="I721" s="193"/>
      <c r="J721" s="206">
        <f>BK721</f>
        <v>305335.4</v>
      </c>
      <c r="K721" s="193"/>
      <c r="L721" s="197"/>
      <c r="M721" s="198"/>
      <c r="N721" s="199"/>
      <c r="O721" s="199"/>
      <c r="P721" s="200">
        <f>SUM(P722:P734)</f>
        <v>84.392</v>
      </c>
      <c r="Q721" s="199"/>
      <c r="R721" s="200">
        <f>SUM(R722:R734)</f>
        <v>0</v>
      </c>
      <c r="S721" s="199"/>
      <c r="T721" s="201">
        <f>SUM(T722:T734)</f>
        <v>2.192</v>
      </c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R721" s="202" t="s">
        <v>80</v>
      </c>
      <c r="AT721" s="203" t="s">
        <v>69</v>
      </c>
      <c r="AU721" s="203" t="s">
        <v>78</v>
      </c>
      <c r="AY721" s="202" t="s">
        <v>242</v>
      </c>
      <c r="BK721" s="204">
        <f>SUM(BK722:BK734)</f>
        <v>305335.4</v>
      </c>
    </row>
    <row r="722" spans="1:65" s="2" customFormat="1" ht="21.75" customHeight="1">
      <c r="A722" s="34"/>
      <c r="B722" s="35"/>
      <c r="C722" s="207" t="s">
        <v>2171</v>
      </c>
      <c r="D722" s="207" t="s">
        <v>244</v>
      </c>
      <c r="E722" s="208" t="s">
        <v>2172</v>
      </c>
      <c r="F722" s="209" t="s">
        <v>2173</v>
      </c>
      <c r="G722" s="210" t="s">
        <v>1227</v>
      </c>
      <c r="H722" s="211">
        <v>1</v>
      </c>
      <c r="I722" s="212">
        <v>171975.02</v>
      </c>
      <c r="J722" s="212">
        <f>ROUND(I722*H722,2)</f>
        <v>171975.02</v>
      </c>
      <c r="K722" s="209" t="s">
        <v>17</v>
      </c>
      <c r="L722" s="40"/>
      <c r="M722" s="213" t="s">
        <v>17</v>
      </c>
      <c r="N722" s="214" t="s">
        <v>41</v>
      </c>
      <c r="O722" s="215">
        <v>0</v>
      </c>
      <c r="P722" s="215">
        <f>O722*H722</f>
        <v>0</v>
      </c>
      <c r="Q722" s="215">
        <v>0</v>
      </c>
      <c r="R722" s="215">
        <f>Q722*H722</f>
        <v>0</v>
      </c>
      <c r="S722" s="215">
        <v>0</v>
      </c>
      <c r="T722" s="216">
        <f>S722*H722</f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217" t="s">
        <v>363</v>
      </c>
      <c r="AT722" s="217" t="s">
        <v>244</v>
      </c>
      <c r="AU722" s="217" t="s">
        <v>80</v>
      </c>
      <c r="AY722" s="19" t="s">
        <v>242</v>
      </c>
      <c r="BE722" s="218">
        <f>IF(N722="základní",J722,0)</f>
        <v>171975.02</v>
      </c>
      <c r="BF722" s="218">
        <f>IF(N722="snížená",J722,0)</f>
        <v>0</v>
      </c>
      <c r="BG722" s="218">
        <f>IF(N722="zákl. přenesená",J722,0)</f>
        <v>0</v>
      </c>
      <c r="BH722" s="218">
        <f>IF(N722="sníž. přenesená",J722,0)</f>
        <v>0</v>
      </c>
      <c r="BI722" s="218">
        <f>IF(N722="nulová",J722,0)</f>
        <v>0</v>
      </c>
      <c r="BJ722" s="19" t="s">
        <v>78</v>
      </c>
      <c r="BK722" s="218">
        <f>ROUND(I722*H722,2)</f>
        <v>171975.02</v>
      </c>
      <c r="BL722" s="19" t="s">
        <v>363</v>
      </c>
      <c r="BM722" s="217" t="s">
        <v>2174</v>
      </c>
    </row>
    <row r="723" spans="1:51" s="13" customFormat="1" ht="12">
      <c r="A723" s="13"/>
      <c r="B723" s="225"/>
      <c r="C723" s="226"/>
      <c r="D723" s="223" t="s">
        <v>254</v>
      </c>
      <c r="E723" s="227" t="s">
        <v>17</v>
      </c>
      <c r="F723" s="228" t="s">
        <v>78</v>
      </c>
      <c r="G723" s="226"/>
      <c r="H723" s="229">
        <v>1</v>
      </c>
      <c r="I723" s="226"/>
      <c r="J723" s="226"/>
      <c r="K723" s="226"/>
      <c r="L723" s="230"/>
      <c r="M723" s="231"/>
      <c r="N723" s="232"/>
      <c r="O723" s="232"/>
      <c r="P723" s="232"/>
      <c r="Q723" s="232"/>
      <c r="R723" s="232"/>
      <c r="S723" s="232"/>
      <c r="T723" s="23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4" t="s">
        <v>254</v>
      </c>
      <c r="AU723" s="234" t="s">
        <v>80</v>
      </c>
      <c r="AV723" s="13" t="s">
        <v>80</v>
      </c>
      <c r="AW723" s="13" t="s">
        <v>32</v>
      </c>
      <c r="AX723" s="13" t="s">
        <v>78</v>
      </c>
      <c r="AY723" s="234" t="s">
        <v>242</v>
      </c>
    </row>
    <row r="724" spans="1:65" s="2" customFormat="1" ht="16.5" customHeight="1">
      <c r="A724" s="34"/>
      <c r="B724" s="35"/>
      <c r="C724" s="207" t="s">
        <v>810</v>
      </c>
      <c r="D724" s="207" t="s">
        <v>244</v>
      </c>
      <c r="E724" s="208" t="s">
        <v>2175</v>
      </c>
      <c r="F724" s="209" t="s">
        <v>2176</v>
      </c>
      <c r="G724" s="210" t="s">
        <v>1227</v>
      </c>
      <c r="H724" s="211">
        <v>1</v>
      </c>
      <c r="I724" s="212">
        <v>32620.63</v>
      </c>
      <c r="J724" s="212">
        <f>ROUND(I724*H724,2)</f>
        <v>32620.63</v>
      </c>
      <c r="K724" s="209" t="s">
        <v>17</v>
      </c>
      <c r="L724" s="40"/>
      <c r="M724" s="213" t="s">
        <v>17</v>
      </c>
      <c r="N724" s="214" t="s">
        <v>41</v>
      </c>
      <c r="O724" s="215">
        <v>0</v>
      </c>
      <c r="P724" s="215">
        <f>O724*H724</f>
        <v>0</v>
      </c>
      <c r="Q724" s="215">
        <v>0</v>
      </c>
      <c r="R724" s="215">
        <f>Q724*H724</f>
        <v>0</v>
      </c>
      <c r="S724" s="215">
        <v>0</v>
      </c>
      <c r="T724" s="216">
        <f>S724*H724</f>
        <v>0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217" t="s">
        <v>363</v>
      </c>
      <c r="AT724" s="217" t="s">
        <v>244</v>
      </c>
      <c r="AU724" s="217" t="s">
        <v>80</v>
      </c>
      <c r="AY724" s="19" t="s">
        <v>242</v>
      </c>
      <c r="BE724" s="218">
        <f>IF(N724="základní",J724,0)</f>
        <v>32620.63</v>
      </c>
      <c r="BF724" s="218">
        <f>IF(N724="snížená",J724,0)</f>
        <v>0</v>
      </c>
      <c r="BG724" s="218">
        <f>IF(N724="zákl. přenesená",J724,0)</f>
        <v>0</v>
      </c>
      <c r="BH724" s="218">
        <f>IF(N724="sníž. přenesená",J724,0)</f>
        <v>0</v>
      </c>
      <c r="BI724" s="218">
        <f>IF(N724="nulová",J724,0)</f>
        <v>0</v>
      </c>
      <c r="BJ724" s="19" t="s">
        <v>78</v>
      </c>
      <c r="BK724" s="218">
        <f>ROUND(I724*H724,2)</f>
        <v>32620.63</v>
      </c>
      <c r="BL724" s="19" t="s">
        <v>363</v>
      </c>
      <c r="BM724" s="217" t="s">
        <v>2177</v>
      </c>
    </row>
    <row r="725" spans="1:51" s="13" customFormat="1" ht="12">
      <c r="A725" s="13"/>
      <c r="B725" s="225"/>
      <c r="C725" s="226"/>
      <c r="D725" s="223" t="s">
        <v>254</v>
      </c>
      <c r="E725" s="227" t="s">
        <v>17</v>
      </c>
      <c r="F725" s="228" t="s">
        <v>78</v>
      </c>
      <c r="G725" s="226"/>
      <c r="H725" s="229">
        <v>1</v>
      </c>
      <c r="I725" s="226"/>
      <c r="J725" s="226"/>
      <c r="K725" s="226"/>
      <c r="L725" s="230"/>
      <c r="M725" s="231"/>
      <c r="N725" s="232"/>
      <c r="O725" s="232"/>
      <c r="P725" s="232"/>
      <c r="Q725" s="232"/>
      <c r="R725" s="232"/>
      <c r="S725" s="232"/>
      <c r="T725" s="23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4" t="s">
        <v>254</v>
      </c>
      <c r="AU725" s="234" t="s">
        <v>80</v>
      </c>
      <c r="AV725" s="13" t="s">
        <v>80</v>
      </c>
      <c r="AW725" s="13" t="s">
        <v>32</v>
      </c>
      <c r="AX725" s="13" t="s">
        <v>78</v>
      </c>
      <c r="AY725" s="234" t="s">
        <v>242</v>
      </c>
    </row>
    <row r="726" spans="1:65" s="2" customFormat="1" ht="24.15" customHeight="1">
      <c r="A726" s="34"/>
      <c r="B726" s="35"/>
      <c r="C726" s="207" t="s">
        <v>2178</v>
      </c>
      <c r="D726" s="207" t="s">
        <v>244</v>
      </c>
      <c r="E726" s="208" t="s">
        <v>2179</v>
      </c>
      <c r="F726" s="209" t="s">
        <v>2180</v>
      </c>
      <c r="G726" s="210" t="s">
        <v>1227</v>
      </c>
      <c r="H726" s="211">
        <v>3</v>
      </c>
      <c r="I726" s="212">
        <v>5346.37</v>
      </c>
      <c r="J726" s="212">
        <f>ROUND(I726*H726,2)</f>
        <v>16039.11</v>
      </c>
      <c r="K726" s="209" t="s">
        <v>17</v>
      </c>
      <c r="L726" s="40"/>
      <c r="M726" s="213" t="s">
        <v>17</v>
      </c>
      <c r="N726" s="214" t="s">
        <v>41</v>
      </c>
      <c r="O726" s="215">
        <v>0</v>
      </c>
      <c r="P726" s="215">
        <f>O726*H726</f>
        <v>0</v>
      </c>
      <c r="Q726" s="215">
        <v>0</v>
      </c>
      <c r="R726" s="215">
        <f>Q726*H726</f>
        <v>0</v>
      </c>
      <c r="S726" s="215">
        <v>0</v>
      </c>
      <c r="T726" s="216">
        <f>S726*H726</f>
        <v>0</v>
      </c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R726" s="217" t="s">
        <v>363</v>
      </c>
      <c r="AT726" s="217" t="s">
        <v>244</v>
      </c>
      <c r="AU726" s="217" t="s">
        <v>80</v>
      </c>
      <c r="AY726" s="19" t="s">
        <v>242</v>
      </c>
      <c r="BE726" s="218">
        <f>IF(N726="základní",J726,0)</f>
        <v>16039.11</v>
      </c>
      <c r="BF726" s="218">
        <f>IF(N726="snížená",J726,0)</f>
        <v>0</v>
      </c>
      <c r="BG726" s="218">
        <f>IF(N726="zákl. přenesená",J726,0)</f>
        <v>0</v>
      </c>
      <c r="BH726" s="218">
        <f>IF(N726="sníž. přenesená",J726,0)</f>
        <v>0</v>
      </c>
      <c r="BI726" s="218">
        <f>IF(N726="nulová",J726,0)</f>
        <v>0</v>
      </c>
      <c r="BJ726" s="19" t="s">
        <v>78</v>
      </c>
      <c r="BK726" s="218">
        <f>ROUND(I726*H726,2)</f>
        <v>16039.11</v>
      </c>
      <c r="BL726" s="19" t="s">
        <v>363</v>
      </c>
      <c r="BM726" s="217" t="s">
        <v>2181</v>
      </c>
    </row>
    <row r="727" spans="1:51" s="13" customFormat="1" ht="12">
      <c r="A727" s="13"/>
      <c r="B727" s="225"/>
      <c r="C727" s="226"/>
      <c r="D727" s="223" t="s">
        <v>254</v>
      </c>
      <c r="E727" s="227" t="s">
        <v>17</v>
      </c>
      <c r="F727" s="228" t="s">
        <v>262</v>
      </c>
      <c r="G727" s="226"/>
      <c r="H727" s="229">
        <v>3</v>
      </c>
      <c r="I727" s="226"/>
      <c r="J727" s="226"/>
      <c r="K727" s="226"/>
      <c r="L727" s="230"/>
      <c r="M727" s="231"/>
      <c r="N727" s="232"/>
      <c r="O727" s="232"/>
      <c r="P727" s="232"/>
      <c r="Q727" s="232"/>
      <c r="R727" s="232"/>
      <c r="S727" s="232"/>
      <c r="T727" s="23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4" t="s">
        <v>254</v>
      </c>
      <c r="AU727" s="234" t="s">
        <v>80</v>
      </c>
      <c r="AV727" s="13" t="s">
        <v>80</v>
      </c>
      <c r="AW727" s="13" t="s">
        <v>32</v>
      </c>
      <c r="AX727" s="13" t="s">
        <v>78</v>
      </c>
      <c r="AY727" s="234" t="s">
        <v>242</v>
      </c>
    </row>
    <row r="728" spans="1:65" s="2" customFormat="1" ht="16.5" customHeight="1">
      <c r="A728" s="34"/>
      <c r="B728" s="35"/>
      <c r="C728" s="207" t="s">
        <v>2182</v>
      </c>
      <c r="D728" s="207" t="s">
        <v>244</v>
      </c>
      <c r="E728" s="208" t="s">
        <v>2183</v>
      </c>
      <c r="F728" s="209" t="s">
        <v>2184</v>
      </c>
      <c r="G728" s="210" t="s">
        <v>1227</v>
      </c>
      <c r="H728" s="211">
        <v>2</v>
      </c>
      <c r="I728" s="212">
        <v>16681.27</v>
      </c>
      <c r="J728" s="212">
        <f>ROUND(I728*H728,2)</f>
        <v>33362.54</v>
      </c>
      <c r="K728" s="209" t="s">
        <v>17</v>
      </c>
      <c r="L728" s="40"/>
      <c r="M728" s="213" t="s">
        <v>17</v>
      </c>
      <c r="N728" s="214" t="s">
        <v>41</v>
      </c>
      <c r="O728" s="215">
        <v>0</v>
      </c>
      <c r="P728" s="215">
        <f>O728*H728</f>
        <v>0</v>
      </c>
      <c r="Q728" s="215">
        <v>0</v>
      </c>
      <c r="R728" s="215">
        <f>Q728*H728</f>
        <v>0</v>
      </c>
      <c r="S728" s="215">
        <v>0</v>
      </c>
      <c r="T728" s="216">
        <f>S728*H728</f>
        <v>0</v>
      </c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R728" s="217" t="s">
        <v>363</v>
      </c>
      <c r="AT728" s="217" t="s">
        <v>244</v>
      </c>
      <c r="AU728" s="217" t="s">
        <v>80</v>
      </c>
      <c r="AY728" s="19" t="s">
        <v>242</v>
      </c>
      <c r="BE728" s="218">
        <f>IF(N728="základní",J728,0)</f>
        <v>33362.54</v>
      </c>
      <c r="BF728" s="218">
        <f>IF(N728="snížená",J728,0)</f>
        <v>0</v>
      </c>
      <c r="BG728" s="218">
        <f>IF(N728="zákl. přenesená",J728,0)</f>
        <v>0</v>
      </c>
      <c r="BH728" s="218">
        <f>IF(N728="sníž. přenesená",J728,0)</f>
        <v>0</v>
      </c>
      <c r="BI728" s="218">
        <f>IF(N728="nulová",J728,0)</f>
        <v>0</v>
      </c>
      <c r="BJ728" s="19" t="s">
        <v>78</v>
      </c>
      <c r="BK728" s="218">
        <f>ROUND(I728*H728,2)</f>
        <v>33362.54</v>
      </c>
      <c r="BL728" s="19" t="s">
        <v>363</v>
      </c>
      <c r="BM728" s="217" t="s">
        <v>2185</v>
      </c>
    </row>
    <row r="729" spans="1:51" s="13" customFormat="1" ht="12">
      <c r="A729" s="13"/>
      <c r="B729" s="225"/>
      <c r="C729" s="226"/>
      <c r="D729" s="223" t="s">
        <v>254</v>
      </c>
      <c r="E729" s="227" t="s">
        <v>17</v>
      </c>
      <c r="F729" s="228" t="s">
        <v>80</v>
      </c>
      <c r="G729" s="226"/>
      <c r="H729" s="229">
        <v>2</v>
      </c>
      <c r="I729" s="226"/>
      <c r="J729" s="226"/>
      <c r="K729" s="226"/>
      <c r="L729" s="230"/>
      <c r="M729" s="231"/>
      <c r="N729" s="232"/>
      <c r="O729" s="232"/>
      <c r="P729" s="232"/>
      <c r="Q729" s="232"/>
      <c r="R729" s="232"/>
      <c r="S729" s="232"/>
      <c r="T729" s="23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4" t="s">
        <v>254</v>
      </c>
      <c r="AU729" s="234" t="s">
        <v>80</v>
      </c>
      <c r="AV729" s="13" t="s">
        <v>80</v>
      </c>
      <c r="AW729" s="13" t="s">
        <v>32</v>
      </c>
      <c r="AX729" s="13" t="s">
        <v>78</v>
      </c>
      <c r="AY729" s="234" t="s">
        <v>242</v>
      </c>
    </row>
    <row r="730" spans="1:65" s="2" customFormat="1" ht="16.5" customHeight="1">
      <c r="A730" s="34"/>
      <c r="B730" s="35"/>
      <c r="C730" s="207" t="s">
        <v>2186</v>
      </c>
      <c r="D730" s="207" t="s">
        <v>244</v>
      </c>
      <c r="E730" s="208" t="s">
        <v>1186</v>
      </c>
      <c r="F730" s="209" t="s">
        <v>1187</v>
      </c>
      <c r="G730" s="210" t="s">
        <v>184</v>
      </c>
      <c r="H730" s="211">
        <v>137</v>
      </c>
      <c r="I730" s="212">
        <v>279.29</v>
      </c>
      <c r="J730" s="212">
        <f>ROUND(I730*H730,2)</f>
        <v>38262.73</v>
      </c>
      <c r="K730" s="209" t="s">
        <v>247</v>
      </c>
      <c r="L730" s="40"/>
      <c r="M730" s="213" t="s">
        <v>17</v>
      </c>
      <c r="N730" s="214" t="s">
        <v>41</v>
      </c>
      <c r="O730" s="215">
        <v>0.616</v>
      </c>
      <c r="P730" s="215">
        <f>O730*H730</f>
        <v>84.392</v>
      </c>
      <c r="Q730" s="215">
        <v>0</v>
      </c>
      <c r="R730" s="215">
        <f>Q730*H730</f>
        <v>0</v>
      </c>
      <c r="S730" s="215">
        <v>0.016</v>
      </c>
      <c r="T730" s="216">
        <f>S730*H730</f>
        <v>2.192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217" t="s">
        <v>363</v>
      </c>
      <c r="AT730" s="217" t="s">
        <v>244</v>
      </c>
      <c r="AU730" s="217" t="s">
        <v>80</v>
      </c>
      <c r="AY730" s="19" t="s">
        <v>242</v>
      </c>
      <c r="BE730" s="218">
        <f>IF(N730="základní",J730,0)</f>
        <v>38262.73</v>
      </c>
      <c r="BF730" s="218">
        <f>IF(N730="snížená",J730,0)</f>
        <v>0</v>
      </c>
      <c r="BG730" s="218">
        <f>IF(N730="zákl. přenesená",J730,0)</f>
        <v>0</v>
      </c>
      <c r="BH730" s="218">
        <f>IF(N730="sníž. přenesená",J730,0)</f>
        <v>0</v>
      </c>
      <c r="BI730" s="218">
        <f>IF(N730="nulová",J730,0)</f>
        <v>0</v>
      </c>
      <c r="BJ730" s="19" t="s">
        <v>78</v>
      </c>
      <c r="BK730" s="218">
        <f>ROUND(I730*H730,2)</f>
        <v>38262.73</v>
      </c>
      <c r="BL730" s="19" t="s">
        <v>363</v>
      </c>
      <c r="BM730" s="217" t="s">
        <v>2187</v>
      </c>
    </row>
    <row r="731" spans="1:47" s="2" customFormat="1" ht="12">
      <c r="A731" s="34"/>
      <c r="B731" s="35"/>
      <c r="C731" s="36"/>
      <c r="D731" s="219" t="s">
        <v>250</v>
      </c>
      <c r="E731" s="36"/>
      <c r="F731" s="220" t="s">
        <v>1189</v>
      </c>
      <c r="G731" s="36"/>
      <c r="H731" s="36"/>
      <c r="I731" s="36"/>
      <c r="J731" s="36"/>
      <c r="K731" s="36"/>
      <c r="L731" s="40"/>
      <c r="M731" s="221"/>
      <c r="N731" s="222"/>
      <c r="O731" s="79"/>
      <c r="P731" s="79"/>
      <c r="Q731" s="79"/>
      <c r="R731" s="79"/>
      <c r="S731" s="79"/>
      <c r="T731" s="80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T731" s="19" t="s">
        <v>250</v>
      </c>
      <c r="AU731" s="19" t="s">
        <v>80</v>
      </c>
    </row>
    <row r="732" spans="1:51" s="13" customFormat="1" ht="12">
      <c r="A732" s="13"/>
      <c r="B732" s="225"/>
      <c r="C732" s="226"/>
      <c r="D732" s="223" t="s">
        <v>254</v>
      </c>
      <c r="E732" s="227" t="s">
        <v>17</v>
      </c>
      <c r="F732" s="228" t="s">
        <v>2188</v>
      </c>
      <c r="G732" s="226"/>
      <c r="H732" s="229">
        <v>137</v>
      </c>
      <c r="I732" s="226"/>
      <c r="J732" s="226"/>
      <c r="K732" s="226"/>
      <c r="L732" s="230"/>
      <c r="M732" s="231"/>
      <c r="N732" s="232"/>
      <c r="O732" s="232"/>
      <c r="P732" s="232"/>
      <c r="Q732" s="232"/>
      <c r="R732" s="232"/>
      <c r="S732" s="232"/>
      <c r="T732" s="23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4" t="s">
        <v>254</v>
      </c>
      <c r="AU732" s="234" t="s">
        <v>80</v>
      </c>
      <c r="AV732" s="13" t="s">
        <v>80</v>
      </c>
      <c r="AW732" s="13" t="s">
        <v>32</v>
      </c>
      <c r="AX732" s="13" t="s">
        <v>78</v>
      </c>
      <c r="AY732" s="234" t="s">
        <v>242</v>
      </c>
    </row>
    <row r="733" spans="1:65" s="2" customFormat="1" ht="24.15" customHeight="1">
      <c r="A733" s="34"/>
      <c r="B733" s="35"/>
      <c r="C733" s="207" t="s">
        <v>2189</v>
      </c>
      <c r="D733" s="207" t="s">
        <v>244</v>
      </c>
      <c r="E733" s="208" t="s">
        <v>2190</v>
      </c>
      <c r="F733" s="209" t="s">
        <v>2191</v>
      </c>
      <c r="G733" s="210" t="s">
        <v>2192</v>
      </c>
      <c r="H733" s="211">
        <v>100</v>
      </c>
      <c r="I733" s="212">
        <v>130.75370325</v>
      </c>
      <c r="J733" s="212">
        <f>ROUND(I733*H733,2)</f>
        <v>13075.37</v>
      </c>
      <c r="K733" s="209" t="s">
        <v>247</v>
      </c>
      <c r="L733" s="40"/>
      <c r="M733" s="213" t="s">
        <v>17</v>
      </c>
      <c r="N733" s="214" t="s">
        <v>41</v>
      </c>
      <c r="O733" s="215">
        <v>0</v>
      </c>
      <c r="P733" s="215">
        <f>O733*H733</f>
        <v>0</v>
      </c>
      <c r="Q733" s="215">
        <v>0</v>
      </c>
      <c r="R733" s="215">
        <f>Q733*H733</f>
        <v>0</v>
      </c>
      <c r="S733" s="215">
        <v>0</v>
      </c>
      <c r="T733" s="216">
        <f>S733*H733</f>
        <v>0</v>
      </c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R733" s="217" t="s">
        <v>363</v>
      </c>
      <c r="AT733" s="217" t="s">
        <v>244</v>
      </c>
      <c r="AU733" s="217" t="s">
        <v>80</v>
      </c>
      <c r="AY733" s="19" t="s">
        <v>242</v>
      </c>
      <c r="BE733" s="218">
        <f>IF(N733="základní",J733,0)</f>
        <v>13075.37</v>
      </c>
      <c r="BF733" s="218">
        <f>IF(N733="snížená",J733,0)</f>
        <v>0</v>
      </c>
      <c r="BG733" s="218">
        <f>IF(N733="zákl. přenesená",J733,0)</f>
        <v>0</v>
      </c>
      <c r="BH733" s="218">
        <f>IF(N733="sníž. přenesená",J733,0)</f>
        <v>0</v>
      </c>
      <c r="BI733" s="218">
        <f>IF(N733="nulová",J733,0)</f>
        <v>0</v>
      </c>
      <c r="BJ733" s="19" t="s">
        <v>78</v>
      </c>
      <c r="BK733" s="218">
        <f>ROUND(I733*H733,2)</f>
        <v>13075.37</v>
      </c>
      <c r="BL733" s="19" t="s">
        <v>363</v>
      </c>
      <c r="BM733" s="217" t="s">
        <v>2193</v>
      </c>
    </row>
    <row r="734" spans="1:47" s="2" customFormat="1" ht="12">
      <c r="A734" s="34"/>
      <c r="B734" s="35"/>
      <c r="C734" s="36"/>
      <c r="D734" s="219" t="s">
        <v>250</v>
      </c>
      <c r="E734" s="36"/>
      <c r="F734" s="220" t="s">
        <v>2194</v>
      </c>
      <c r="G734" s="36"/>
      <c r="H734" s="36"/>
      <c r="I734" s="36"/>
      <c r="J734" s="36"/>
      <c r="K734" s="36"/>
      <c r="L734" s="40"/>
      <c r="M734" s="221"/>
      <c r="N734" s="222"/>
      <c r="O734" s="79"/>
      <c r="P734" s="79"/>
      <c r="Q734" s="79"/>
      <c r="R734" s="79"/>
      <c r="S734" s="79"/>
      <c r="T734" s="80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T734" s="19" t="s">
        <v>250</v>
      </c>
      <c r="AU734" s="19" t="s">
        <v>80</v>
      </c>
    </row>
    <row r="735" spans="1:63" s="12" customFormat="1" ht="22.8" customHeight="1">
      <c r="A735" s="12"/>
      <c r="B735" s="192"/>
      <c r="C735" s="193"/>
      <c r="D735" s="194" t="s">
        <v>69</v>
      </c>
      <c r="E735" s="205" t="s">
        <v>2195</v>
      </c>
      <c r="F735" s="205" t="s">
        <v>2196</v>
      </c>
      <c r="G735" s="193"/>
      <c r="H735" s="193"/>
      <c r="I735" s="193"/>
      <c r="J735" s="206">
        <f>BK735</f>
        <v>23824.12</v>
      </c>
      <c r="K735" s="193"/>
      <c r="L735" s="197"/>
      <c r="M735" s="198"/>
      <c r="N735" s="199"/>
      <c r="O735" s="199"/>
      <c r="P735" s="200">
        <f>SUM(P736:P742)</f>
        <v>2.89912</v>
      </c>
      <c r="Q735" s="199"/>
      <c r="R735" s="200">
        <f>SUM(R736:R742)</f>
        <v>1.7362240000000002</v>
      </c>
      <c r="S735" s="199"/>
      <c r="T735" s="201">
        <f>SUM(T736:T742)</f>
        <v>0</v>
      </c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R735" s="202" t="s">
        <v>80</v>
      </c>
      <c r="AT735" s="203" t="s">
        <v>69</v>
      </c>
      <c r="AU735" s="203" t="s">
        <v>78</v>
      </c>
      <c r="AY735" s="202" t="s">
        <v>242</v>
      </c>
      <c r="BK735" s="204">
        <f>SUM(BK736:BK742)</f>
        <v>23824.12</v>
      </c>
    </row>
    <row r="736" spans="1:65" s="2" customFormat="1" ht="16.5" customHeight="1">
      <c r="A736" s="34"/>
      <c r="B736" s="35"/>
      <c r="C736" s="207" t="s">
        <v>2197</v>
      </c>
      <c r="D736" s="207" t="s">
        <v>244</v>
      </c>
      <c r="E736" s="208" t="s">
        <v>1008</v>
      </c>
      <c r="F736" s="209" t="s">
        <v>1009</v>
      </c>
      <c r="G736" s="210" t="s">
        <v>184</v>
      </c>
      <c r="H736" s="211">
        <v>24.6</v>
      </c>
      <c r="I736" s="212">
        <v>561.76</v>
      </c>
      <c r="J736" s="212">
        <f>ROUND(I736*H736,2)</f>
        <v>13819.3</v>
      </c>
      <c r="K736" s="209" t="s">
        <v>17</v>
      </c>
      <c r="L736" s="40"/>
      <c r="M736" s="213" t="s">
        <v>17</v>
      </c>
      <c r="N736" s="214" t="s">
        <v>41</v>
      </c>
      <c r="O736" s="215">
        <v>0</v>
      </c>
      <c r="P736" s="215">
        <f>O736*H736</f>
        <v>0</v>
      </c>
      <c r="Q736" s="215">
        <v>0.014</v>
      </c>
      <c r="R736" s="215">
        <f>Q736*H736</f>
        <v>0.34440000000000004</v>
      </c>
      <c r="S736" s="215">
        <v>0</v>
      </c>
      <c r="T736" s="216">
        <f>S736*H736</f>
        <v>0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217" t="s">
        <v>363</v>
      </c>
      <c r="AT736" s="217" t="s">
        <v>244</v>
      </c>
      <c r="AU736" s="217" t="s">
        <v>80</v>
      </c>
      <c r="AY736" s="19" t="s">
        <v>242</v>
      </c>
      <c r="BE736" s="218">
        <f>IF(N736="základní",J736,0)</f>
        <v>13819.3</v>
      </c>
      <c r="BF736" s="218">
        <f>IF(N736="snížená",J736,0)</f>
        <v>0</v>
      </c>
      <c r="BG736" s="218">
        <f>IF(N736="zákl. přenesená",J736,0)</f>
        <v>0</v>
      </c>
      <c r="BH736" s="218">
        <f>IF(N736="sníž. přenesená",J736,0)</f>
        <v>0</v>
      </c>
      <c r="BI736" s="218">
        <f>IF(N736="nulová",J736,0)</f>
        <v>0</v>
      </c>
      <c r="BJ736" s="19" t="s">
        <v>78</v>
      </c>
      <c r="BK736" s="218">
        <f>ROUND(I736*H736,2)</f>
        <v>13819.3</v>
      </c>
      <c r="BL736" s="19" t="s">
        <v>363</v>
      </c>
      <c r="BM736" s="217" t="s">
        <v>2198</v>
      </c>
    </row>
    <row r="737" spans="1:51" s="13" customFormat="1" ht="12">
      <c r="A737" s="13"/>
      <c r="B737" s="225"/>
      <c r="C737" s="226"/>
      <c r="D737" s="223" t="s">
        <v>254</v>
      </c>
      <c r="E737" s="227" t="s">
        <v>1254</v>
      </c>
      <c r="F737" s="228" t="s">
        <v>2199</v>
      </c>
      <c r="G737" s="226"/>
      <c r="H737" s="229">
        <v>24.6</v>
      </c>
      <c r="I737" s="226"/>
      <c r="J737" s="226"/>
      <c r="K737" s="226"/>
      <c r="L737" s="230"/>
      <c r="M737" s="231"/>
      <c r="N737" s="232"/>
      <c r="O737" s="232"/>
      <c r="P737" s="232"/>
      <c r="Q737" s="232"/>
      <c r="R737" s="232"/>
      <c r="S737" s="232"/>
      <c r="T737" s="23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4" t="s">
        <v>254</v>
      </c>
      <c r="AU737" s="234" t="s">
        <v>80</v>
      </c>
      <c r="AV737" s="13" t="s">
        <v>80</v>
      </c>
      <c r="AW737" s="13" t="s">
        <v>32</v>
      </c>
      <c r="AX737" s="13" t="s">
        <v>78</v>
      </c>
      <c r="AY737" s="234" t="s">
        <v>242</v>
      </c>
    </row>
    <row r="738" spans="1:65" s="2" customFormat="1" ht="16.5" customHeight="1">
      <c r="A738" s="34"/>
      <c r="B738" s="35"/>
      <c r="C738" s="264" t="s">
        <v>2200</v>
      </c>
      <c r="D738" s="264" t="s">
        <v>420</v>
      </c>
      <c r="E738" s="265" t="s">
        <v>1011</v>
      </c>
      <c r="F738" s="266" t="s">
        <v>1012</v>
      </c>
      <c r="G738" s="267" t="s">
        <v>140</v>
      </c>
      <c r="H738" s="268">
        <v>10.234</v>
      </c>
      <c r="I738" s="269">
        <v>862.01</v>
      </c>
      <c r="J738" s="269">
        <f>ROUND(I738*H738,2)</f>
        <v>8821.81</v>
      </c>
      <c r="K738" s="266" t="s">
        <v>17</v>
      </c>
      <c r="L738" s="270"/>
      <c r="M738" s="271" t="s">
        <v>17</v>
      </c>
      <c r="N738" s="272" t="s">
        <v>41</v>
      </c>
      <c r="O738" s="215">
        <v>0</v>
      </c>
      <c r="P738" s="215">
        <f>O738*H738</f>
        <v>0</v>
      </c>
      <c r="Q738" s="215">
        <v>0.136</v>
      </c>
      <c r="R738" s="215">
        <f>Q738*H738</f>
        <v>1.3918240000000002</v>
      </c>
      <c r="S738" s="215">
        <v>0</v>
      </c>
      <c r="T738" s="216">
        <f>S738*H738</f>
        <v>0</v>
      </c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R738" s="217" t="s">
        <v>473</v>
      </c>
      <c r="AT738" s="217" t="s">
        <v>420</v>
      </c>
      <c r="AU738" s="217" t="s">
        <v>80</v>
      </c>
      <c r="AY738" s="19" t="s">
        <v>242</v>
      </c>
      <c r="BE738" s="218">
        <f>IF(N738="základní",J738,0)</f>
        <v>8821.81</v>
      </c>
      <c r="BF738" s="218">
        <f>IF(N738="snížená",J738,0)</f>
        <v>0</v>
      </c>
      <c r="BG738" s="218">
        <f>IF(N738="zákl. přenesená",J738,0)</f>
        <v>0</v>
      </c>
      <c r="BH738" s="218">
        <f>IF(N738="sníž. přenesená",J738,0)</f>
        <v>0</v>
      </c>
      <c r="BI738" s="218">
        <f>IF(N738="nulová",J738,0)</f>
        <v>0</v>
      </c>
      <c r="BJ738" s="19" t="s">
        <v>78</v>
      </c>
      <c r="BK738" s="218">
        <f>ROUND(I738*H738,2)</f>
        <v>8821.81</v>
      </c>
      <c r="BL738" s="19" t="s">
        <v>363</v>
      </c>
      <c r="BM738" s="217" t="s">
        <v>2201</v>
      </c>
    </row>
    <row r="739" spans="1:51" s="13" customFormat="1" ht="12">
      <c r="A739" s="13"/>
      <c r="B739" s="225"/>
      <c r="C739" s="226"/>
      <c r="D739" s="223" t="s">
        <v>254</v>
      </c>
      <c r="E739" s="227" t="s">
        <v>17</v>
      </c>
      <c r="F739" s="228" t="s">
        <v>2202</v>
      </c>
      <c r="G739" s="226"/>
      <c r="H739" s="229">
        <v>9.84</v>
      </c>
      <c r="I739" s="226"/>
      <c r="J739" s="226"/>
      <c r="K739" s="226"/>
      <c r="L739" s="230"/>
      <c r="M739" s="231"/>
      <c r="N739" s="232"/>
      <c r="O739" s="232"/>
      <c r="P739" s="232"/>
      <c r="Q739" s="232"/>
      <c r="R739" s="232"/>
      <c r="S739" s="232"/>
      <c r="T739" s="23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4" t="s">
        <v>254</v>
      </c>
      <c r="AU739" s="234" t="s">
        <v>80</v>
      </c>
      <c r="AV739" s="13" t="s">
        <v>80</v>
      </c>
      <c r="AW739" s="13" t="s">
        <v>32</v>
      </c>
      <c r="AX739" s="13" t="s">
        <v>70</v>
      </c>
      <c r="AY739" s="234" t="s">
        <v>242</v>
      </c>
    </row>
    <row r="740" spans="1:51" s="13" customFormat="1" ht="12">
      <c r="A740" s="13"/>
      <c r="B740" s="225"/>
      <c r="C740" s="226"/>
      <c r="D740" s="223" t="s">
        <v>254</v>
      </c>
      <c r="E740" s="227" t="s">
        <v>17</v>
      </c>
      <c r="F740" s="228" t="s">
        <v>2203</v>
      </c>
      <c r="G740" s="226"/>
      <c r="H740" s="229">
        <v>10.234</v>
      </c>
      <c r="I740" s="226"/>
      <c r="J740" s="226"/>
      <c r="K740" s="226"/>
      <c r="L740" s="230"/>
      <c r="M740" s="231"/>
      <c r="N740" s="232"/>
      <c r="O740" s="232"/>
      <c r="P740" s="232"/>
      <c r="Q740" s="232"/>
      <c r="R740" s="232"/>
      <c r="S740" s="232"/>
      <c r="T740" s="23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4" t="s">
        <v>254</v>
      </c>
      <c r="AU740" s="234" t="s">
        <v>80</v>
      </c>
      <c r="AV740" s="13" t="s">
        <v>80</v>
      </c>
      <c r="AW740" s="13" t="s">
        <v>32</v>
      </c>
      <c r="AX740" s="13" t="s">
        <v>78</v>
      </c>
      <c r="AY740" s="234" t="s">
        <v>242</v>
      </c>
    </row>
    <row r="741" spans="1:65" s="2" customFormat="1" ht="24.15" customHeight="1">
      <c r="A741" s="34"/>
      <c r="B741" s="35"/>
      <c r="C741" s="207" t="s">
        <v>2204</v>
      </c>
      <c r="D741" s="207" t="s">
        <v>244</v>
      </c>
      <c r="E741" s="208" t="s">
        <v>2205</v>
      </c>
      <c r="F741" s="209" t="s">
        <v>2206</v>
      </c>
      <c r="G741" s="210" t="s">
        <v>736</v>
      </c>
      <c r="H741" s="211">
        <v>1.736</v>
      </c>
      <c r="I741" s="212">
        <v>681.46</v>
      </c>
      <c r="J741" s="212">
        <f>ROUND(I741*H741,2)</f>
        <v>1183.01</v>
      </c>
      <c r="K741" s="209" t="s">
        <v>247</v>
      </c>
      <c r="L741" s="40"/>
      <c r="M741" s="213" t="s">
        <v>17</v>
      </c>
      <c r="N741" s="214" t="s">
        <v>41</v>
      </c>
      <c r="O741" s="215">
        <v>1.67</v>
      </c>
      <c r="P741" s="215">
        <f>O741*H741</f>
        <v>2.89912</v>
      </c>
      <c r="Q741" s="215">
        <v>0</v>
      </c>
      <c r="R741" s="215">
        <f>Q741*H741</f>
        <v>0</v>
      </c>
      <c r="S741" s="215">
        <v>0</v>
      </c>
      <c r="T741" s="216">
        <f>S741*H741</f>
        <v>0</v>
      </c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R741" s="217" t="s">
        <v>363</v>
      </c>
      <c r="AT741" s="217" t="s">
        <v>244</v>
      </c>
      <c r="AU741" s="217" t="s">
        <v>80</v>
      </c>
      <c r="AY741" s="19" t="s">
        <v>242</v>
      </c>
      <c r="BE741" s="218">
        <f>IF(N741="základní",J741,0)</f>
        <v>1183.01</v>
      </c>
      <c r="BF741" s="218">
        <f>IF(N741="snížená",J741,0)</f>
        <v>0</v>
      </c>
      <c r="BG741" s="218">
        <f>IF(N741="zákl. přenesená",J741,0)</f>
        <v>0</v>
      </c>
      <c r="BH741" s="218">
        <f>IF(N741="sníž. přenesená",J741,0)</f>
        <v>0</v>
      </c>
      <c r="BI741" s="218">
        <f>IF(N741="nulová",J741,0)</f>
        <v>0</v>
      </c>
      <c r="BJ741" s="19" t="s">
        <v>78</v>
      </c>
      <c r="BK741" s="218">
        <f>ROUND(I741*H741,2)</f>
        <v>1183.01</v>
      </c>
      <c r="BL741" s="19" t="s">
        <v>363</v>
      </c>
      <c r="BM741" s="217" t="s">
        <v>2207</v>
      </c>
    </row>
    <row r="742" spans="1:47" s="2" customFormat="1" ht="12">
      <c r="A742" s="34"/>
      <c r="B742" s="35"/>
      <c r="C742" s="36"/>
      <c r="D742" s="219" t="s">
        <v>250</v>
      </c>
      <c r="E742" s="36"/>
      <c r="F742" s="220" t="s">
        <v>2208</v>
      </c>
      <c r="G742" s="36"/>
      <c r="H742" s="36"/>
      <c r="I742" s="36"/>
      <c r="J742" s="36"/>
      <c r="K742" s="36"/>
      <c r="L742" s="40"/>
      <c r="M742" s="221"/>
      <c r="N742" s="222"/>
      <c r="O742" s="79"/>
      <c r="P742" s="79"/>
      <c r="Q742" s="79"/>
      <c r="R742" s="79"/>
      <c r="S742" s="79"/>
      <c r="T742" s="80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T742" s="19" t="s">
        <v>250</v>
      </c>
      <c r="AU742" s="19" t="s">
        <v>80</v>
      </c>
    </row>
    <row r="743" spans="1:63" s="12" customFormat="1" ht="25.9" customHeight="1">
      <c r="A743" s="12"/>
      <c r="B743" s="192"/>
      <c r="C743" s="193"/>
      <c r="D743" s="194" t="s">
        <v>69</v>
      </c>
      <c r="E743" s="195" t="s">
        <v>420</v>
      </c>
      <c r="F743" s="195" t="s">
        <v>2209</v>
      </c>
      <c r="G743" s="193"/>
      <c r="H743" s="193"/>
      <c r="I743" s="193"/>
      <c r="J743" s="196">
        <f>BK743</f>
        <v>2649</v>
      </c>
      <c r="K743" s="193"/>
      <c r="L743" s="197"/>
      <c r="M743" s="198"/>
      <c r="N743" s="199"/>
      <c r="O743" s="199"/>
      <c r="P743" s="200">
        <f>P744</f>
        <v>0</v>
      </c>
      <c r="Q743" s="199"/>
      <c r="R743" s="200">
        <f>R744</f>
        <v>0.0039</v>
      </c>
      <c r="S743" s="199"/>
      <c r="T743" s="201">
        <f>T744</f>
        <v>0</v>
      </c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R743" s="202" t="s">
        <v>262</v>
      </c>
      <c r="AT743" s="203" t="s">
        <v>69</v>
      </c>
      <c r="AU743" s="203" t="s">
        <v>70</v>
      </c>
      <c r="AY743" s="202" t="s">
        <v>242</v>
      </c>
      <c r="BK743" s="204">
        <f>BK744</f>
        <v>2649</v>
      </c>
    </row>
    <row r="744" spans="1:63" s="12" customFormat="1" ht="22.8" customHeight="1">
      <c r="A744" s="12"/>
      <c r="B744" s="192"/>
      <c r="C744" s="193"/>
      <c r="D744" s="194" t="s">
        <v>69</v>
      </c>
      <c r="E744" s="205" t="s">
        <v>2210</v>
      </c>
      <c r="F744" s="205" t="s">
        <v>2211</v>
      </c>
      <c r="G744" s="193"/>
      <c r="H744" s="193"/>
      <c r="I744" s="193"/>
      <c r="J744" s="206">
        <f>BK744</f>
        <v>2649</v>
      </c>
      <c r="K744" s="193"/>
      <c r="L744" s="197"/>
      <c r="M744" s="198"/>
      <c r="N744" s="199"/>
      <c r="O744" s="199"/>
      <c r="P744" s="200">
        <f>SUM(P745:P748)</f>
        <v>0</v>
      </c>
      <c r="Q744" s="199"/>
      <c r="R744" s="200">
        <f>SUM(R745:R748)</f>
        <v>0.0039</v>
      </c>
      <c r="S744" s="199"/>
      <c r="T744" s="201">
        <f>SUM(T745:T748)</f>
        <v>0</v>
      </c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R744" s="202" t="s">
        <v>262</v>
      </c>
      <c r="AT744" s="203" t="s">
        <v>69</v>
      </c>
      <c r="AU744" s="203" t="s">
        <v>78</v>
      </c>
      <c r="AY744" s="202" t="s">
        <v>242</v>
      </c>
      <c r="BK744" s="204">
        <f>SUM(BK745:BK748)</f>
        <v>2649</v>
      </c>
    </row>
    <row r="745" spans="1:65" s="2" customFormat="1" ht="16.5" customHeight="1">
      <c r="A745" s="34"/>
      <c r="B745" s="35"/>
      <c r="C745" s="207" t="s">
        <v>2212</v>
      </c>
      <c r="D745" s="207" t="s">
        <v>244</v>
      </c>
      <c r="E745" s="208" t="s">
        <v>2213</v>
      </c>
      <c r="F745" s="209" t="s">
        <v>2214</v>
      </c>
      <c r="G745" s="210" t="s">
        <v>184</v>
      </c>
      <c r="H745" s="211">
        <v>5</v>
      </c>
      <c r="I745" s="212">
        <v>116.23</v>
      </c>
      <c r="J745" s="212">
        <f>ROUND(I745*H745,2)</f>
        <v>581.15</v>
      </c>
      <c r="K745" s="209" t="s">
        <v>17</v>
      </c>
      <c r="L745" s="40"/>
      <c r="M745" s="213" t="s">
        <v>17</v>
      </c>
      <c r="N745" s="214" t="s">
        <v>41</v>
      </c>
      <c r="O745" s="215">
        <v>0</v>
      </c>
      <c r="P745" s="215">
        <f>O745*H745</f>
        <v>0</v>
      </c>
      <c r="Q745" s="215">
        <v>0</v>
      </c>
      <c r="R745" s="215">
        <f>Q745*H745</f>
        <v>0</v>
      </c>
      <c r="S745" s="215">
        <v>0</v>
      </c>
      <c r="T745" s="216">
        <f>S745*H745</f>
        <v>0</v>
      </c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R745" s="217" t="s">
        <v>672</v>
      </c>
      <c r="AT745" s="217" t="s">
        <v>244</v>
      </c>
      <c r="AU745" s="217" t="s">
        <v>80</v>
      </c>
      <c r="AY745" s="19" t="s">
        <v>242</v>
      </c>
      <c r="BE745" s="218">
        <f>IF(N745="základní",J745,0)</f>
        <v>581.15</v>
      </c>
      <c r="BF745" s="218">
        <f>IF(N745="snížená",J745,0)</f>
        <v>0</v>
      </c>
      <c r="BG745" s="218">
        <f>IF(N745="zákl. přenesená",J745,0)</f>
        <v>0</v>
      </c>
      <c r="BH745" s="218">
        <f>IF(N745="sníž. přenesená",J745,0)</f>
        <v>0</v>
      </c>
      <c r="BI745" s="218">
        <f>IF(N745="nulová",J745,0)</f>
        <v>0</v>
      </c>
      <c r="BJ745" s="19" t="s">
        <v>78</v>
      </c>
      <c r="BK745" s="218">
        <f>ROUND(I745*H745,2)</f>
        <v>581.15</v>
      </c>
      <c r="BL745" s="19" t="s">
        <v>672</v>
      </c>
      <c r="BM745" s="217" t="s">
        <v>2215</v>
      </c>
    </row>
    <row r="746" spans="1:51" s="13" customFormat="1" ht="12">
      <c r="A746" s="13"/>
      <c r="B746" s="225"/>
      <c r="C746" s="226"/>
      <c r="D746" s="223" t="s">
        <v>254</v>
      </c>
      <c r="E746" s="227" t="s">
        <v>17</v>
      </c>
      <c r="F746" s="228" t="s">
        <v>1317</v>
      </c>
      <c r="G746" s="226"/>
      <c r="H746" s="229">
        <v>5</v>
      </c>
      <c r="I746" s="226"/>
      <c r="J746" s="226"/>
      <c r="K746" s="226"/>
      <c r="L746" s="230"/>
      <c r="M746" s="231"/>
      <c r="N746" s="232"/>
      <c r="O746" s="232"/>
      <c r="P746" s="232"/>
      <c r="Q746" s="232"/>
      <c r="R746" s="232"/>
      <c r="S746" s="232"/>
      <c r="T746" s="23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4" t="s">
        <v>254</v>
      </c>
      <c r="AU746" s="234" t="s">
        <v>80</v>
      </c>
      <c r="AV746" s="13" t="s">
        <v>80</v>
      </c>
      <c r="AW746" s="13" t="s">
        <v>32</v>
      </c>
      <c r="AX746" s="13" t="s">
        <v>78</v>
      </c>
      <c r="AY746" s="234" t="s">
        <v>242</v>
      </c>
    </row>
    <row r="747" spans="1:65" s="2" customFormat="1" ht="16.5" customHeight="1">
      <c r="A747" s="34"/>
      <c r="B747" s="35"/>
      <c r="C747" s="264" t="s">
        <v>2216</v>
      </c>
      <c r="D747" s="264" t="s">
        <v>420</v>
      </c>
      <c r="E747" s="265" t="s">
        <v>2217</v>
      </c>
      <c r="F747" s="266" t="s">
        <v>2218</v>
      </c>
      <c r="G747" s="267" t="s">
        <v>184</v>
      </c>
      <c r="H747" s="268">
        <v>5</v>
      </c>
      <c r="I747" s="269">
        <v>413.57</v>
      </c>
      <c r="J747" s="269">
        <f>ROUND(I747*H747,2)</f>
        <v>2067.85</v>
      </c>
      <c r="K747" s="266" t="s">
        <v>423</v>
      </c>
      <c r="L747" s="270"/>
      <c r="M747" s="271" t="s">
        <v>17</v>
      </c>
      <c r="N747" s="272" t="s">
        <v>41</v>
      </c>
      <c r="O747" s="215">
        <v>0</v>
      </c>
      <c r="P747" s="215">
        <f>O747*H747</f>
        <v>0</v>
      </c>
      <c r="Q747" s="215">
        <v>0.00078</v>
      </c>
      <c r="R747" s="215">
        <f>Q747*H747</f>
        <v>0.0039</v>
      </c>
      <c r="S747" s="215">
        <v>0</v>
      </c>
      <c r="T747" s="216">
        <f>S747*H747</f>
        <v>0</v>
      </c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R747" s="217" t="s">
        <v>1926</v>
      </c>
      <c r="AT747" s="217" t="s">
        <v>420</v>
      </c>
      <c r="AU747" s="217" t="s">
        <v>80</v>
      </c>
      <c r="AY747" s="19" t="s">
        <v>242</v>
      </c>
      <c r="BE747" s="218">
        <f>IF(N747="základní",J747,0)</f>
        <v>2067.85</v>
      </c>
      <c r="BF747" s="218">
        <f>IF(N747="snížená",J747,0)</f>
        <v>0</v>
      </c>
      <c r="BG747" s="218">
        <f>IF(N747="zákl. přenesená",J747,0)</f>
        <v>0</v>
      </c>
      <c r="BH747" s="218">
        <f>IF(N747="sníž. přenesená",J747,0)</f>
        <v>0</v>
      </c>
      <c r="BI747" s="218">
        <f>IF(N747="nulová",J747,0)</f>
        <v>0</v>
      </c>
      <c r="BJ747" s="19" t="s">
        <v>78</v>
      </c>
      <c r="BK747" s="218">
        <f>ROUND(I747*H747,2)</f>
        <v>2067.85</v>
      </c>
      <c r="BL747" s="19" t="s">
        <v>1926</v>
      </c>
      <c r="BM747" s="217" t="s">
        <v>2219</v>
      </c>
    </row>
    <row r="748" spans="1:51" s="13" customFormat="1" ht="12">
      <c r="A748" s="13"/>
      <c r="B748" s="225"/>
      <c r="C748" s="226"/>
      <c r="D748" s="223" t="s">
        <v>254</v>
      </c>
      <c r="E748" s="227" t="s">
        <v>1317</v>
      </c>
      <c r="F748" s="228" t="s">
        <v>2220</v>
      </c>
      <c r="G748" s="226"/>
      <c r="H748" s="229">
        <v>5</v>
      </c>
      <c r="I748" s="226"/>
      <c r="J748" s="226"/>
      <c r="K748" s="226"/>
      <c r="L748" s="230"/>
      <c r="M748" s="277"/>
      <c r="N748" s="278"/>
      <c r="O748" s="278"/>
      <c r="P748" s="278"/>
      <c r="Q748" s="278"/>
      <c r="R748" s="278"/>
      <c r="S748" s="278"/>
      <c r="T748" s="279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4" t="s">
        <v>254</v>
      </c>
      <c r="AU748" s="234" t="s">
        <v>80</v>
      </c>
      <c r="AV748" s="13" t="s">
        <v>80</v>
      </c>
      <c r="AW748" s="13" t="s">
        <v>32</v>
      </c>
      <c r="AX748" s="13" t="s">
        <v>78</v>
      </c>
      <c r="AY748" s="234" t="s">
        <v>242</v>
      </c>
    </row>
    <row r="749" spans="1:31" s="2" customFormat="1" ht="6.95" customHeight="1">
      <c r="A749" s="34"/>
      <c r="B749" s="54"/>
      <c r="C749" s="55"/>
      <c r="D749" s="55"/>
      <c r="E749" s="55"/>
      <c r="F749" s="55"/>
      <c r="G749" s="55"/>
      <c r="H749" s="55"/>
      <c r="I749" s="55"/>
      <c r="J749" s="55"/>
      <c r="K749" s="55"/>
      <c r="L749" s="40"/>
      <c r="M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</row>
  </sheetData>
  <sheetProtection password="CC35" sheet="1" objects="1" scenarios="1" formatColumns="0" formatRows="0" autoFilter="0"/>
  <autoFilter ref="C97:K748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2" r:id="rId1" display="https://podminky.urs.cz/item/CS_URS_2021_02/113107442"/>
    <hyperlink ref="F105" r:id="rId2" display="https://podminky.urs.cz/item/CS_URS_2021_02/113107413"/>
    <hyperlink ref="F108" r:id="rId3" display="https://podminky.urs.cz/item/CS_URS_2021_02/121151124"/>
    <hyperlink ref="F111" r:id="rId4" display="https://podminky.urs.cz/item/CS_URS_2021_02/122151105"/>
    <hyperlink ref="F114" r:id="rId5" display="https://podminky.urs.cz/item/CS_URS_2021_02/131113101"/>
    <hyperlink ref="F119" r:id="rId6" display="https://podminky.urs.cz/item/CS_URS_2021_02/131151204"/>
    <hyperlink ref="F126" r:id="rId7" display="https://podminky.urs.cz/item/CS_URS_2021_02/132151104"/>
    <hyperlink ref="F154" r:id="rId8" display="https://podminky.urs.cz/item/CS_URS_2021_02/139001101"/>
    <hyperlink ref="F157" r:id="rId9" display="https://podminky.urs.cz/item/CS_URS_2021_02/151101101"/>
    <hyperlink ref="F162" r:id="rId10" display="https://podminky.urs.cz/item/CS_URS_2021_02/151101102"/>
    <hyperlink ref="F169" r:id="rId11" display="https://podminky.urs.cz/item/CS_URS_2021_02/151101111"/>
    <hyperlink ref="F172" r:id="rId12" display="https://podminky.urs.cz/item/CS_URS_2021_02/151101112"/>
    <hyperlink ref="F175" r:id="rId13" display="https://podminky.urs.cz/item/CS_URS_2021_02/151101201"/>
    <hyperlink ref="F178" r:id="rId14" display="https://podminky.urs.cz/item/CS_URS_2021_02/151101211"/>
    <hyperlink ref="F181" r:id="rId15" display="https://podminky.urs.cz/item/CS_URS_2021_02/151101301"/>
    <hyperlink ref="F184" r:id="rId16" display="https://podminky.urs.cz/item/CS_URS_2021_02/162351103"/>
    <hyperlink ref="F187" r:id="rId17" display="https://podminky.urs.cz/item/CS_URS_2021_02/162351104"/>
    <hyperlink ref="F193" r:id="rId18" display="https://podminky.urs.cz/item/CS_URS_2021_02/174151101"/>
    <hyperlink ref="F209" r:id="rId19" display="https://podminky.urs.cz/item/CS_URS_2021_02/175111101"/>
    <hyperlink ref="F228" r:id="rId20" display="https://podminky.urs.cz/item/CS_URS_2021_02/181351114"/>
    <hyperlink ref="F236" r:id="rId21" display="https://podminky.urs.cz/item/CS_URS_2021_02/183117215"/>
    <hyperlink ref="F239" r:id="rId22" display="https://podminky.urs.cz/item/CS_URS_2021_02/184818232"/>
    <hyperlink ref="F242" r:id="rId23" display="https://podminky.urs.cz/item/CS_URS_2021_02/184818233"/>
    <hyperlink ref="F246" r:id="rId24" display="https://podminky.urs.cz/item/CS_URS_2021_02/211971121"/>
    <hyperlink ref="F252" r:id="rId25" display="https://podminky.urs.cz/item/CS_URS_2021_02/275313611"/>
    <hyperlink ref="F286" r:id="rId26" display="https://podminky.urs.cz/item/CS_URS_2021_02/274313611"/>
    <hyperlink ref="F292" r:id="rId27" display="https://podminky.urs.cz/item/CS_URS_2021_02/274351121"/>
    <hyperlink ref="F299" r:id="rId28" display="https://podminky.urs.cz/item/CS_URS_2021_02/274351122"/>
    <hyperlink ref="F302" r:id="rId29" display="https://podminky.urs.cz/item/CS_URS_2021_02/274353131"/>
    <hyperlink ref="F305" r:id="rId30" display="https://podminky.urs.cz/item/CS_URS_2021_02/275123903"/>
    <hyperlink ref="F310" r:id="rId31" display="https://podminky.urs.cz/item/CS_URS_2021_02/279113134"/>
    <hyperlink ref="F315" r:id="rId32" display="https://podminky.urs.cz/item/CS_URS_2021_02/279321346"/>
    <hyperlink ref="F318" r:id="rId33" display="https://podminky.urs.cz/item/CS_URS_2021_02/279351311"/>
    <hyperlink ref="F321" r:id="rId34" display="https://podminky.urs.cz/item/CS_URS_2021_02/279351312"/>
    <hyperlink ref="F324" r:id="rId35" display="https://podminky.urs.cz/item/CS_URS_2021_02/279352241"/>
    <hyperlink ref="F327" r:id="rId36" display="https://podminky.urs.cz/item/CS_URS_2021_02/279352242"/>
    <hyperlink ref="F330" r:id="rId37" display="https://podminky.urs.cz/item/CS_URS_2021_02/279361821"/>
    <hyperlink ref="F337" r:id="rId38" display="https://podminky.urs.cz/item/CS_URS_2021_02/279362021"/>
    <hyperlink ref="F344" r:id="rId39" display="https://podminky.urs.cz/item/CS_URS_2021_02/310201111"/>
    <hyperlink ref="F349" r:id="rId40" display="https://podminky.urs.cz/item/CS_URS_2021_02/311101211"/>
    <hyperlink ref="F361" r:id="rId41" display="https://podminky.urs.cz/item/CS_URS_2021_02/338171115"/>
    <hyperlink ref="F369" r:id="rId42" display="https://podminky.urs.cz/item/CS_URS_2021_02/348101210"/>
    <hyperlink ref="F402" r:id="rId43" display="https://podminky.urs.cz/item/CS_URS_2021_02/451541111"/>
    <hyperlink ref="F409" r:id="rId44" display="https://podminky.urs.cz/item/CS_URS_2021_02/451572111"/>
    <hyperlink ref="F412" r:id="rId45" display="https://podminky.urs.cz/item/CS_URS_2021_02/452312131"/>
    <hyperlink ref="F416" r:id="rId46" display="https://podminky.urs.cz/item/CS_URS_2021_02/561121101"/>
    <hyperlink ref="F421" r:id="rId47" display="https://podminky.urs.cz/item/CS_URS_2021_02/561121102"/>
    <hyperlink ref="F426" r:id="rId48" display="https://podminky.urs.cz/item/CS_URS_2021_02/561121112"/>
    <hyperlink ref="F435" r:id="rId49" display="https://podminky.urs.cz/item/CS_URS_2021_02/564861111"/>
    <hyperlink ref="F438" r:id="rId50" display="https://podminky.urs.cz/item/CS_URS_2021_02/564911511"/>
    <hyperlink ref="F441" r:id="rId51" display="https://podminky.urs.cz/item/CS_URS_2021_02/577144031"/>
    <hyperlink ref="F444" r:id="rId52" display="https://podminky.urs.cz/item/CS_URS_2021_02/597661111"/>
    <hyperlink ref="F451" r:id="rId53" display="https://podminky.urs.cz/item/CS_URS_2021_02/597069111"/>
    <hyperlink ref="F455" r:id="rId54" display="https://podminky.urs.cz/item/CS_URS_2021_02/622631011"/>
    <hyperlink ref="F462" r:id="rId55" display="https://podminky.urs.cz/item/CS_URS_2021_02/871228111"/>
    <hyperlink ref="F476" r:id="rId56" display="https://podminky.urs.cz/item/CS_URS_2021_02/871265211"/>
    <hyperlink ref="F482" r:id="rId57" display="https://podminky.urs.cz/item/CS_URS_2021_02/871315221"/>
    <hyperlink ref="F486" r:id="rId58" display="https://podminky.urs.cz/item/CS_URS_2021_02/871355221"/>
    <hyperlink ref="F489" r:id="rId59" display="https://podminky.urs.cz/item/CS_URS_2021_02/871365811"/>
    <hyperlink ref="F492" r:id="rId60" display="https://podminky.urs.cz/item/CS_URS_2021_02/877265211"/>
    <hyperlink ref="F501" r:id="rId61" display="https://podminky.urs.cz/item/CS_URS_2021_02/877355211"/>
    <hyperlink ref="F513" r:id="rId62" display="https://podminky.urs.cz/item/CS_URS_2021_02/877355221"/>
    <hyperlink ref="F520" r:id="rId63" display="https://podminky.urs.cz/item/CS_URS_2021_02/879230191"/>
    <hyperlink ref="F523" r:id="rId64" display="https://podminky.urs.cz/item/CS_URS_2021_02/890811811"/>
    <hyperlink ref="F526" r:id="rId65" display="https://podminky.urs.cz/item/CS_URS_2021_02/452112111"/>
    <hyperlink ref="F533" r:id="rId66" display="https://podminky.urs.cz/item/CS_URS_2021_02/894414111"/>
    <hyperlink ref="F538" r:id="rId67" display="https://podminky.urs.cz/item/CS_URS_2021_02/894411311"/>
    <hyperlink ref="F549" r:id="rId68" display="https://podminky.urs.cz/item/CS_URS_2021_02/894812155"/>
    <hyperlink ref="F554" r:id="rId69" display="https://podminky.urs.cz/item/CS_URS_2021_02/895270001"/>
    <hyperlink ref="F557" r:id="rId70" display="https://podminky.urs.cz/item/CS_URS_2021_02/895270012"/>
    <hyperlink ref="F560" r:id="rId71" display="https://podminky.urs.cz/item/CS_URS_2021_02/895270021"/>
    <hyperlink ref="F563" r:id="rId72" display="https://podminky.urs.cz/item/CS_URS_2021_02/895270031"/>
    <hyperlink ref="F566" r:id="rId73" display="https://podminky.urs.cz/item/CS_URS_2021_02/895941111"/>
    <hyperlink ref="F575" r:id="rId74" display="https://podminky.urs.cz/item/CS_URS_2021_02/899102112"/>
    <hyperlink ref="F580" r:id="rId75" display="https://podminky.urs.cz/item/CS_URS_2021_02/899204112"/>
    <hyperlink ref="F587" r:id="rId76" display="https://podminky.urs.cz/item/CS_URS_2021_02/899722113"/>
    <hyperlink ref="F591" r:id="rId77" display="https://podminky.urs.cz/item/CS_URS_2021_02/916111123"/>
    <hyperlink ref="F601" r:id="rId78" display="https://podminky.urs.cz/item/CS_URS_2021_02/919122121"/>
    <hyperlink ref="F604" r:id="rId79" display="https://podminky.urs.cz/item/CS_URS_2021_02/919735112"/>
    <hyperlink ref="F609" r:id="rId80" display="https://podminky.urs.cz/item/CS_URS_2021_02/935111111"/>
    <hyperlink ref="F614" r:id="rId81" display="https://podminky.urs.cz/item/CS_URS_2021_02/936001001"/>
    <hyperlink ref="F619" r:id="rId82" display="https://podminky.urs.cz/item/CS_URS_2021_02/936124113"/>
    <hyperlink ref="F628" r:id="rId83" display="https://podminky.urs.cz/item/CS_URS_2021_02/953312122"/>
    <hyperlink ref="F631" r:id="rId84" display="https://podminky.urs.cz/item/CS_URS_2021_02/962022491"/>
    <hyperlink ref="F634" r:id="rId85" display="https://podminky.urs.cz/item/CS_URS_2021_02/977151126"/>
    <hyperlink ref="F637" r:id="rId86" display="https://podminky.urs.cz/item/CS_URS_2021_02/977151911"/>
    <hyperlink ref="F640" r:id="rId87" display="https://podminky.urs.cz/item/CS_URS_2021_02/977212111"/>
    <hyperlink ref="F643" r:id="rId88" display="https://podminky.urs.cz/item/CS_URS_2021_02/985222111"/>
    <hyperlink ref="F648" r:id="rId89" display="https://podminky.urs.cz/item/CS_URS_2021_02/997013501"/>
    <hyperlink ref="F651" r:id="rId90" display="https://podminky.urs.cz/item/CS_URS_2021_02/997013509"/>
    <hyperlink ref="F656" r:id="rId91" display="https://podminky.urs.cz/item/CS_URS_2021_02/997013871"/>
    <hyperlink ref="F660" r:id="rId92" display="https://podminky.urs.cz/item/CS_URS_2021_02/998152111"/>
    <hyperlink ref="F664" r:id="rId93" display="https://podminky.urs.cz/item/CS_URS_2021_02/711111001"/>
    <hyperlink ref="F667" r:id="rId94" display="https://podminky.urs.cz/item/CS_URS_2021_02/711112001"/>
    <hyperlink ref="F675" r:id="rId95" display="https://podminky.urs.cz/item/CS_URS_2021_02/711141559"/>
    <hyperlink ref="F678" r:id="rId96" display="https://podminky.urs.cz/item/CS_URS_2021_02/711142559"/>
    <hyperlink ref="F684" r:id="rId97" display="https://podminky.urs.cz/item/CS_URS_2021_02/711531110"/>
    <hyperlink ref="F693" r:id="rId98" display="https://podminky.urs.cz/item/CS_URS_2021_02/998711101"/>
    <hyperlink ref="F699" r:id="rId99" display="https://podminky.urs.cz/item/CS_URS_2021_02/741410001"/>
    <hyperlink ref="F708" r:id="rId100" display="https://podminky.urs.cz/item/CS_URS_2021_02/741420011"/>
    <hyperlink ref="F713" r:id="rId101" display="https://podminky.urs.cz/item/CS_URS_2021_02/741420022"/>
    <hyperlink ref="F720" r:id="rId102" display="https://podminky.urs.cz/item/CS_URS_2021_02/998741101"/>
    <hyperlink ref="F731" r:id="rId103" display="https://podminky.urs.cz/item/CS_URS_2021_02/767161813"/>
    <hyperlink ref="F734" r:id="rId104" display="https://podminky.urs.cz/item/CS_URS_2021_02/998767201"/>
    <hyperlink ref="F742" r:id="rId105" display="https://podminky.urs.cz/item/CS_URS_2021_02/998772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  <c r="AZ2" s="133" t="s">
        <v>2221</v>
      </c>
      <c r="BA2" s="133" t="s">
        <v>2222</v>
      </c>
      <c r="BB2" s="133" t="s">
        <v>1227</v>
      </c>
      <c r="BC2" s="133" t="s">
        <v>402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2223</v>
      </c>
      <c r="BA3" s="133" t="s">
        <v>2224</v>
      </c>
      <c r="BB3" s="133" t="s">
        <v>1227</v>
      </c>
      <c r="BC3" s="133" t="s">
        <v>273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2225</v>
      </c>
      <c r="BA4" s="133" t="s">
        <v>2226</v>
      </c>
      <c r="BB4" s="133" t="s">
        <v>1227</v>
      </c>
      <c r="BC4" s="133" t="s">
        <v>344</v>
      </c>
      <c r="BD4" s="133" t="s">
        <v>80</v>
      </c>
    </row>
    <row r="5" spans="2:56" s="1" customFormat="1" ht="6.95" customHeight="1">
      <c r="B5" s="22"/>
      <c r="L5" s="22"/>
      <c r="AZ5" s="133" t="s">
        <v>2227</v>
      </c>
      <c r="BA5" s="133" t="s">
        <v>2228</v>
      </c>
      <c r="BB5" s="133" t="s">
        <v>1227</v>
      </c>
      <c r="BC5" s="133" t="s">
        <v>293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2229</v>
      </c>
      <c r="BA6" s="133" t="s">
        <v>2230</v>
      </c>
      <c r="BB6" s="133" t="s">
        <v>1227</v>
      </c>
      <c r="BC6" s="133" t="s">
        <v>78</v>
      </c>
      <c r="BD6" s="133" t="s">
        <v>80</v>
      </c>
    </row>
    <row r="7" spans="2:56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  <c r="AZ7" s="133" t="s">
        <v>2231</v>
      </c>
      <c r="BA7" s="133" t="s">
        <v>2232</v>
      </c>
      <c r="BB7" s="133" t="s">
        <v>140</v>
      </c>
      <c r="BC7" s="133" t="s">
        <v>2233</v>
      </c>
      <c r="BD7" s="133" t="s">
        <v>80</v>
      </c>
    </row>
    <row r="8" spans="1:56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33" t="s">
        <v>2234</v>
      </c>
      <c r="BA8" s="133" t="s">
        <v>2235</v>
      </c>
      <c r="BB8" s="133" t="s">
        <v>140</v>
      </c>
      <c r="BC8" s="133" t="s">
        <v>2236</v>
      </c>
      <c r="BD8" s="133" t="s">
        <v>80</v>
      </c>
    </row>
    <row r="9" spans="1:56" s="2" customFormat="1" ht="16.5" customHeight="1">
      <c r="A9" s="34"/>
      <c r="B9" s="40"/>
      <c r="C9" s="34"/>
      <c r="D9" s="34"/>
      <c r="E9" s="141" t="s">
        <v>2237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33" t="s">
        <v>2238</v>
      </c>
      <c r="BA9" s="133" t="s">
        <v>2239</v>
      </c>
      <c r="BB9" s="133" t="s">
        <v>140</v>
      </c>
      <c r="BC9" s="133" t="s">
        <v>2240</v>
      </c>
      <c r="BD9" s="133" t="s">
        <v>80</v>
      </c>
    </row>
    <row r="10" spans="1:56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33" t="s">
        <v>2241</v>
      </c>
      <c r="BA10" s="133" t="s">
        <v>2242</v>
      </c>
      <c r="BB10" s="133" t="s">
        <v>140</v>
      </c>
      <c r="BC10" s="133" t="s">
        <v>2243</v>
      </c>
      <c r="BD10" s="133" t="s">
        <v>80</v>
      </c>
    </row>
    <row r="11" spans="1:56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33" t="s">
        <v>2244</v>
      </c>
      <c r="BA11" s="133" t="s">
        <v>2245</v>
      </c>
      <c r="BB11" s="133" t="s">
        <v>1227</v>
      </c>
      <c r="BC11" s="133" t="s">
        <v>2246</v>
      </c>
      <c r="BD11" s="133" t="s">
        <v>80</v>
      </c>
    </row>
    <row r="12" spans="1:56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33" t="s">
        <v>2247</v>
      </c>
      <c r="BA12" s="133" t="s">
        <v>2248</v>
      </c>
      <c r="BB12" s="133" t="s">
        <v>1227</v>
      </c>
      <c r="BC12" s="133" t="s">
        <v>2249</v>
      </c>
      <c r="BD12" s="133" t="s">
        <v>80</v>
      </c>
    </row>
    <row r="13" spans="1:56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133" t="s">
        <v>2250</v>
      </c>
      <c r="BA13" s="133" t="s">
        <v>2251</v>
      </c>
      <c r="BB13" s="133" t="s">
        <v>1227</v>
      </c>
      <c r="BC13" s="133" t="s">
        <v>2249</v>
      </c>
      <c r="BD13" s="133" t="s">
        <v>80</v>
      </c>
    </row>
    <row r="14" spans="1:56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133" t="s">
        <v>2252</v>
      </c>
      <c r="BA14" s="133" t="s">
        <v>2253</v>
      </c>
      <c r="BB14" s="133" t="s">
        <v>1227</v>
      </c>
      <c r="BC14" s="133" t="s">
        <v>262</v>
      </c>
      <c r="BD14" s="133" t="s">
        <v>80</v>
      </c>
    </row>
    <row r="15" spans="1:56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Z15" s="133" t="s">
        <v>2254</v>
      </c>
      <c r="BA15" s="133" t="s">
        <v>2255</v>
      </c>
      <c r="BB15" s="133" t="s">
        <v>1227</v>
      </c>
      <c r="BC15" s="133" t="s">
        <v>419</v>
      </c>
      <c r="BD15" s="133" t="s">
        <v>80</v>
      </c>
    </row>
    <row r="16" spans="1:56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Z16" s="133" t="s">
        <v>2256</v>
      </c>
      <c r="BA16" s="133" t="s">
        <v>2257</v>
      </c>
      <c r="BB16" s="133" t="s">
        <v>1227</v>
      </c>
      <c r="BC16" s="133" t="s">
        <v>473</v>
      </c>
      <c r="BD16" s="133" t="s">
        <v>80</v>
      </c>
    </row>
    <row r="17" spans="1:56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Z17" s="133" t="s">
        <v>2258</v>
      </c>
      <c r="BA17" s="133" t="s">
        <v>2259</v>
      </c>
      <c r="BB17" s="133" t="s">
        <v>1227</v>
      </c>
      <c r="BC17" s="133" t="s">
        <v>80</v>
      </c>
      <c r="BD17" s="133" t="s">
        <v>80</v>
      </c>
    </row>
    <row r="18" spans="1:56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Z18" s="133" t="s">
        <v>2260</v>
      </c>
      <c r="BA18" s="133" t="s">
        <v>2261</v>
      </c>
      <c r="BB18" s="133" t="s">
        <v>1227</v>
      </c>
      <c r="BC18" s="133" t="s">
        <v>262</v>
      </c>
      <c r="BD18" s="133" t="s">
        <v>80</v>
      </c>
    </row>
    <row r="19" spans="1:56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Z19" s="133" t="s">
        <v>2262</v>
      </c>
      <c r="BA19" s="133" t="s">
        <v>2263</v>
      </c>
      <c r="BB19" s="133" t="s">
        <v>1227</v>
      </c>
      <c r="BC19" s="133" t="s">
        <v>78</v>
      </c>
      <c r="BD19" s="133" t="s">
        <v>80</v>
      </c>
    </row>
    <row r="20" spans="1:56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Z20" s="133" t="s">
        <v>2264</v>
      </c>
      <c r="BA20" s="133" t="s">
        <v>2265</v>
      </c>
      <c r="BB20" s="133" t="s">
        <v>1227</v>
      </c>
      <c r="BC20" s="133" t="s">
        <v>525</v>
      </c>
      <c r="BD20" s="133" t="s">
        <v>80</v>
      </c>
    </row>
    <row r="21" spans="1:56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Z21" s="133" t="s">
        <v>2266</v>
      </c>
      <c r="BA21" s="133" t="s">
        <v>2267</v>
      </c>
      <c r="BB21" s="133" t="s">
        <v>1227</v>
      </c>
      <c r="BC21" s="133" t="s">
        <v>78</v>
      </c>
      <c r="BD21" s="133" t="s">
        <v>80</v>
      </c>
    </row>
    <row r="22" spans="1:56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Z22" s="133" t="s">
        <v>2268</v>
      </c>
      <c r="BA22" s="133" t="s">
        <v>2269</v>
      </c>
      <c r="BB22" s="133" t="s">
        <v>1227</v>
      </c>
      <c r="BC22" s="133" t="s">
        <v>78</v>
      </c>
      <c r="BD22" s="133" t="s">
        <v>80</v>
      </c>
    </row>
    <row r="23" spans="1:56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Z23" s="133" t="s">
        <v>2270</v>
      </c>
      <c r="BA23" s="133" t="s">
        <v>2271</v>
      </c>
      <c r="BB23" s="133" t="s">
        <v>140</v>
      </c>
      <c r="BC23" s="133" t="s">
        <v>2272</v>
      </c>
      <c r="BD23" s="133" t="s">
        <v>80</v>
      </c>
    </row>
    <row r="24" spans="1:56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Z24" s="133" t="s">
        <v>2273</v>
      </c>
      <c r="BA24" s="133" t="s">
        <v>2274</v>
      </c>
      <c r="BB24" s="133" t="s">
        <v>140</v>
      </c>
      <c r="BC24" s="133" t="s">
        <v>2275</v>
      </c>
      <c r="BD24" s="133" t="s">
        <v>80</v>
      </c>
    </row>
    <row r="25" spans="1:56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Z25" s="133" t="s">
        <v>2276</v>
      </c>
      <c r="BA25" s="133" t="s">
        <v>2277</v>
      </c>
      <c r="BB25" s="133" t="s">
        <v>144</v>
      </c>
      <c r="BC25" s="133" t="s">
        <v>2278</v>
      </c>
      <c r="BD25" s="133" t="s">
        <v>80</v>
      </c>
    </row>
    <row r="26" spans="1:56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Z26" s="133" t="s">
        <v>2279</v>
      </c>
      <c r="BA26" s="133" t="s">
        <v>2280</v>
      </c>
      <c r="BB26" s="133" t="s">
        <v>1200</v>
      </c>
      <c r="BC26" s="133" t="s">
        <v>2281</v>
      </c>
      <c r="BD26" s="133" t="s">
        <v>80</v>
      </c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ROUND(J82,2)</f>
        <v>705148.08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ROUND((SUM(BE82:BE259)),2)</f>
        <v>705148.08</v>
      </c>
      <c r="G33" s="34"/>
      <c r="H33" s="34"/>
      <c r="I33" s="153">
        <v>0.21</v>
      </c>
      <c r="J33" s="152">
        <f>ROUND(((SUM(BE82:BE259))*I33),2)</f>
        <v>148081.1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ROUND((SUM(BF82:BF259)),2)</f>
        <v>0</v>
      </c>
      <c r="G34" s="34"/>
      <c r="H34" s="34"/>
      <c r="I34" s="153">
        <v>0.15</v>
      </c>
      <c r="J34" s="152">
        <f>ROUND(((SUM(BF82:BF259))*I34),2)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ROUND((SUM(BG82:BG259)),2)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ROUND((SUM(BH82:BH259)),2)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ROUND((SUM(BI82:BI259)),2)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853229.1799999999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SO-05 - Sadové úpravy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J82</f>
        <v>705148.0799999998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J83</f>
        <v>705148.0799999998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J84</f>
        <v>687989.2599999999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226</v>
      </c>
      <c r="E62" s="178"/>
      <c r="F62" s="178"/>
      <c r="G62" s="178"/>
      <c r="H62" s="178"/>
      <c r="I62" s="178"/>
      <c r="J62" s="179">
        <f>J257</f>
        <v>17158.82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40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140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140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5" t="s">
        <v>227</v>
      </c>
      <c r="D69" s="36"/>
      <c r="E69" s="36"/>
      <c r="F69" s="36"/>
      <c r="G69" s="36"/>
      <c r="H69" s="36"/>
      <c r="I69" s="36"/>
      <c r="J69" s="36"/>
      <c r="K69" s="36"/>
      <c r="L69" s="140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4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31" t="s">
        <v>14</v>
      </c>
      <c r="D71" s="36"/>
      <c r="E71" s="36"/>
      <c r="F71" s="36"/>
      <c r="G71" s="36"/>
      <c r="H71" s="36"/>
      <c r="I71" s="36"/>
      <c r="J71" s="36"/>
      <c r="K71" s="36"/>
      <c r="L71" s="14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165" t="str">
        <f>E7</f>
        <v>Náves Holohlavy</v>
      </c>
      <c r="F72" s="31"/>
      <c r="G72" s="31"/>
      <c r="H72" s="31"/>
      <c r="I72" s="36"/>
      <c r="J72" s="36"/>
      <c r="K72" s="36"/>
      <c r="L72" s="14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31" t="s">
        <v>159</v>
      </c>
      <c r="D73" s="36"/>
      <c r="E73" s="36"/>
      <c r="F73" s="36"/>
      <c r="G73" s="36"/>
      <c r="H73" s="36"/>
      <c r="I73" s="36"/>
      <c r="J73" s="36"/>
      <c r="K73" s="36"/>
      <c r="L73" s="14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64" t="str">
        <f>E9</f>
        <v>SO-05 - Sadové úpravy</v>
      </c>
      <c r="F74" s="36"/>
      <c r="G74" s="36"/>
      <c r="H74" s="36"/>
      <c r="I74" s="36"/>
      <c r="J74" s="36"/>
      <c r="K74" s="36"/>
      <c r="L74" s="14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31" t="s">
        <v>19</v>
      </c>
      <c r="D76" s="36"/>
      <c r="E76" s="36"/>
      <c r="F76" s="28" t="str">
        <f>F12</f>
        <v>Holohlavy</v>
      </c>
      <c r="G76" s="36"/>
      <c r="H76" s="36"/>
      <c r="I76" s="31" t="s">
        <v>21</v>
      </c>
      <c r="J76" s="67" t="str">
        <f>IF(J12="","",J12)</f>
        <v>18. 1. 2022</v>
      </c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15" customHeight="1">
      <c r="A78" s="34"/>
      <c r="B78" s="35"/>
      <c r="C78" s="31" t="s">
        <v>23</v>
      </c>
      <c r="D78" s="36"/>
      <c r="E78" s="36"/>
      <c r="F78" s="28" t="str">
        <f>E15</f>
        <v>Obec Holohlavy</v>
      </c>
      <c r="G78" s="36"/>
      <c r="H78" s="36"/>
      <c r="I78" s="31" t="s">
        <v>30</v>
      </c>
      <c r="J78" s="32" t="str">
        <f>E21</f>
        <v>Zalubem s.r.o.</v>
      </c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31" t="s">
        <v>27</v>
      </c>
      <c r="D79" s="36"/>
      <c r="E79" s="36"/>
      <c r="F79" s="28" t="str">
        <f>IF(E18="","",E18)</f>
        <v>BAGRUNC s.r.o.</v>
      </c>
      <c r="G79" s="36"/>
      <c r="H79" s="36"/>
      <c r="I79" s="31" t="s">
        <v>33</v>
      </c>
      <c r="J79" s="32" t="str">
        <f>E24</f>
        <v>Zalubem s.r.o.</v>
      </c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81"/>
      <c r="B81" s="182"/>
      <c r="C81" s="183" t="s">
        <v>228</v>
      </c>
      <c r="D81" s="184" t="s">
        <v>55</v>
      </c>
      <c r="E81" s="184" t="s">
        <v>51</v>
      </c>
      <c r="F81" s="184" t="s">
        <v>52</v>
      </c>
      <c r="G81" s="184" t="s">
        <v>229</v>
      </c>
      <c r="H81" s="184" t="s">
        <v>230</v>
      </c>
      <c r="I81" s="184" t="s">
        <v>231</v>
      </c>
      <c r="J81" s="184" t="s">
        <v>218</v>
      </c>
      <c r="K81" s="185" t="s">
        <v>232</v>
      </c>
      <c r="L81" s="186"/>
      <c r="M81" s="87" t="s">
        <v>17</v>
      </c>
      <c r="N81" s="88" t="s">
        <v>40</v>
      </c>
      <c r="O81" s="88" t="s">
        <v>233</v>
      </c>
      <c r="P81" s="88" t="s">
        <v>234</v>
      </c>
      <c r="Q81" s="88" t="s">
        <v>235</v>
      </c>
      <c r="R81" s="88" t="s">
        <v>236</v>
      </c>
      <c r="S81" s="88" t="s">
        <v>237</v>
      </c>
      <c r="T81" s="89" t="s">
        <v>238</v>
      </c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</row>
    <row r="82" spans="1:63" s="2" customFormat="1" ht="22.8" customHeight="1">
      <c r="A82" s="34"/>
      <c r="B82" s="35"/>
      <c r="C82" s="94" t="s">
        <v>239</v>
      </c>
      <c r="D82" s="36"/>
      <c r="E82" s="36"/>
      <c r="F82" s="36"/>
      <c r="G82" s="36"/>
      <c r="H82" s="36"/>
      <c r="I82" s="36"/>
      <c r="J82" s="187">
        <f>BK82</f>
        <v>705148.0799999998</v>
      </c>
      <c r="K82" s="36"/>
      <c r="L82" s="40"/>
      <c r="M82" s="90"/>
      <c r="N82" s="188"/>
      <c r="O82" s="91"/>
      <c r="P82" s="189">
        <f>P83</f>
        <v>581.3872289999999</v>
      </c>
      <c r="Q82" s="91"/>
      <c r="R82" s="189">
        <f>R83</f>
        <v>17.342921200000003</v>
      </c>
      <c r="S82" s="91"/>
      <c r="T82" s="190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9" t="s">
        <v>69</v>
      </c>
      <c r="AU82" s="19" t="s">
        <v>219</v>
      </c>
      <c r="BK82" s="191">
        <f>BK83</f>
        <v>705148.0799999998</v>
      </c>
    </row>
    <row r="83" spans="1:63" s="12" customFormat="1" ht="25.9" customHeight="1">
      <c r="A83" s="12"/>
      <c r="B83" s="192"/>
      <c r="C83" s="193"/>
      <c r="D83" s="194" t="s">
        <v>69</v>
      </c>
      <c r="E83" s="195" t="s">
        <v>240</v>
      </c>
      <c r="F83" s="195" t="s">
        <v>241</v>
      </c>
      <c r="G83" s="193"/>
      <c r="H83" s="193"/>
      <c r="I83" s="193"/>
      <c r="J83" s="196">
        <f>BK83</f>
        <v>705148.0799999998</v>
      </c>
      <c r="K83" s="193"/>
      <c r="L83" s="197"/>
      <c r="M83" s="198"/>
      <c r="N83" s="199"/>
      <c r="O83" s="199"/>
      <c r="P83" s="200">
        <f>P84+P257</f>
        <v>581.3872289999999</v>
      </c>
      <c r="Q83" s="199"/>
      <c r="R83" s="200">
        <f>R84+R257</f>
        <v>17.342921200000003</v>
      </c>
      <c r="S83" s="199"/>
      <c r="T83" s="201">
        <f>T84+T257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78</v>
      </c>
      <c r="AT83" s="203" t="s">
        <v>69</v>
      </c>
      <c r="AU83" s="203" t="s">
        <v>70</v>
      </c>
      <c r="AY83" s="202" t="s">
        <v>242</v>
      </c>
      <c r="BK83" s="204">
        <f>BK84+BK257</f>
        <v>705148.0799999998</v>
      </c>
    </row>
    <row r="84" spans="1:63" s="12" customFormat="1" ht="22.8" customHeight="1">
      <c r="A84" s="12"/>
      <c r="B84" s="192"/>
      <c r="C84" s="193"/>
      <c r="D84" s="194" t="s">
        <v>69</v>
      </c>
      <c r="E84" s="205" t="s">
        <v>78</v>
      </c>
      <c r="F84" s="205" t="s">
        <v>243</v>
      </c>
      <c r="G84" s="193"/>
      <c r="H84" s="193"/>
      <c r="I84" s="193"/>
      <c r="J84" s="206">
        <f>BK84</f>
        <v>687989.2599999999</v>
      </c>
      <c r="K84" s="193"/>
      <c r="L84" s="197"/>
      <c r="M84" s="198"/>
      <c r="N84" s="199"/>
      <c r="O84" s="199"/>
      <c r="P84" s="200">
        <f>SUM(P85:P256)</f>
        <v>546.6492</v>
      </c>
      <c r="Q84" s="199"/>
      <c r="R84" s="200">
        <f>SUM(R85:R256)</f>
        <v>17.342921200000003</v>
      </c>
      <c r="S84" s="199"/>
      <c r="T84" s="201">
        <f>SUM(T85:T256)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78</v>
      </c>
      <c r="AT84" s="203" t="s">
        <v>69</v>
      </c>
      <c r="AU84" s="203" t="s">
        <v>78</v>
      </c>
      <c r="AY84" s="202" t="s">
        <v>242</v>
      </c>
      <c r="BK84" s="204">
        <f>SUM(BK85:BK256)</f>
        <v>687989.2599999999</v>
      </c>
    </row>
    <row r="85" spans="1:65" s="2" customFormat="1" ht="24.15" customHeight="1">
      <c r="A85" s="34"/>
      <c r="B85" s="35"/>
      <c r="C85" s="207" t="s">
        <v>78</v>
      </c>
      <c r="D85" s="207" t="s">
        <v>244</v>
      </c>
      <c r="E85" s="208" t="s">
        <v>2282</v>
      </c>
      <c r="F85" s="209" t="s">
        <v>2283</v>
      </c>
      <c r="G85" s="210" t="s">
        <v>140</v>
      </c>
      <c r="H85" s="211">
        <v>315</v>
      </c>
      <c r="I85" s="212">
        <v>54.46</v>
      </c>
      <c r="J85" s="212">
        <f>ROUND(I85*H85,2)</f>
        <v>17154.9</v>
      </c>
      <c r="K85" s="209" t="s">
        <v>247</v>
      </c>
      <c r="L85" s="40"/>
      <c r="M85" s="213" t="s">
        <v>17</v>
      </c>
      <c r="N85" s="214" t="s">
        <v>41</v>
      </c>
      <c r="O85" s="215">
        <v>0.172</v>
      </c>
      <c r="P85" s="215">
        <f>O85*H85</f>
        <v>54.17999999999999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217" t="s">
        <v>248</v>
      </c>
      <c r="AT85" s="217" t="s">
        <v>244</v>
      </c>
      <c r="AU85" s="217" t="s">
        <v>80</v>
      </c>
      <c r="AY85" s="19" t="s">
        <v>242</v>
      </c>
      <c r="BE85" s="218">
        <f>IF(N85="základní",J85,0)</f>
        <v>17154.9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78</v>
      </c>
      <c r="BK85" s="218">
        <f>ROUND(I85*H85,2)</f>
        <v>17154.9</v>
      </c>
      <c r="BL85" s="19" t="s">
        <v>248</v>
      </c>
      <c r="BM85" s="217" t="s">
        <v>2284</v>
      </c>
    </row>
    <row r="86" spans="1:47" s="2" customFormat="1" ht="12">
      <c r="A86" s="34"/>
      <c r="B86" s="35"/>
      <c r="C86" s="36"/>
      <c r="D86" s="219" t="s">
        <v>250</v>
      </c>
      <c r="E86" s="36"/>
      <c r="F86" s="220" t="s">
        <v>2285</v>
      </c>
      <c r="G86" s="36"/>
      <c r="H86" s="36"/>
      <c r="I86" s="36"/>
      <c r="J86" s="36"/>
      <c r="K86" s="36"/>
      <c r="L86" s="40"/>
      <c r="M86" s="221"/>
      <c r="N86" s="222"/>
      <c r="O86" s="79"/>
      <c r="P86" s="79"/>
      <c r="Q86" s="79"/>
      <c r="R86" s="79"/>
      <c r="S86" s="79"/>
      <c r="T86" s="80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250</v>
      </c>
      <c r="AU86" s="19" t="s">
        <v>80</v>
      </c>
    </row>
    <row r="87" spans="1:51" s="13" customFormat="1" ht="12">
      <c r="A87" s="13"/>
      <c r="B87" s="225"/>
      <c r="C87" s="226"/>
      <c r="D87" s="223" t="s">
        <v>254</v>
      </c>
      <c r="E87" s="227" t="s">
        <v>17</v>
      </c>
      <c r="F87" s="228" t="s">
        <v>2286</v>
      </c>
      <c r="G87" s="226"/>
      <c r="H87" s="229">
        <v>161</v>
      </c>
      <c r="I87" s="226"/>
      <c r="J87" s="226"/>
      <c r="K87" s="226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254</v>
      </c>
      <c r="AU87" s="234" t="s">
        <v>80</v>
      </c>
      <c r="AV87" s="13" t="s">
        <v>80</v>
      </c>
      <c r="AW87" s="13" t="s">
        <v>32</v>
      </c>
      <c r="AX87" s="13" t="s">
        <v>70</v>
      </c>
      <c r="AY87" s="234" t="s">
        <v>242</v>
      </c>
    </row>
    <row r="88" spans="1:51" s="13" customFormat="1" ht="12">
      <c r="A88" s="13"/>
      <c r="B88" s="225"/>
      <c r="C88" s="226"/>
      <c r="D88" s="223" t="s">
        <v>254</v>
      </c>
      <c r="E88" s="227" t="s">
        <v>17</v>
      </c>
      <c r="F88" s="228" t="s">
        <v>2287</v>
      </c>
      <c r="G88" s="226"/>
      <c r="H88" s="229">
        <v>152</v>
      </c>
      <c r="I88" s="226"/>
      <c r="J88" s="226"/>
      <c r="K88" s="226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254</v>
      </c>
      <c r="AU88" s="234" t="s">
        <v>80</v>
      </c>
      <c r="AV88" s="13" t="s">
        <v>80</v>
      </c>
      <c r="AW88" s="13" t="s">
        <v>32</v>
      </c>
      <c r="AX88" s="13" t="s">
        <v>70</v>
      </c>
      <c r="AY88" s="234" t="s">
        <v>242</v>
      </c>
    </row>
    <row r="89" spans="1:51" s="13" customFormat="1" ht="12">
      <c r="A89" s="13"/>
      <c r="B89" s="225"/>
      <c r="C89" s="226"/>
      <c r="D89" s="223" t="s">
        <v>254</v>
      </c>
      <c r="E89" s="227" t="s">
        <v>17</v>
      </c>
      <c r="F89" s="228" t="s">
        <v>2288</v>
      </c>
      <c r="G89" s="226"/>
      <c r="H89" s="229">
        <v>2</v>
      </c>
      <c r="I89" s="226"/>
      <c r="J89" s="226"/>
      <c r="K89" s="226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254</v>
      </c>
      <c r="AU89" s="234" t="s">
        <v>80</v>
      </c>
      <c r="AV89" s="13" t="s">
        <v>80</v>
      </c>
      <c r="AW89" s="13" t="s">
        <v>32</v>
      </c>
      <c r="AX89" s="13" t="s">
        <v>70</v>
      </c>
      <c r="AY89" s="234" t="s">
        <v>242</v>
      </c>
    </row>
    <row r="90" spans="1:51" s="14" customFormat="1" ht="12">
      <c r="A90" s="14"/>
      <c r="B90" s="235"/>
      <c r="C90" s="236"/>
      <c r="D90" s="223" t="s">
        <v>254</v>
      </c>
      <c r="E90" s="237" t="s">
        <v>17</v>
      </c>
      <c r="F90" s="238" t="s">
        <v>261</v>
      </c>
      <c r="G90" s="236"/>
      <c r="H90" s="239">
        <v>315</v>
      </c>
      <c r="I90" s="236"/>
      <c r="J90" s="236"/>
      <c r="K90" s="236"/>
      <c r="L90" s="240"/>
      <c r="M90" s="241"/>
      <c r="N90" s="242"/>
      <c r="O90" s="242"/>
      <c r="P90" s="242"/>
      <c r="Q90" s="242"/>
      <c r="R90" s="242"/>
      <c r="S90" s="242"/>
      <c r="T90" s="24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4" t="s">
        <v>254</v>
      </c>
      <c r="AU90" s="244" t="s">
        <v>80</v>
      </c>
      <c r="AV90" s="14" t="s">
        <v>248</v>
      </c>
      <c r="AW90" s="14" t="s">
        <v>32</v>
      </c>
      <c r="AX90" s="14" t="s">
        <v>78</v>
      </c>
      <c r="AY90" s="244" t="s">
        <v>242</v>
      </c>
    </row>
    <row r="91" spans="1:65" s="2" customFormat="1" ht="21.75" customHeight="1">
      <c r="A91" s="34"/>
      <c r="B91" s="35"/>
      <c r="C91" s="207" t="s">
        <v>80</v>
      </c>
      <c r="D91" s="207" t="s">
        <v>244</v>
      </c>
      <c r="E91" s="208" t="s">
        <v>2289</v>
      </c>
      <c r="F91" s="209" t="s">
        <v>2290</v>
      </c>
      <c r="G91" s="210" t="s">
        <v>581</v>
      </c>
      <c r="H91" s="211">
        <v>22</v>
      </c>
      <c r="I91" s="212">
        <v>180.61</v>
      </c>
      <c r="J91" s="212">
        <f>ROUND(I91*H91,2)</f>
        <v>3973.42</v>
      </c>
      <c r="K91" s="209" t="s">
        <v>247</v>
      </c>
      <c r="L91" s="40"/>
      <c r="M91" s="213" t="s">
        <v>17</v>
      </c>
      <c r="N91" s="214" t="s">
        <v>41</v>
      </c>
      <c r="O91" s="215">
        <v>0.49</v>
      </c>
      <c r="P91" s="215">
        <f>O91*H91</f>
        <v>10.78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217" t="s">
        <v>248</v>
      </c>
      <c r="AT91" s="217" t="s">
        <v>244</v>
      </c>
      <c r="AU91" s="217" t="s">
        <v>80</v>
      </c>
      <c r="AY91" s="19" t="s">
        <v>242</v>
      </c>
      <c r="BE91" s="218">
        <f>IF(N91="základní",J91,0)</f>
        <v>3973.42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78</v>
      </c>
      <c r="BK91" s="218">
        <f>ROUND(I91*H91,2)</f>
        <v>3973.42</v>
      </c>
      <c r="BL91" s="19" t="s">
        <v>248</v>
      </c>
      <c r="BM91" s="217" t="s">
        <v>2291</v>
      </c>
    </row>
    <row r="92" spans="1:47" s="2" customFormat="1" ht="12">
      <c r="A92" s="34"/>
      <c r="B92" s="35"/>
      <c r="C92" s="36"/>
      <c r="D92" s="219" t="s">
        <v>250</v>
      </c>
      <c r="E92" s="36"/>
      <c r="F92" s="220" t="s">
        <v>2292</v>
      </c>
      <c r="G92" s="36"/>
      <c r="H92" s="36"/>
      <c r="I92" s="36"/>
      <c r="J92" s="36"/>
      <c r="K92" s="36"/>
      <c r="L92" s="40"/>
      <c r="M92" s="221"/>
      <c r="N92" s="222"/>
      <c r="O92" s="79"/>
      <c r="P92" s="79"/>
      <c r="Q92" s="79"/>
      <c r="R92" s="79"/>
      <c r="S92" s="79"/>
      <c r="T92" s="80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250</v>
      </c>
      <c r="AU92" s="19" t="s">
        <v>80</v>
      </c>
    </row>
    <row r="93" spans="1:51" s="13" customFormat="1" ht="12">
      <c r="A93" s="13"/>
      <c r="B93" s="225"/>
      <c r="C93" s="226"/>
      <c r="D93" s="223" t="s">
        <v>254</v>
      </c>
      <c r="E93" s="227" t="s">
        <v>2221</v>
      </c>
      <c r="F93" s="228" t="s">
        <v>2293</v>
      </c>
      <c r="G93" s="226"/>
      <c r="H93" s="229">
        <v>22</v>
      </c>
      <c r="I93" s="226"/>
      <c r="J93" s="226"/>
      <c r="K93" s="226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254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242</v>
      </c>
    </row>
    <row r="94" spans="1:65" s="2" customFormat="1" ht="21.75" customHeight="1">
      <c r="A94" s="34"/>
      <c r="B94" s="35"/>
      <c r="C94" s="207" t="s">
        <v>262</v>
      </c>
      <c r="D94" s="207" t="s">
        <v>244</v>
      </c>
      <c r="E94" s="208" t="s">
        <v>2294</v>
      </c>
      <c r="F94" s="209" t="s">
        <v>2295</v>
      </c>
      <c r="G94" s="210" t="s">
        <v>581</v>
      </c>
      <c r="H94" s="211">
        <v>5</v>
      </c>
      <c r="I94" s="212">
        <v>324.36</v>
      </c>
      <c r="J94" s="212">
        <f>ROUND(I94*H94,2)</f>
        <v>1621.8</v>
      </c>
      <c r="K94" s="209" t="s">
        <v>247</v>
      </c>
      <c r="L94" s="40"/>
      <c r="M94" s="213" t="s">
        <v>17</v>
      </c>
      <c r="N94" s="214" t="s">
        <v>41</v>
      </c>
      <c r="O94" s="215">
        <v>0.88</v>
      </c>
      <c r="P94" s="215">
        <f>O94*H94</f>
        <v>4.4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217" t="s">
        <v>248</v>
      </c>
      <c r="AT94" s="217" t="s">
        <v>244</v>
      </c>
      <c r="AU94" s="217" t="s">
        <v>80</v>
      </c>
      <c r="AY94" s="19" t="s">
        <v>242</v>
      </c>
      <c r="BE94" s="218">
        <f>IF(N94="základní",J94,0)</f>
        <v>1621.8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78</v>
      </c>
      <c r="BK94" s="218">
        <f>ROUND(I94*H94,2)</f>
        <v>1621.8</v>
      </c>
      <c r="BL94" s="19" t="s">
        <v>248</v>
      </c>
      <c r="BM94" s="217" t="s">
        <v>2296</v>
      </c>
    </row>
    <row r="95" spans="1:47" s="2" customFormat="1" ht="12">
      <c r="A95" s="34"/>
      <c r="B95" s="35"/>
      <c r="C95" s="36"/>
      <c r="D95" s="219" t="s">
        <v>250</v>
      </c>
      <c r="E95" s="36"/>
      <c r="F95" s="220" t="s">
        <v>2297</v>
      </c>
      <c r="G95" s="36"/>
      <c r="H95" s="36"/>
      <c r="I95" s="36"/>
      <c r="J95" s="36"/>
      <c r="K95" s="36"/>
      <c r="L95" s="40"/>
      <c r="M95" s="221"/>
      <c r="N95" s="222"/>
      <c r="O95" s="79"/>
      <c r="P95" s="79"/>
      <c r="Q95" s="79"/>
      <c r="R95" s="79"/>
      <c r="S95" s="79"/>
      <c r="T95" s="80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250</v>
      </c>
      <c r="AU95" s="19" t="s">
        <v>80</v>
      </c>
    </row>
    <row r="96" spans="1:51" s="13" customFormat="1" ht="12">
      <c r="A96" s="13"/>
      <c r="B96" s="225"/>
      <c r="C96" s="226"/>
      <c r="D96" s="223" t="s">
        <v>254</v>
      </c>
      <c r="E96" s="227" t="s">
        <v>2223</v>
      </c>
      <c r="F96" s="228" t="s">
        <v>2298</v>
      </c>
      <c r="G96" s="226"/>
      <c r="H96" s="229">
        <v>5</v>
      </c>
      <c r="I96" s="226"/>
      <c r="J96" s="226"/>
      <c r="K96" s="226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254</v>
      </c>
      <c r="AU96" s="234" t="s">
        <v>80</v>
      </c>
      <c r="AV96" s="13" t="s">
        <v>80</v>
      </c>
      <c r="AW96" s="13" t="s">
        <v>32</v>
      </c>
      <c r="AX96" s="13" t="s">
        <v>78</v>
      </c>
      <c r="AY96" s="234" t="s">
        <v>242</v>
      </c>
    </row>
    <row r="97" spans="1:65" s="2" customFormat="1" ht="24.15" customHeight="1">
      <c r="A97" s="34"/>
      <c r="B97" s="35"/>
      <c r="C97" s="207" t="s">
        <v>248</v>
      </c>
      <c r="D97" s="207" t="s">
        <v>244</v>
      </c>
      <c r="E97" s="208" t="s">
        <v>2299</v>
      </c>
      <c r="F97" s="209" t="s">
        <v>2300</v>
      </c>
      <c r="G97" s="210" t="s">
        <v>581</v>
      </c>
      <c r="H97" s="211">
        <v>14</v>
      </c>
      <c r="I97" s="212">
        <v>103.21</v>
      </c>
      <c r="J97" s="212">
        <f>ROUND(I97*H97,2)</f>
        <v>1444.94</v>
      </c>
      <c r="K97" s="209" t="s">
        <v>247</v>
      </c>
      <c r="L97" s="40"/>
      <c r="M97" s="213" t="s">
        <v>17</v>
      </c>
      <c r="N97" s="214" t="s">
        <v>41</v>
      </c>
      <c r="O97" s="215">
        <v>0.28</v>
      </c>
      <c r="P97" s="215">
        <f>O97*H97</f>
        <v>3.9200000000000004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217" t="s">
        <v>248</v>
      </c>
      <c r="AT97" s="217" t="s">
        <v>244</v>
      </c>
      <c r="AU97" s="217" t="s">
        <v>80</v>
      </c>
      <c r="AY97" s="19" t="s">
        <v>242</v>
      </c>
      <c r="BE97" s="218">
        <f>IF(N97="základní",J97,0)</f>
        <v>1444.94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78</v>
      </c>
      <c r="BK97" s="218">
        <f>ROUND(I97*H97,2)</f>
        <v>1444.94</v>
      </c>
      <c r="BL97" s="19" t="s">
        <v>248</v>
      </c>
      <c r="BM97" s="217" t="s">
        <v>2301</v>
      </c>
    </row>
    <row r="98" spans="1:47" s="2" customFormat="1" ht="12">
      <c r="A98" s="34"/>
      <c r="B98" s="35"/>
      <c r="C98" s="36"/>
      <c r="D98" s="219" t="s">
        <v>250</v>
      </c>
      <c r="E98" s="36"/>
      <c r="F98" s="220" t="s">
        <v>2302</v>
      </c>
      <c r="G98" s="36"/>
      <c r="H98" s="36"/>
      <c r="I98" s="36"/>
      <c r="J98" s="36"/>
      <c r="K98" s="36"/>
      <c r="L98" s="40"/>
      <c r="M98" s="221"/>
      <c r="N98" s="222"/>
      <c r="O98" s="79"/>
      <c r="P98" s="79"/>
      <c r="Q98" s="79"/>
      <c r="R98" s="79"/>
      <c r="S98" s="79"/>
      <c r="T98" s="80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250</v>
      </c>
      <c r="AU98" s="19" t="s">
        <v>80</v>
      </c>
    </row>
    <row r="99" spans="1:51" s="13" customFormat="1" ht="12">
      <c r="A99" s="13"/>
      <c r="B99" s="225"/>
      <c r="C99" s="226"/>
      <c r="D99" s="223" t="s">
        <v>254</v>
      </c>
      <c r="E99" s="227" t="s">
        <v>17</v>
      </c>
      <c r="F99" s="228" t="s">
        <v>2303</v>
      </c>
      <c r="G99" s="226"/>
      <c r="H99" s="229">
        <v>14</v>
      </c>
      <c r="I99" s="226"/>
      <c r="J99" s="226"/>
      <c r="K99" s="226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254</v>
      </c>
      <c r="AU99" s="234" t="s">
        <v>80</v>
      </c>
      <c r="AV99" s="13" t="s">
        <v>80</v>
      </c>
      <c r="AW99" s="13" t="s">
        <v>32</v>
      </c>
      <c r="AX99" s="13" t="s">
        <v>70</v>
      </c>
      <c r="AY99" s="234" t="s">
        <v>242</v>
      </c>
    </row>
    <row r="100" spans="1:51" s="14" customFormat="1" ht="12">
      <c r="A100" s="14"/>
      <c r="B100" s="235"/>
      <c r="C100" s="236"/>
      <c r="D100" s="223" t="s">
        <v>254</v>
      </c>
      <c r="E100" s="237" t="s">
        <v>2225</v>
      </c>
      <c r="F100" s="238" t="s">
        <v>261</v>
      </c>
      <c r="G100" s="236"/>
      <c r="H100" s="239">
        <v>14</v>
      </c>
      <c r="I100" s="236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254</v>
      </c>
      <c r="AU100" s="244" t="s">
        <v>80</v>
      </c>
      <c r="AV100" s="14" t="s">
        <v>248</v>
      </c>
      <c r="AW100" s="14" t="s">
        <v>32</v>
      </c>
      <c r="AX100" s="14" t="s">
        <v>78</v>
      </c>
      <c r="AY100" s="244" t="s">
        <v>242</v>
      </c>
    </row>
    <row r="101" spans="1:65" s="2" customFormat="1" ht="24.15" customHeight="1">
      <c r="A101" s="34"/>
      <c r="B101" s="35"/>
      <c r="C101" s="207" t="s">
        <v>273</v>
      </c>
      <c r="D101" s="207" t="s">
        <v>244</v>
      </c>
      <c r="E101" s="208" t="s">
        <v>2304</v>
      </c>
      <c r="F101" s="209" t="s">
        <v>2305</v>
      </c>
      <c r="G101" s="210" t="s">
        <v>581</v>
      </c>
      <c r="H101" s="211">
        <v>7</v>
      </c>
      <c r="I101" s="212">
        <v>202.73</v>
      </c>
      <c r="J101" s="212">
        <f>ROUND(I101*H101,2)</f>
        <v>1419.11</v>
      </c>
      <c r="K101" s="209" t="s">
        <v>247</v>
      </c>
      <c r="L101" s="40"/>
      <c r="M101" s="213" t="s">
        <v>17</v>
      </c>
      <c r="N101" s="214" t="s">
        <v>41</v>
      </c>
      <c r="O101" s="215">
        <v>0.55</v>
      </c>
      <c r="P101" s="215">
        <f>O101*H101</f>
        <v>3.8500000000000005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217" t="s">
        <v>248</v>
      </c>
      <c r="AT101" s="217" t="s">
        <v>244</v>
      </c>
      <c r="AU101" s="217" t="s">
        <v>80</v>
      </c>
      <c r="AY101" s="19" t="s">
        <v>242</v>
      </c>
      <c r="BE101" s="218">
        <f>IF(N101="základní",J101,0)</f>
        <v>1419.11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1419.11</v>
      </c>
      <c r="BL101" s="19" t="s">
        <v>248</v>
      </c>
      <c r="BM101" s="217" t="s">
        <v>2306</v>
      </c>
    </row>
    <row r="102" spans="1:47" s="2" customFormat="1" ht="12">
      <c r="A102" s="34"/>
      <c r="B102" s="35"/>
      <c r="C102" s="36"/>
      <c r="D102" s="219" t="s">
        <v>250</v>
      </c>
      <c r="E102" s="36"/>
      <c r="F102" s="220" t="s">
        <v>2307</v>
      </c>
      <c r="G102" s="36"/>
      <c r="H102" s="36"/>
      <c r="I102" s="36"/>
      <c r="J102" s="36"/>
      <c r="K102" s="36"/>
      <c r="L102" s="40"/>
      <c r="M102" s="221"/>
      <c r="N102" s="222"/>
      <c r="O102" s="79"/>
      <c r="P102" s="79"/>
      <c r="Q102" s="79"/>
      <c r="R102" s="79"/>
      <c r="S102" s="79"/>
      <c r="T102" s="80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250</v>
      </c>
      <c r="AU102" s="19" t="s">
        <v>80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2227</v>
      </c>
      <c r="F103" s="228" t="s">
        <v>2308</v>
      </c>
      <c r="G103" s="226"/>
      <c r="H103" s="229">
        <v>7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78</v>
      </c>
      <c r="AY103" s="234" t="s">
        <v>242</v>
      </c>
    </row>
    <row r="104" spans="1:65" s="2" customFormat="1" ht="24.15" customHeight="1">
      <c r="A104" s="34"/>
      <c r="B104" s="35"/>
      <c r="C104" s="207" t="s">
        <v>284</v>
      </c>
      <c r="D104" s="207" t="s">
        <v>244</v>
      </c>
      <c r="E104" s="208" t="s">
        <v>2309</v>
      </c>
      <c r="F104" s="209" t="s">
        <v>2310</v>
      </c>
      <c r="G104" s="210" t="s">
        <v>581</v>
      </c>
      <c r="H104" s="211">
        <v>1</v>
      </c>
      <c r="I104" s="212">
        <v>324.36</v>
      </c>
      <c r="J104" s="212">
        <f>ROUND(I104*H104,2)</f>
        <v>324.36</v>
      </c>
      <c r="K104" s="209" t="s">
        <v>247</v>
      </c>
      <c r="L104" s="40"/>
      <c r="M104" s="213" t="s">
        <v>17</v>
      </c>
      <c r="N104" s="214" t="s">
        <v>41</v>
      </c>
      <c r="O104" s="215">
        <v>0.88</v>
      </c>
      <c r="P104" s="215">
        <f>O104*H104</f>
        <v>0.88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248</v>
      </c>
      <c r="AT104" s="217" t="s">
        <v>244</v>
      </c>
      <c r="AU104" s="217" t="s">
        <v>80</v>
      </c>
      <c r="AY104" s="19" t="s">
        <v>242</v>
      </c>
      <c r="BE104" s="218">
        <f>IF(N104="základní",J104,0)</f>
        <v>324.36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324.36</v>
      </c>
      <c r="BL104" s="19" t="s">
        <v>248</v>
      </c>
      <c r="BM104" s="217" t="s">
        <v>2311</v>
      </c>
    </row>
    <row r="105" spans="1:47" s="2" customFormat="1" ht="12">
      <c r="A105" s="34"/>
      <c r="B105" s="35"/>
      <c r="C105" s="36"/>
      <c r="D105" s="219" t="s">
        <v>250</v>
      </c>
      <c r="E105" s="36"/>
      <c r="F105" s="220" t="s">
        <v>2312</v>
      </c>
      <c r="G105" s="36"/>
      <c r="H105" s="36"/>
      <c r="I105" s="36"/>
      <c r="J105" s="36"/>
      <c r="K105" s="36"/>
      <c r="L105" s="40"/>
      <c r="M105" s="221"/>
      <c r="N105" s="222"/>
      <c r="O105" s="79"/>
      <c r="P105" s="79"/>
      <c r="Q105" s="79"/>
      <c r="R105" s="79"/>
      <c r="S105" s="79"/>
      <c r="T105" s="8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250</v>
      </c>
      <c r="AU105" s="19" t="s">
        <v>80</v>
      </c>
    </row>
    <row r="106" spans="1:51" s="13" customFormat="1" ht="12">
      <c r="A106" s="13"/>
      <c r="B106" s="225"/>
      <c r="C106" s="226"/>
      <c r="D106" s="223" t="s">
        <v>254</v>
      </c>
      <c r="E106" s="227" t="s">
        <v>2229</v>
      </c>
      <c r="F106" s="228" t="s">
        <v>2313</v>
      </c>
      <c r="G106" s="226"/>
      <c r="H106" s="229">
        <v>1</v>
      </c>
      <c r="I106" s="226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254</v>
      </c>
      <c r="AU106" s="234" t="s">
        <v>80</v>
      </c>
      <c r="AV106" s="13" t="s">
        <v>80</v>
      </c>
      <c r="AW106" s="13" t="s">
        <v>32</v>
      </c>
      <c r="AX106" s="13" t="s">
        <v>78</v>
      </c>
      <c r="AY106" s="234" t="s">
        <v>242</v>
      </c>
    </row>
    <row r="107" spans="1:65" s="2" customFormat="1" ht="21.75" customHeight="1">
      <c r="A107" s="34"/>
      <c r="B107" s="35"/>
      <c r="C107" s="207" t="s">
        <v>293</v>
      </c>
      <c r="D107" s="207" t="s">
        <v>244</v>
      </c>
      <c r="E107" s="208" t="s">
        <v>2314</v>
      </c>
      <c r="F107" s="209" t="s">
        <v>2315</v>
      </c>
      <c r="G107" s="210" t="s">
        <v>581</v>
      </c>
      <c r="H107" s="211">
        <v>36</v>
      </c>
      <c r="I107" s="212">
        <v>356.7</v>
      </c>
      <c r="J107" s="212">
        <f>ROUND(I107*H107,2)</f>
        <v>12841.2</v>
      </c>
      <c r="K107" s="209" t="s">
        <v>247</v>
      </c>
      <c r="L107" s="40"/>
      <c r="M107" s="213" t="s">
        <v>17</v>
      </c>
      <c r="N107" s="214" t="s">
        <v>41</v>
      </c>
      <c r="O107" s="215">
        <v>0.389</v>
      </c>
      <c r="P107" s="215">
        <f>O107*H107</f>
        <v>14.004000000000001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217" t="s">
        <v>248</v>
      </c>
      <c r="AT107" s="217" t="s">
        <v>244</v>
      </c>
      <c r="AU107" s="217" t="s">
        <v>80</v>
      </c>
      <c r="AY107" s="19" t="s">
        <v>242</v>
      </c>
      <c r="BE107" s="218">
        <f>IF(N107="základní",J107,0)</f>
        <v>12841.2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12841.2</v>
      </c>
      <c r="BL107" s="19" t="s">
        <v>248</v>
      </c>
      <c r="BM107" s="217" t="s">
        <v>2316</v>
      </c>
    </row>
    <row r="108" spans="1:47" s="2" customFormat="1" ht="12">
      <c r="A108" s="34"/>
      <c r="B108" s="35"/>
      <c r="C108" s="36"/>
      <c r="D108" s="219" t="s">
        <v>250</v>
      </c>
      <c r="E108" s="36"/>
      <c r="F108" s="220" t="s">
        <v>2317</v>
      </c>
      <c r="G108" s="36"/>
      <c r="H108" s="36"/>
      <c r="I108" s="36"/>
      <c r="J108" s="36"/>
      <c r="K108" s="36"/>
      <c r="L108" s="40"/>
      <c r="M108" s="221"/>
      <c r="N108" s="222"/>
      <c r="O108" s="79"/>
      <c r="P108" s="79"/>
      <c r="Q108" s="79"/>
      <c r="R108" s="79"/>
      <c r="S108" s="79"/>
      <c r="T108" s="8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250</v>
      </c>
      <c r="AU108" s="19" t="s">
        <v>80</v>
      </c>
    </row>
    <row r="109" spans="1:51" s="13" customFormat="1" ht="12">
      <c r="A109" s="13"/>
      <c r="B109" s="225"/>
      <c r="C109" s="226"/>
      <c r="D109" s="223" t="s">
        <v>254</v>
      </c>
      <c r="E109" s="227" t="s">
        <v>17</v>
      </c>
      <c r="F109" s="228" t="s">
        <v>2318</v>
      </c>
      <c r="G109" s="226"/>
      <c r="H109" s="229">
        <v>36</v>
      </c>
      <c r="I109" s="226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254</v>
      </c>
      <c r="AU109" s="234" t="s">
        <v>80</v>
      </c>
      <c r="AV109" s="13" t="s">
        <v>80</v>
      </c>
      <c r="AW109" s="13" t="s">
        <v>32</v>
      </c>
      <c r="AX109" s="13" t="s">
        <v>78</v>
      </c>
      <c r="AY109" s="234" t="s">
        <v>242</v>
      </c>
    </row>
    <row r="110" spans="1:65" s="2" customFormat="1" ht="21.75" customHeight="1">
      <c r="A110" s="34"/>
      <c r="B110" s="35"/>
      <c r="C110" s="207" t="s">
        <v>300</v>
      </c>
      <c r="D110" s="207" t="s">
        <v>244</v>
      </c>
      <c r="E110" s="208" t="s">
        <v>2319</v>
      </c>
      <c r="F110" s="209" t="s">
        <v>2320</v>
      </c>
      <c r="G110" s="210" t="s">
        <v>581</v>
      </c>
      <c r="H110" s="211">
        <v>12</v>
      </c>
      <c r="I110" s="212">
        <v>675</v>
      </c>
      <c r="J110" s="212">
        <f>ROUND(I110*H110,2)</f>
        <v>8100</v>
      </c>
      <c r="K110" s="209" t="s">
        <v>247</v>
      </c>
      <c r="L110" s="40"/>
      <c r="M110" s="213" t="s">
        <v>17</v>
      </c>
      <c r="N110" s="214" t="s">
        <v>41</v>
      </c>
      <c r="O110" s="215">
        <v>0.734</v>
      </c>
      <c r="P110" s="215">
        <f>O110*H110</f>
        <v>8.808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217" t="s">
        <v>248</v>
      </c>
      <c r="AT110" s="217" t="s">
        <v>244</v>
      </c>
      <c r="AU110" s="217" t="s">
        <v>80</v>
      </c>
      <c r="AY110" s="19" t="s">
        <v>242</v>
      </c>
      <c r="BE110" s="218">
        <f>IF(N110="základní",J110,0)</f>
        <v>8100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78</v>
      </c>
      <c r="BK110" s="218">
        <f>ROUND(I110*H110,2)</f>
        <v>8100</v>
      </c>
      <c r="BL110" s="19" t="s">
        <v>248</v>
      </c>
      <c r="BM110" s="217" t="s">
        <v>2321</v>
      </c>
    </row>
    <row r="111" spans="1:47" s="2" customFormat="1" ht="12">
      <c r="A111" s="34"/>
      <c r="B111" s="35"/>
      <c r="C111" s="36"/>
      <c r="D111" s="219" t="s">
        <v>250</v>
      </c>
      <c r="E111" s="36"/>
      <c r="F111" s="220" t="s">
        <v>2322</v>
      </c>
      <c r="G111" s="36"/>
      <c r="H111" s="36"/>
      <c r="I111" s="36"/>
      <c r="J111" s="36"/>
      <c r="K111" s="36"/>
      <c r="L111" s="40"/>
      <c r="M111" s="221"/>
      <c r="N111" s="222"/>
      <c r="O111" s="79"/>
      <c r="P111" s="79"/>
      <c r="Q111" s="79"/>
      <c r="R111" s="79"/>
      <c r="S111" s="79"/>
      <c r="T111" s="80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250</v>
      </c>
      <c r="AU111" s="19" t="s">
        <v>80</v>
      </c>
    </row>
    <row r="112" spans="1:51" s="13" customFormat="1" ht="12">
      <c r="A112" s="13"/>
      <c r="B112" s="225"/>
      <c r="C112" s="226"/>
      <c r="D112" s="223" t="s">
        <v>254</v>
      </c>
      <c r="E112" s="227" t="s">
        <v>17</v>
      </c>
      <c r="F112" s="228" t="s">
        <v>2323</v>
      </c>
      <c r="G112" s="226"/>
      <c r="H112" s="229">
        <v>12</v>
      </c>
      <c r="I112" s="226"/>
      <c r="J112" s="226"/>
      <c r="K112" s="226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254</v>
      </c>
      <c r="AU112" s="234" t="s">
        <v>80</v>
      </c>
      <c r="AV112" s="13" t="s">
        <v>80</v>
      </c>
      <c r="AW112" s="13" t="s">
        <v>32</v>
      </c>
      <c r="AX112" s="13" t="s">
        <v>78</v>
      </c>
      <c r="AY112" s="234" t="s">
        <v>242</v>
      </c>
    </row>
    <row r="113" spans="1:65" s="2" customFormat="1" ht="21.75" customHeight="1">
      <c r="A113" s="34"/>
      <c r="B113" s="35"/>
      <c r="C113" s="207" t="s">
        <v>308</v>
      </c>
      <c r="D113" s="207" t="s">
        <v>244</v>
      </c>
      <c r="E113" s="208" t="s">
        <v>2324</v>
      </c>
      <c r="F113" s="209" t="s">
        <v>2325</v>
      </c>
      <c r="G113" s="210" t="s">
        <v>581</v>
      </c>
      <c r="H113" s="211">
        <v>1</v>
      </c>
      <c r="I113" s="212">
        <v>1079.78</v>
      </c>
      <c r="J113" s="212">
        <f>ROUND(I113*H113,2)</f>
        <v>1079.78</v>
      </c>
      <c r="K113" s="209" t="s">
        <v>247</v>
      </c>
      <c r="L113" s="40"/>
      <c r="M113" s="213" t="s">
        <v>17</v>
      </c>
      <c r="N113" s="214" t="s">
        <v>41</v>
      </c>
      <c r="O113" s="215">
        <v>1.175</v>
      </c>
      <c r="P113" s="215">
        <f>O113*H113</f>
        <v>1.175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217" t="s">
        <v>248</v>
      </c>
      <c r="AT113" s="217" t="s">
        <v>244</v>
      </c>
      <c r="AU113" s="217" t="s">
        <v>80</v>
      </c>
      <c r="AY113" s="19" t="s">
        <v>242</v>
      </c>
      <c r="BE113" s="218">
        <f>IF(N113="základní",J113,0)</f>
        <v>1079.78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78</v>
      </c>
      <c r="BK113" s="218">
        <f>ROUND(I113*H113,2)</f>
        <v>1079.78</v>
      </c>
      <c r="BL113" s="19" t="s">
        <v>248</v>
      </c>
      <c r="BM113" s="217" t="s">
        <v>2326</v>
      </c>
    </row>
    <row r="114" spans="1:47" s="2" customFormat="1" ht="12">
      <c r="A114" s="34"/>
      <c r="B114" s="35"/>
      <c r="C114" s="36"/>
      <c r="D114" s="219" t="s">
        <v>250</v>
      </c>
      <c r="E114" s="36"/>
      <c r="F114" s="220" t="s">
        <v>2327</v>
      </c>
      <c r="G114" s="36"/>
      <c r="H114" s="36"/>
      <c r="I114" s="36"/>
      <c r="J114" s="36"/>
      <c r="K114" s="36"/>
      <c r="L114" s="40"/>
      <c r="M114" s="221"/>
      <c r="N114" s="222"/>
      <c r="O114" s="79"/>
      <c r="P114" s="79"/>
      <c r="Q114" s="79"/>
      <c r="R114" s="79"/>
      <c r="S114" s="79"/>
      <c r="T114" s="80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250</v>
      </c>
      <c r="AU114" s="19" t="s">
        <v>80</v>
      </c>
    </row>
    <row r="115" spans="1:51" s="13" customFormat="1" ht="12">
      <c r="A115" s="13"/>
      <c r="B115" s="225"/>
      <c r="C115" s="226"/>
      <c r="D115" s="223" t="s">
        <v>254</v>
      </c>
      <c r="E115" s="227" t="s">
        <v>17</v>
      </c>
      <c r="F115" s="228" t="s">
        <v>2229</v>
      </c>
      <c r="G115" s="226"/>
      <c r="H115" s="229">
        <v>1</v>
      </c>
      <c r="I115" s="226"/>
      <c r="J115" s="226"/>
      <c r="K115" s="226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254</v>
      </c>
      <c r="AU115" s="234" t="s">
        <v>80</v>
      </c>
      <c r="AV115" s="13" t="s">
        <v>80</v>
      </c>
      <c r="AW115" s="13" t="s">
        <v>32</v>
      </c>
      <c r="AX115" s="13" t="s">
        <v>78</v>
      </c>
      <c r="AY115" s="234" t="s">
        <v>242</v>
      </c>
    </row>
    <row r="116" spans="1:65" s="2" customFormat="1" ht="16.5" customHeight="1">
      <c r="A116" s="34"/>
      <c r="B116" s="35"/>
      <c r="C116" s="207" t="s">
        <v>314</v>
      </c>
      <c r="D116" s="207" t="s">
        <v>244</v>
      </c>
      <c r="E116" s="208" t="s">
        <v>2328</v>
      </c>
      <c r="F116" s="209" t="s">
        <v>2329</v>
      </c>
      <c r="G116" s="210" t="s">
        <v>144</v>
      </c>
      <c r="H116" s="211">
        <v>200</v>
      </c>
      <c r="I116" s="212">
        <v>24.65</v>
      </c>
      <c r="J116" s="212">
        <f>ROUND(I116*H116,2)</f>
        <v>4930</v>
      </c>
      <c r="K116" s="209" t="s">
        <v>17</v>
      </c>
      <c r="L116" s="40"/>
      <c r="M116" s="213" t="s">
        <v>17</v>
      </c>
      <c r="N116" s="214" t="s">
        <v>41</v>
      </c>
      <c r="O116" s="215">
        <v>0</v>
      </c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217" t="s">
        <v>248</v>
      </c>
      <c r="AT116" s="217" t="s">
        <v>244</v>
      </c>
      <c r="AU116" s="217" t="s">
        <v>80</v>
      </c>
      <c r="AY116" s="19" t="s">
        <v>242</v>
      </c>
      <c r="BE116" s="218">
        <f>IF(N116="základní",J116,0)</f>
        <v>4930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78</v>
      </c>
      <c r="BK116" s="218">
        <f>ROUND(I116*H116,2)</f>
        <v>4930</v>
      </c>
      <c r="BL116" s="19" t="s">
        <v>248</v>
      </c>
      <c r="BM116" s="217" t="s">
        <v>2330</v>
      </c>
    </row>
    <row r="117" spans="1:51" s="13" customFormat="1" ht="12">
      <c r="A117" s="13"/>
      <c r="B117" s="225"/>
      <c r="C117" s="226"/>
      <c r="D117" s="223" t="s">
        <v>254</v>
      </c>
      <c r="E117" s="227" t="s">
        <v>17</v>
      </c>
      <c r="F117" s="228" t="s">
        <v>2331</v>
      </c>
      <c r="G117" s="226"/>
      <c r="H117" s="229">
        <v>200</v>
      </c>
      <c r="I117" s="226"/>
      <c r="J117" s="226"/>
      <c r="K117" s="226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254</v>
      </c>
      <c r="AU117" s="234" t="s">
        <v>80</v>
      </c>
      <c r="AV117" s="13" t="s">
        <v>80</v>
      </c>
      <c r="AW117" s="13" t="s">
        <v>32</v>
      </c>
      <c r="AX117" s="13" t="s">
        <v>78</v>
      </c>
      <c r="AY117" s="234" t="s">
        <v>242</v>
      </c>
    </row>
    <row r="118" spans="1:65" s="2" customFormat="1" ht="37.8" customHeight="1">
      <c r="A118" s="34"/>
      <c r="B118" s="35"/>
      <c r="C118" s="207" t="s">
        <v>320</v>
      </c>
      <c r="D118" s="207" t="s">
        <v>244</v>
      </c>
      <c r="E118" s="208" t="s">
        <v>397</v>
      </c>
      <c r="F118" s="209" t="s">
        <v>398</v>
      </c>
      <c r="G118" s="210" t="s">
        <v>144</v>
      </c>
      <c r="H118" s="211">
        <v>20</v>
      </c>
      <c r="I118" s="212">
        <v>85.88</v>
      </c>
      <c r="J118" s="212">
        <f>ROUND(I118*H118,2)</f>
        <v>1717.6</v>
      </c>
      <c r="K118" s="209" t="s">
        <v>247</v>
      </c>
      <c r="L118" s="40"/>
      <c r="M118" s="213" t="s">
        <v>17</v>
      </c>
      <c r="N118" s="214" t="s">
        <v>41</v>
      </c>
      <c r="O118" s="215">
        <v>0.046</v>
      </c>
      <c r="P118" s="215">
        <f>O118*H118</f>
        <v>0.9199999999999999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217" t="s">
        <v>248</v>
      </c>
      <c r="AT118" s="217" t="s">
        <v>244</v>
      </c>
      <c r="AU118" s="217" t="s">
        <v>80</v>
      </c>
      <c r="AY118" s="19" t="s">
        <v>242</v>
      </c>
      <c r="BE118" s="218">
        <f>IF(N118="základní",J118,0)</f>
        <v>1717.6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78</v>
      </c>
      <c r="BK118" s="218">
        <f>ROUND(I118*H118,2)</f>
        <v>1717.6</v>
      </c>
      <c r="BL118" s="19" t="s">
        <v>248</v>
      </c>
      <c r="BM118" s="217" t="s">
        <v>2332</v>
      </c>
    </row>
    <row r="119" spans="1:47" s="2" customFormat="1" ht="12">
      <c r="A119" s="34"/>
      <c r="B119" s="35"/>
      <c r="C119" s="36"/>
      <c r="D119" s="219" t="s">
        <v>250</v>
      </c>
      <c r="E119" s="36"/>
      <c r="F119" s="220" t="s">
        <v>400</v>
      </c>
      <c r="G119" s="36"/>
      <c r="H119" s="36"/>
      <c r="I119" s="36"/>
      <c r="J119" s="36"/>
      <c r="K119" s="36"/>
      <c r="L119" s="40"/>
      <c r="M119" s="221"/>
      <c r="N119" s="222"/>
      <c r="O119" s="79"/>
      <c r="P119" s="79"/>
      <c r="Q119" s="79"/>
      <c r="R119" s="79"/>
      <c r="S119" s="79"/>
      <c r="T119" s="80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250</v>
      </c>
      <c r="AU119" s="19" t="s">
        <v>80</v>
      </c>
    </row>
    <row r="120" spans="1:65" s="2" customFormat="1" ht="24.15" customHeight="1">
      <c r="A120" s="34"/>
      <c r="B120" s="35"/>
      <c r="C120" s="207" t="s">
        <v>326</v>
      </c>
      <c r="D120" s="207" t="s">
        <v>244</v>
      </c>
      <c r="E120" s="208" t="s">
        <v>2333</v>
      </c>
      <c r="F120" s="209" t="s">
        <v>2334</v>
      </c>
      <c r="G120" s="210" t="s">
        <v>144</v>
      </c>
      <c r="H120" s="211">
        <v>18.13</v>
      </c>
      <c r="I120" s="212">
        <v>102.34</v>
      </c>
      <c r="J120" s="212">
        <f>ROUND(I120*H120,2)</f>
        <v>1855.42</v>
      </c>
      <c r="K120" s="209" t="s">
        <v>247</v>
      </c>
      <c r="L120" s="40"/>
      <c r="M120" s="213" t="s">
        <v>17</v>
      </c>
      <c r="N120" s="214" t="s">
        <v>41</v>
      </c>
      <c r="O120" s="215">
        <v>0.331</v>
      </c>
      <c r="P120" s="215">
        <f>O120*H120</f>
        <v>6.00103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7" t="s">
        <v>248</v>
      </c>
      <c r="AT120" s="217" t="s">
        <v>244</v>
      </c>
      <c r="AU120" s="217" t="s">
        <v>80</v>
      </c>
      <c r="AY120" s="19" t="s">
        <v>242</v>
      </c>
      <c r="BE120" s="218">
        <f>IF(N120="základní",J120,0)</f>
        <v>1855.42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78</v>
      </c>
      <c r="BK120" s="218">
        <f>ROUND(I120*H120,2)</f>
        <v>1855.42</v>
      </c>
      <c r="BL120" s="19" t="s">
        <v>248</v>
      </c>
      <c r="BM120" s="217" t="s">
        <v>2335</v>
      </c>
    </row>
    <row r="121" spans="1:47" s="2" customFormat="1" ht="12">
      <c r="A121" s="34"/>
      <c r="B121" s="35"/>
      <c r="C121" s="36"/>
      <c r="D121" s="219" t="s">
        <v>250</v>
      </c>
      <c r="E121" s="36"/>
      <c r="F121" s="220" t="s">
        <v>2336</v>
      </c>
      <c r="G121" s="36"/>
      <c r="H121" s="36"/>
      <c r="I121" s="36"/>
      <c r="J121" s="36"/>
      <c r="K121" s="36"/>
      <c r="L121" s="40"/>
      <c r="M121" s="221"/>
      <c r="N121" s="222"/>
      <c r="O121" s="79"/>
      <c r="P121" s="79"/>
      <c r="Q121" s="79"/>
      <c r="R121" s="79"/>
      <c r="S121" s="79"/>
      <c r="T121" s="80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250</v>
      </c>
      <c r="AU121" s="19" t="s">
        <v>80</v>
      </c>
    </row>
    <row r="122" spans="1:51" s="13" customFormat="1" ht="12">
      <c r="A122" s="13"/>
      <c r="B122" s="225"/>
      <c r="C122" s="226"/>
      <c r="D122" s="223" t="s">
        <v>254</v>
      </c>
      <c r="E122" s="227" t="s">
        <v>17</v>
      </c>
      <c r="F122" s="228" t="s">
        <v>2337</v>
      </c>
      <c r="G122" s="226"/>
      <c r="H122" s="229">
        <v>18.13</v>
      </c>
      <c r="I122" s="226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254</v>
      </c>
      <c r="AU122" s="234" t="s">
        <v>80</v>
      </c>
      <c r="AV122" s="13" t="s">
        <v>80</v>
      </c>
      <c r="AW122" s="13" t="s">
        <v>32</v>
      </c>
      <c r="AX122" s="13" t="s">
        <v>78</v>
      </c>
      <c r="AY122" s="234" t="s">
        <v>242</v>
      </c>
    </row>
    <row r="123" spans="1:65" s="2" customFormat="1" ht="33" customHeight="1">
      <c r="A123" s="34"/>
      <c r="B123" s="35"/>
      <c r="C123" s="207" t="s">
        <v>332</v>
      </c>
      <c r="D123" s="207" t="s">
        <v>244</v>
      </c>
      <c r="E123" s="208" t="s">
        <v>2338</v>
      </c>
      <c r="F123" s="209" t="s">
        <v>2339</v>
      </c>
      <c r="G123" s="210" t="s">
        <v>140</v>
      </c>
      <c r="H123" s="211">
        <v>835</v>
      </c>
      <c r="I123" s="212">
        <v>30.15</v>
      </c>
      <c r="J123" s="212">
        <f>ROUND(I123*H123,2)</f>
        <v>25175.25</v>
      </c>
      <c r="K123" s="209" t="s">
        <v>247</v>
      </c>
      <c r="L123" s="40"/>
      <c r="M123" s="213" t="s">
        <v>17</v>
      </c>
      <c r="N123" s="214" t="s">
        <v>41</v>
      </c>
      <c r="O123" s="215">
        <v>0.09</v>
      </c>
      <c r="P123" s="215">
        <f>O123*H123</f>
        <v>75.14999999999999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7" t="s">
        <v>248</v>
      </c>
      <c r="AT123" s="217" t="s">
        <v>244</v>
      </c>
      <c r="AU123" s="217" t="s">
        <v>80</v>
      </c>
      <c r="AY123" s="19" t="s">
        <v>242</v>
      </c>
      <c r="BE123" s="218">
        <f>IF(N123="základní",J123,0)</f>
        <v>25175.25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78</v>
      </c>
      <c r="BK123" s="218">
        <f>ROUND(I123*H123,2)</f>
        <v>25175.25</v>
      </c>
      <c r="BL123" s="19" t="s">
        <v>248</v>
      </c>
      <c r="BM123" s="217" t="s">
        <v>2340</v>
      </c>
    </row>
    <row r="124" spans="1:47" s="2" customFormat="1" ht="12">
      <c r="A124" s="34"/>
      <c r="B124" s="35"/>
      <c r="C124" s="36"/>
      <c r="D124" s="219" t="s">
        <v>250</v>
      </c>
      <c r="E124" s="36"/>
      <c r="F124" s="220" t="s">
        <v>2341</v>
      </c>
      <c r="G124" s="36"/>
      <c r="H124" s="36"/>
      <c r="I124" s="36"/>
      <c r="J124" s="36"/>
      <c r="K124" s="36"/>
      <c r="L124" s="40"/>
      <c r="M124" s="221"/>
      <c r="N124" s="222"/>
      <c r="O124" s="79"/>
      <c r="P124" s="79"/>
      <c r="Q124" s="79"/>
      <c r="R124" s="79"/>
      <c r="S124" s="79"/>
      <c r="T124" s="80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250</v>
      </c>
      <c r="AU124" s="19" t="s">
        <v>80</v>
      </c>
    </row>
    <row r="125" spans="1:51" s="13" customFormat="1" ht="12">
      <c r="A125" s="13"/>
      <c r="B125" s="225"/>
      <c r="C125" s="226"/>
      <c r="D125" s="223" t="s">
        <v>254</v>
      </c>
      <c r="E125" s="227" t="s">
        <v>2234</v>
      </c>
      <c r="F125" s="228" t="s">
        <v>2342</v>
      </c>
      <c r="G125" s="226"/>
      <c r="H125" s="229">
        <v>345</v>
      </c>
      <c r="I125" s="226"/>
      <c r="J125" s="226"/>
      <c r="K125" s="226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254</v>
      </c>
      <c r="AU125" s="234" t="s">
        <v>80</v>
      </c>
      <c r="AV125" s="13" t="s">
        <v>80</v>
      </c>
      <c r="AW125" s="13" t="s">
        <v>32</v>
      </c>
      <c r="AX125" s="13" t="s">
        <v>70</v>
      </c>
      <c r="AY125" s="234" t="s">
        <v>242</v>
      </c>
    </row>
    <row r="126" spans="1:51" s="13" customFormat="1" ht="12">
      <c r="A126" s="13"/>
      <c r="B126" s="225"/>
      <c r="C126" s="226"/>
      <c r="D126" s="223" t="s">
        <v>254</v>
      </c>
      <c r="E126" s="227" t="s">
        <v>2238</v>
      </c>
      <c r="F126" s="228" t="s">
        <v>2343</v>
      </c>
      <c r="G126" s="226"/>
      <c r="H126" s="229">
        <v>225</v>
      </c>
      <c r="I126" s="226"/>
      <c r="J126" s="226"/>
      <c r="K126" s="226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254</v>
      </c>
      <c r="AU126" s="234" t="s">
        <v>80</v>
      </c>
      <c r="AV126" s="13" t="s">
        <v>80</v>
      </c>
      <c r="AW126" s="13" t="s">
        <v>32</v>
      </c>
      <c r="AX126" s="13" t="s">
        <v>70</v>
      </c>
      <c r="AY126" s="234" t="s">
        <v>242</v>
      </c>
    </row>
    <row r="127" spans="1:51" s="13" customFormat="1" ht="12">
      <c r="A127" s="13"/>
      <c r="B127" s="225"/>
      <c r="C127" s="226"/>
      <c r="D127" s="223" t="s">
        <v>254</v>
      </c>
      <c r="E127" s="227" t="s">
        <v>2241</v>
      </c>
      <c r="F127" s="228" t="s">
        <v>2344</v>
      </c>
      <c r="G127" s="226"/>
      <c r="H127" s="229">
        <v>265</v>
      </c>
      <c r="I127" s="226"/>
      <c r="J127" s="226"/>
      <c r="K127" s="226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254</v>
      </c>
      <c r="AU127" s="234" t="s">
        <v>80</v>
      </c>
      <c r="AV127" s="13" t="s">
        <v>80</v>
      </c>
      <c r="AW127" s="13" t="s">
        <v>32</v>
      </c>
      <c r="AX127" s="13" t="s">
        <v>70</v>
      </c>
      <c r="AY127" s="234" t="s">
        <v>242</v>
      </c>
    </row>
    <row r="128" spans="1:51" s="14" customFormat="1" ht="12">
      <c r="A128" s="14"/>
      <c r="B128" s="235"/>
      <c r="C128" s="236"/>
      <c r="D128" s="223" t="s">
        <v>254</v>
      </c>
      <c r="E128" s="237" t="s">
        <v>2231</v>
      </c>
      <c r="F128" s="238" t="s">
        <v>261</v>
      </c>
      <c r="G128" s="236"/>
      <c r="H128" s="239">
        <v>835</v>
      </c>
      <c r="I128" s="236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254</v>
      </c>
      <c r="AU128" s="244" t="s">
        <v>80</v>
      </c>
      <c r="AV128" s="14" t="s">
        <v>248</v>
      </c>
      <c r="AW128" s="14" t="s">
        <v>32</v>
      </c>
      <c r="AX128" s="14" t="s">
        <v>78</v>
      </c>
      <c r="AY128" s="244" t="s">
        <v>242</v>
      </c>
    </row>
    <row r="129" spans="1:65" s="2" customFormat="1" ht="24.15" customHeight="1">
      <c r="A129" s="34"/>
      <c r="B129" s="35"/>
      <c r="C129" s="207" t="s">
        <v>344</v>
      </c>
      <c r="D129" s="207" t="s">
        <v>244</v>
      </c>
      <c r="E129" s="208" t="s">
        <v>2345</v>
      </c>
      <c r="F129" s="209" t="s">
        <v>2346</v>
      </c>
      <c r="G129" s="210" t="s">
        <v>140</v>
      </c>
      <c r="H129" s="211">
        <v>835</v>
      </c>
      <c r="I129" s="212">
        <v>6.1</v>
      </c>
      <c r="J129" s="212">
        <f>ROUND(I129*H129,2)</f>
        <v>5093.5</v>
      </c>
      <c r="K129" s="209" t="s">
        <v>247</v>
      </c>
      <c r="L129" s="40"/>
      <c r="M129" s="213" t="s">
        <v>17</v>
      </c>
      <c r="N129" s="214" t="s">
        <v>41</v>
      </c>
      <c r="O129" s="215">
        <v>0.007</v>
      </c>
      <c r="P129" s="215">
        <f>O129*H129</f>
        <v>5.845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7" t="s">
        <v>248</v>
      </c>
      <c r="AT129" s="217" t="s">
        <v>244</v>
      </c>
      <c r="AU129" s="217" t="s">
        <v>80</v>
      </c>
      <c r="AY129" s="19" t="s">
        <v>242</v>
      </c>
      <c r="BE129" s="218">
        <f>IF(N129="základní",J129,0)</f>
        <v>5093.5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78</v>
      </c>
      <c r="BK129" s="218">
        <f>ROUND(I129*H129,2)</f>
        <v>5093.5</v>
      </c>
      <c r="BL129" s="19" t="s">
        <v>248</v>
      </c>
      <c r="BM129" s="217" t="s">
        <v>2347</v>
      </c>
    </row>
    <row r="130" spans="1:47" s="2" customFormat="1" ht="12">
      <c r="A130" s="34"/>
      <c r="B130" s="35"/>
      <c r="C130" s="36"/>
      <c r="D130" s="219" t="s">
        <v>250</v>
      </c>
      <c r="E130" s="36"/>
      <c r="F130" s="220" t="s">
        <v>2348</v>
      </c>
      <c r="G130" s="36"/>
      <c r="H130" s="36"/>
      <c r="I130" s="36"/>
      <c r="J130" s="36"/>
      <c r="K130" s="36"/>
      <c r="L130" s="40"/>
      <c r="M130" s="221"/>
      <c r="N130" s="222"/>
      <c r="O130" s="79"/>
      <c r="P130" s="79"/>
      <c r="Q130" s="79"/>
      <c r="R130" s="79"/>
      <c r="S130" s="79"/>
      <c r="T130" s="80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250</v>
      </c>
      <c r="AU130" s="19" t="s">
        <v>80</v>
      </c>
    </row>
    <row r="131" spans="1:51" s="13" customFormat="1" ht="12">
      <c r="A131" s="13"/>
      <c r="B131" s="225"/>
      <c r="C131" s="226"/>
      <c r="D131" s="223" t="s">
        <v>254</v>
      </c>
      <c r="E131" s="227" t="s">
        <v>17</v>
      </c>
      <c r="F131" s="228" t="s">
        <v>2231</v>
      </c>
      <c r="G131" s="226"/>
      <c r="H131" s="229">
        <v>835</v>
      </c>
      <c r="I131" s="226"/>
      <c r="J131" s="226"/>
      <c r="K131" s="226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254</v>
      </c>
      <c r="AU131" s="234" t="s">
        <v>80</v>
      </c>
      <c r="AV131" s="13" t="s">
        <v>80</v>
      </c>
      <c r="AW131" s="13" t="s">
        <v>32</v>
      </c>
      <c r="AX131" s="13" t="s">
        <v>78</v>
      </c>
      <c r="AY131" s="234" t="s">
        <v>242</v>
      </c>
    </row>
    <row r="132" spans="1:65" s="2" customFormat="1" ht="16.5" customHeight="1">
      <c r="A132" s="34"/>
      <c r="B132" s="35"/>
      <c r="C132" s="264" t="s">
        <v>8</v>
      </c>
      <c r="D132" s="264" t="s">
        <v>420</v>
      </c>
      <c r="E132" s="265" t="s">
        <v>2349</v>
      </c>
      <c r="F132" s="266" t="s">
        <v>2350</v>
      </c>
      <c r="G132" s="267" t="s">
        <v>1200</v>
      </c>
      <c r="H132" s="268">
        <v>12.825</v>
      </c>
      <c r="I132" s="269">
        <v>127.2</v>
      </c>
      <c r="J132" s="269">
        <f>ROUND(I132*H132,2)</f>
        <v>1631.34</v>
      </c>
      <c r="K132" s="266" t="s">
        <v>17</v>
      </c>
      <c r="L132" s="270"/>
      <c r="M132" s="271" t="s">
        <v>17</v>
      </c>
      <c r="N132" s="272" t="s">
        <v>41</v>
      </c>
      <c r="O132" s="215">
        <v>0</v>
      </c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7" t="s">
        <v>300</v>
      </c>
      <c r="AT132" s="217" t="s">
        <v>420</v>
      </c>
      <c r="AU132" s="217" t="s">
        <v>80</v>
      </c>
      <c r="AY132" s="19" t="s">
        <v>242</v>
      </c>
      <c r="BE132" s="218">
        <f>IF(N132="základní",J132,0)</f>
        <v>1631.34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78</v>
      </c>
      <c r="BK132" s="218">
        <f>ROUND(I132*H132,2)</f>
        <v>1631.34</v>
      </c>
      <c r="BL132" s="19" t="s">
        <v>248</v>
      </c>
      <c r="BM132" s="217" t="s">
        <v>2351</v>
      </c>
    </row>
    <row r="133" spans="1:51" s="13" customFormat="1" ht="12">
      <c r="A133" s="13"/>
      <c r="B133" s="225"/>
      <c r="C133" s="226"/>
      <c r="D133" s="223" t="s">
        <v>254</v>
      </c>
      <c r="E133" s="227" t="s">
        <v>17</v>
      </c>
      <c r="F133" s="228" t="s">
        <v>2238</v>
      </c>
      <c r="G133" s="226"/>
      <c r="H133" s="229">
        <v>225</v>
      </c>
      <c r="I133" s="226"/>
      <c r="J133" s="226"/>
      <c r="K133" s="226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254</v>
      </c>
      <c r="AU133" s="234" t="s">
        <v>80</v>
      </c>
      <c r="AV133" s="13" t="s">
        <v>80</v>
      </c>
      <c r="AW133" s="13" t="s">
        <v>32</v>
      </c>
      <c r="AX133" s="13" t="s">
        <v>70</v>
      </c>
      <c r="AY133" s="234" t="s">
        <v>242</v>
      </c>
    </row>
    <row r="134" spans="1:51" s="13" customFormat="1" ht="12">
      <c r="A134" s="13"/>
      <c r="B134" s="225"/>
      <c r="C134" s="226"/>
      <c r="D134" s="223" t="s">
        <v>254</v>
      </c>
      <c r="E134" s="227" t="s">
        <v>17</v>
      </c>
      <c r="F134" s="228" t="s">
        <v>2234</v>
      </c>
      <c r="G134" s="226"/>
      <c r="H134" s="229">
        <v>345</v>
      </c>
      <c r="I134" s="226"/>
      <c r="J134" s="226"/>
      <c r="K134" s="226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254</v>
      </c>
      <c r="AU134" s="234" t="s">
        <v>80</v>
      </c>
      <c r="AV134" s="13" t="s">
        <v>80</v>
      </c>
      <c r="AW134" s="13" t="s">
        <v>32</v>
      </c>
      <c r="AX134" s="13" t="s">
        <v>70</v>
      </c>
      <c r="AY134" s="234" t="s">
        <v>242</v>
      </c>
    </row>
    <row r="135" spans="1:51" s="14" customFormat="1" ht="12">
      <c r="A135" s="14"/>
      <c r="B135" s="235"/>
      <c r="C135" s="236"/>
      <c r="D135" s="223" t="s">
        <v>254</v>
      </c>
      <c r="E135" s="237" t="s">
        <v>17</v>
      </c>
      <c r="F135" s="238" t="s">
        <v>261</v>
      </c>
      <c r="G135" s="236"/>
      <c r="H135" s="239">
        <v>570</v>
      </c>
      <c r="I135" s="236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254</v>
      </c>
      <c r="AU135" s="244" t="s">
        <v>80</v>
      </c>
      <c r="AV135" s="14" t="s">
        <v>248</v>
      </c>
      <c r="AW135" s="14" t="s">
        <v>32</v>
      </c>
      <c r="AX135" s="14" t="s">
        <v>70</v>
      </c>
      <c r="AY135" s="244" t="s">
        <v>242</v>
      </c>
    </row>
    <row r="136" spans="1:51" s="13" customFormat="1" ht="12">
      <c r="A136" s="13"/>
      <c r="B136" s="225"/>
      <c r="C136" s="226"/>
      <c r="D136" s="223" t="s">
        <v>254</v>
      </c>
      <c r="E136" s="227" t="s">
        <v>17</v>
      </c>
      <c r="F136" s="228" t="s">
        <v>2352</v>
      </c>
      <c r="G136" s="226"/>
      <c r="H136" s="229">
        <v>12.825</v>
      </c>
      <c r="I136" s="226"/>
      <c r="J136" s="226"/>
      <c r="K136" s="226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254</v>
      </c>
      <c r="AU136" s="234" t="s">
        <v>80</v>
      </c>
      <c r="AV136" s="13" t="s">
        <v>80</v>
      </c>
      <c r="AW136" s="13" t="s">
        <v>32</v>
      </c>
      <c r="AX136" s="13" t="s">
        <v>78</v>
      </c>
      <c r="AY136" s="234" t="s">
        <v>242</v>
      </c>
    </row>
    <row r="137" spans="1:65" s="2" customFormat="1" ht="16.5" customHeight="1">
      <c r="A137" s="34"/>
      <c r="B137" s="35"/>
      <c r="C137" s="264" t="s">
        <v>363</v>
      </c>
      <c r="D137" s="264" t="s">
        <v>420</v>
      </c>
      <c r="E137" s="265" t="s">
        <v>2353</v>
      </c>
      <c r="F137" s="266" t="s">
        <v>2354</v>
      </c>
      <c r="G137" s="267" t="s">
        <v>1200</v>
      </c>
      <c r="H137" s="268">
        <v>5.963</v>
      </c>
      <c r="I137" s="269">
        <v>98.6</v>
      </c>
      <c r="J137" s="269">
        <f>ROUND(I137*H137,2)</f>
        <v>587.95</v>
      </c>
      <c r="K137" s="266" t="s">
        <v>17</v>
      </c>
      <c r="L137" s="270"/>
      <c r="M137" s="271" t="s">
        <v>17</v>
      </c>
      <c r="N137" s="272" t="s">
        <v>41</v>
      </c>
      <c r="O137" s="215">
        <v>0</v>
      </c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7" t="s">
        <v>300</v>
      </c>
      <c r="AT137" s="217" t="s">
        <v>420</v>
      </c>
      <c r="AU137" s="217" t="s">
        <v>80</v>
      </c>
      <c r="AY137" s="19" t="s">
        <v>242</v>
      </c>
      <c r="BE137" s="218">
        <f>IF(N137="základní",J137,0)</f>
        <v>587.95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78</v>
      </c>
      <c r="BK137" s="218">
        <f>ROUND(I137*H137,2)</f>
        <v>587.95</v>
      </c>
      <c r="BL137" s="19" t="s">
        <v>248</v>
      </c>
      <c r="BM137" s="217" t="s">
        <v>2355</v>
      </c>
    </row>
    <row r="138" spans="1:51" s="13" customFormat="1" ht="12">
      <c r="A138" s="13"/>
      <c r="B138" s="225"/>
      <c r="C138" s="226"/>
      <c r="D138" s="223" t="s">
        <v>254</v>
      </c>
      <c r="E138" s="227" t="s">
        <v>17</v>
      </c>
      <c r="F138" s="228" t="s">
        <v>2241</v>
      </c>
      <c r="G138" s="226"/>
      <c r="H138" s="229">
        <v>265</v>
      </c>
      <c r="I138" s="226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254</v>
      </c>
      <c r="AU138" s="234" t="s">
        <v>80</v>
      </c>
      <c r="AV138" s="13" t="s">
        <v>80</v>
      </c>
      <c r="AW138" s="13" t="s">
        <v>32</v>
      </c>
      <c r="AX138" s="13" t="s">
        <v>70</v>
      </c>
      <c r="AY138" s="234" t="s">
        <v>242</v>
      </c>
    </row>
    <row r="139" spans="1:51" s="14" customFormat="1" ht="12">
      <c r="A139" s="14"/>
      <c r="B139" s="235"/>
      <c r="C139" s="236"/>
      <c r="D139" s="223" t="s">
        <v>254</v>
      </c>
      <c r="E139" s="237" t="s">
        <v>17</v>
      </c>
      <c r="F139" s="238" t="s">
        <v>261</v>
      </c>
      <c r="G139" s="236"/>
      <c r="H139" s="239">
        <v>265</v>
      </c>
      <c r="I139" s="236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254</v>
      </c>
      <c r="AU139" s="244" t="s">
        <v>80</v>
      </c>
      <c r="AV139" s="14" t="s">
        <v>248</v>
      </c>
      <c r="AW139" s="14" t="s">
        <v>32</v>
      </c>
      <c r="AX139" s="14" t="s">
        <v>70</v>
      </c>
      <c r="AY139" s="244" t="s">
        <v>242</v>
      </c>
    </row>
    <row r="140" spans="1:51" s="13" customFormat="1" ht="12">
      <c r="A140" s="13"/>
      <c r="B140" s="225"/>
      <c r="C140" s="226"/>
      <c r="D140" s="223" t="s">
        <v>254</v>
      </c>
      <c r="E140" s="227" t="s">
        <v>17</v>
      </c>
      <c r="F140" s="228" t="s">
        <v>2356</v>
      </c>
      <c r="G140" s="226"/>
      <c r="H140" s="229">
        <v>5.963</v>
      </c>
      <c r="I140" s="226"/>
      <c r="J140" s="226"/>
      <c r="K140" s="226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254</v>
      </c>
      <c r="AU140" s="234" t="s">
        <v>80</v>
      </c>
      <c r="AV140" s="13" t="s">
        <v>80</v>
      </c>
      <c r="AW140" s="13" t="s">
        <v>32</v>
      </c>
      <c r="AX140" s="13" t="s">
        <v>78</v>
      </c>
      <c r="AY140" s="234" t="s">
        <v>242</v>
      </c>
    </row>
    <row r="141" spans="1:65" s="2" customFormat="1" ht="21.75" customHeight="1">
      <c r="A141" s="34"/>
      <c r="B141" s="35"/>
      <c r="C141" s="207" t="s">
        <v>370</v>
      </c>
      <c r="D141" s="207" t="s">
        <v>244</v>
      </c>
      <c r="E141" s="208" t="s">
        <v>2357</v>
      </c>
      <c r="F141" s="209" t="s">
        <v>2358</v>
      </c>
      <c r="G141" s="210" t="s">
        <v>140</v>
      </c>
      <c r="H141" s="211">
        <v>835</v>
      </c>
      <c r="I141" s="212">
        <v>18.42</v>
      </c>
      <c r="J141" s="212">
        <f>ROUND(I141*H141,2)</f>
        <v>15380.7</v>
      </c>
      <c r="K141" s="209" t="s">
        <v>247</v>
      </c>
      <c r="L141" s="40"/>
      <c r="M141" s="213" t="s">
        <v>17</v>
      </c>
      <c r="N141" s="214" t="s">
        <v>41</v>
      </c>
      <c r="O141" s="215">
        <v>0.055</v>
      </c>
      <c r="P141" s="215">
        <f>O141*H141</f>
        <v>45.925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7" t="s">
        <v>248</v>
      </c>
      <c r="AT141" s="217" t="s">
        <v>244</v>
      </c>
      <c r="AU141" s="217" t="s">
        <v>80</v>
      </c>
      <c r="AY141" s="19" t="s">
        <v>242</v>
      </c>
      <c r="BE141" s="218">
        <f>IF(N141="základní",J141,0)</f>
        <v>15380.7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78</v>
      </c>
      <c r="BK141" s="218">
        <f>ROUND(I141*H141,2)</f>
        <v>15380.7</v>
      </c>
      <c r="BL141" s="19" t="s">
        <v>248</v>
      </c>
      <c r="BM141" s="217" t="s">
        <v>2359</v>
      </c>
    </row>
    <row r="142" spans="1:47" s="2" customFormat="1" ht="12">
      <c r="A142" s="34"/>
      <c r="B142" s="35"/>
      <c r="C142" s="36"/>
      <c r="D142" s="219" t="s">
        <v>250</v>
      </c>
      <c r="E142" s="36"/>
      <c r="F142" s="220" t="s">
        <v>2360</v>
      </c>
      <c r="G142" s="36"/>
      <c r="H142" s="36"/>
      <c r="I142" s="36"/>
      <c r="J142" s="36"/>
      <c r="K142" s="36"/>
      <c r="L142" s="40"/>
      <c r="M142" s="221"/>
      <c r="N142" s="222"/>
      <c r="O142" s="79"/>
      <c r="P142" s="79"/>
      <c r="Q142" s="79"/>
      <c r="R142" s="79"/>
      <c r="S142" s="79"/>
      <c r="T142" s="80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250</v>
      </c>
      <c r="AU142" s="19" t="s">
        <v>80</v>
      </c>
    </row>
    <row r="143" spans="1:51" s="13" customFormat="1" ht="12">
      <c r="A143" s="13"/>
      <c r="B143" s="225"/>
      <c r="C143" s="226"/>
      <c r="D143" s="223" t="s">
        <v>254</v>
      </c>
      <c r="E143" s="227" t="s">
        <v>17</v>
      </c>
      <c r="F143" s="228" t="s">
        <v>2231</v>
      </c>
      <c r="G143" s="226"/>
      <c r="H143" s="229">
        <v>835</v>
      </c>
      <c r="I143" s="226"/>
      <c r="J143" s="226"/>
      <c r="K143" s="226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254</v>
      </c>
      <c r="AU143" s="234" t="s">
        <v>80</v>
      </c>
      <c r="AV143" s="13" t="s">
        <v>80</v>
      </c>
      <c r="AW143" s="13" t="s">
        <v>32</v>
      </c>
      <c r="AX143" s="13" t="s">
        <v>78</v>
      </c>
      <c r="AY143" s="234" t="s">
        <v>242</v>
      </c>
    </row>
    <row r="144" spans="1:65" s="2" customFormat="1" ht="16.5" customHeight="1">
      <c r="A144" s="34"/>
      <c r="B144" s="35"/>
      <c r="C144" s="264" t="s">
        <v>377</v>
      </c>
      <c r="D144" s="264" t="s">
        <v>420</v>
      </c>
      <c r="E144" s="265" t="s">
        <v>2361</v>
      </c>
      <c r="F144" s="266" t="s">
        <v>2362</v>
      </c>
      <c r="G144" s="267" t="s">
        <v>144</v>
      </c>
      <c r="H144" s="268">
        <v>48.43</v>
      </c>
      <c r="I144" s="269">
        <v>1055.04</v>
      </c>
      <c r="J144" s="269">
        <f>ROUND(I144*H144,2)</f>
        <v>51095.59</v>
      </c>
      <c r="K144" s="266" t="s">
        <v>423</v>
      </c>
      <c r="L144" s="270"/>
      <c r="M144" s="271" t="s">
        <v>17</v>
      </c>
      <c r="N144" s="272" t="s">
        <v>41</v>
      </c>
      <c r="O144" s="215">
        <v>0</v>
      </c>
      <c r="P144" s="215">
        <f>O144*H144</f>
        <v>0</v>
      </c>
      <c r="Q144" s="215">
        <v>0.21</v>
      </c>
      <c r="R144" s="215">
        <f>Q144*H144</f>
        <v>10.1703</v>
      </c>
      <c r="S144" s="215">
        <v>0</v>
      </c>
      <c r="T144" s="21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7" t="s">
        <v>300</v>
      </c>
      <c r="AT144" s="217" t="s">
        <v>420</v>
      </c>
      <c r="AU144" s="217" t="s">
        <v>80</v>
      </c>
      <c r="AY144" s="19" t="s">
        <v>242</v>
      </c>
      <c r="BE144" s="218">
        <f>IF(N144="základní",J144,0)</f>
        <v>51095.59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78</v>
      </c>
      <c r="BK144" s="218">
        <f>ROUND(I144*H144,2)</f>
        <v>51095.59</v>
      </c>
      <c r="BL144" s="19" t="s">
        <v>248</v>
      </c>
      <c r="BM144" s="217" t="s">
        <v>2363</v>
      </c>
    </row>
    <row r="145" spans="1:51" s="13" customFormat="1" ht="12">
      <c r="A145" s="13"/>
      <c r="B145" s="225"/>
      <c r="C145" s="226"/>
      <c r="D145" s="223" t="s">
        <v>254</v>
      </c>
      <c r="E145" s="227" t="s">
        <v>17</v>
      </c>
      <c r="F145" s="228" t="s">
        <v>2231</v>
      </c>
      <c r="G145" s="226"/>
      <c r="H145" s="229">
        <v>835</v>
      </c>
      <c r="I145" s="226"/>
      <c r="J145" s="226"/>
      <c r="K145" s="226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254</v>
      </c>
      <c r="AU145" s="234" t="s">
        <v>80</v>
      </c>
      <c r="AV145" s="13" t="s">
        <v>80</v>
      </c>
      <c r="AW145" s="13" t="s">
        <v>32</v>
      </c>
      <c r="AX145" s="13" t="s">
        <v>70</v>
      </c>
      <c r="AY145" s="234" t="s">
        <v>242</v>
      </c>
    </row>
    <row r="146" spans="1:51" s="13" customFormat="1" ht="12">
      <c r="A146" s="13"/>
      <c r="B146" s="225"/>
      <c r="C146" s="226"/>
      <c r="D146" s="223" t="s">
        <v>254</v>
      </c>
      <c r="E146" s="227" t="s">
        <v>17</v>
      </c>
      <c r="F146" s="228" t="s">
        <v>2364</v>
      </c>
      <c r="G146" s="226"/>
      <c r="H146" s="229">
        <v>48.43</v>
      </c>
      <c r="I146" s="226"/>
      <c r="J146" s="226"/>
      <c r="K146" s="226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254</v>
      </c>
      <c r="AU146" s="234" t="s">
        <v>80</v>
      </c>
      <c r="AV146" s="13" t="s">
        <v>80</v>
      </c>
      <c r="AW146" s="13" t="s">
        <v>32</v>
      </c>
      <c r="AX146" s="13" t="s">
        <v>78</v>
      </c>
      <c r="AY146" s="234" t="s">
        <v>242</v>
      </c>
    </row>
    <row r="147" spans="1:65" s="2" customFormat="1" ht="24.15" customHeight="1">
      <c r="A147" s="34"/>
      <c r="B147" s="35"/>
      <c r="C147" s="207" t="s">
        <v>384</v>
      </c>
      <c r="D147" s="207" t="s">
        <v>244</v>
      </c>
      <c r="E147" s="208" t="s">
        <v>2365</v>
      </c>
      <c r="F147" s="209" t="s">
        <v>2366</v>
      </c>
      <c r="G147" s="210" t="s">
        <v>581</v>
      </c>
      <c r="H147" s="211">
        <v>38</v>
      </c>
      <c r="I147" s="212">
        <v>1450.84</v>
      </c>
      <c r="J147" s="212">
        <f>ROUND(I147*H147,2)</f>
        <v>55131.92</v>
      </c>
      <c r="K147" s="209" t="s">
        <v>247</v>
      </c>
      <c r="L147" s="40"/>
      <c r="M147" s="213" t="s">
        <v>17</v>
      </c>
      <c r="N147" s="214" t="s">
        <v>41</v>
      </c>
      <c r="O147" s="215">
        <v>3.646</v>
      </c>
      <c r="P147" s="215">
        <f>O147*H147</f>
        <v>138.548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7" t="s">
        <v>248</v>
      </c>
      <c r="AT147" s="217" t="s">
        <v>244</v>
      </c>
      <c r="AU147" s="217" t="s">
        <v>80</v>
      </c>
      <c r="AY147" s="19" t="s">
        <v>242</v>
      </c>
      <c r="BE147" s="218">
        <f>IF(N147="základní",J147,0)</f>
        <v>55131.92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78</v>
      </c>
      <c r="BK147" s="218">
        <f>ROUND(I147*H147,2)</f>
        <v>55131.92</v>
      </c>
      <c r="BL147" s="19" t="s">
        <v>248</v>
      </c>
      <c r="BM147" s="217" t="s">
        <v>2367</v>
      </c>
    </row>
    <row r="148" spans="1:47" s="2" customFormat="1" ht="12">
      <c r="A148" s="34"/>
      <c r="B148" s="35"/>
      <c r="C148" s="36"/>
      <c r="D148" s="219" t="s">
        <v>250</v>
      </c>
      <c r="E148" s="36"/>
      <c r="F148" s="220" t="s">
        <v>2368</v>
      </c>
      <c r="G148" s="36"/>
      <c r="H148" s="36"/>
      <c r="I148" s="36"/>
      <c r="J148" s="36"/>
      <c r="K148" s="36"/>
      <c r="L148" s="40"/>
      <c r="M148" s="221"/>
      <c r="N148" s="222"/>
      <c r="O148" s="79"/>
      <c r="P148" s="79"/>
      <c r="Q148" s="79"/>
      <c r="R148" s="79"/>
      <c r="S148" s="79"/>
      <c r="T148" s="80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250</v>
      </c>
      <c r="AU148" s="19" t="s">
        <v>80</v>
      </c>
    </row>
    <row r="149" spans="1:51" s="13" customFormat="1" ht="12">
      <c r="A149" s="13"/>
      <c r="B149" s="225"/>
      <c r="C149" s="226"/>
      <c r="D149" s="223" t="s">
        <v>254</v>
      </c>
      <c r="E149" s="227" t="s">
        <v>2369</v>
      </c>
      <c r="F149" s="228" t="s">
        <v>2264</v>
      </c>
      <c r="G149" s="226"/>
      <c r="H149" s="229">
        <v>38</v>
      </c>
      <c r="I149" s="226"/>
      <c r="J149" s="226"/>
      <c r="K149" s="226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254</v>
      </c>
      <c r="AU149" s="234" t="s">
        <v>80</v>
      </c>
      <c r="AV149" s="13" t="s">
        <v>80</v>
      </c>
      <c r="AW149" s="13" t="s">
        <v>32</v>
      </c>
      <c r="AX149" s="13" t="s">
        <v>78</v>
      </c>
      <c r="AY149" s="234" t="s">
        <v>242</v>
      </c>
    </row>
    <row r="150" spans="1:65" s="2" customFormat="1" ht="24.15" customHeight="1">
      <c r="A150" s="34"/>
      <c r="B150" s="35"/>
      <c r="C150" s="207" t="s">
        <v>391</v>
      </c>
      <c r="D150" s="207" t="s">
        <v>244</v>
      </c>
      <c r="E150" s="208" t="s">
        <v>2370</v>
      </c>
      <c r="F150" s="209" t="s">
        <v>2371</v>
      </c>
      <c r="G150" s="210" t="s">
        <v>581</v>
      </c>
      <c r="H150" s="211">
        <v>1</v>
      </c>
      <c r="I150" s="212">
        <v>3148.06</v>
      </c>
      <c r="J150" s="212">
        <f>ROUND(I150*H150,2)</f>
        <v>3148.06</v>
      </c>
      <c r="K150" s="209" t="s">
        <v>247</v>
      </c>
      <c r="L150" s="40"/>
      <c r="M150" s="213" t="s">
        <v>17</v>
      </c>
      <c r="N150" s="214" t="s">
        <v>41</v>
      </c>
      <c r="O150" s="215">
        <v>7.798</v>
      </c>
      <c r="P150" s="215">
        <f>O150*H150</f>
        <v>7.798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7" t="s">
        <v>248</v>
      </c>
      <c r="AT150" s="217" t="s">
        <v>244</v>
      </c>
      <c r="AU150" s="217" t="s">
        <v>80</v>
      </c>
      <c r="AY150" s="19" t="s">
        <v>242</v>
      </c>
      <c r="BE150" s="218">
        <f>IF(N150="základní",J150,0)</f>
        <v>3148.06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78</v>
      </c>
      <c r="BK150" s="218">
        <f>ROUND(I150*H150,2)</f>
        <v>3148.06</v>
      </c>
      <c r="BL150" s="19" t="s">
        <v>248</v>
      </c>
      <c r="BM150" s="217" t="s">
        <v>2372</v>
      </c>
    </row>
    <row r="151" spans="1:47" s="2" customFormat="1" ht="12">
      <c r="A151" s="34"/>
      <c r="B151" s="35"/>
      <c r="C151" s="36"/>
      <c r="D151" s="219" t="s">
        <v>250</v>
      </c>
      <c r="E151" s="36"/>
      <c r="F151" s="220" t="s">
        <v>2373</v>
      </c>
      <c r="G151" s="36"/>
      <c r="H151" s="36"/>
      <c r="I151" s="36"/>
      <c r="J151" s="36"/>
      <c r="K151" s="36"/>
      <c r="L151" s="40"/>
      <c r="M151" s="221"/>
      <c r="N151" s="222"/>
      <c r="O151" s="79"/>
      <c r="P151" s="79"/>
      <c r="Q151" s="79"/>
      <c r="R151" s="79"/>
      <c r="S151" s="79"/>
      <c r="T151" s="80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9" t="s">
        <v>250</v>
      </c>
      <c r="AU151" s="19" t="s">
        <v>80</v>
      </c>
    </row>
    <row r="152" spans="1:51" s="13" customFormat="1" ht="12">
      <c r="A152" s="13"/>
      <c r="B152" s="225"/>
      <c r="C152" s="226"/>
      <c r="D152" s="223" t="s">
        <v>254</v>
      </c>
      <c r="E152" s="227" t="s">
        <v>2374</v>
      </c>
      <c r="F152" s="228" t="s">
        <v>2268</v>
      </c>
      <c r="G152" s="226"/>
      <c r="H152" s="229">
        <v>1</v>
      </c>
      <c r="I152" s="226"/>
      <c r="J152" s="226"/>
      <c r="K152" s="226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254</v>
      </c>
      <c r="AU152" s="234" t="s">
        <v>80</v>
      </c>
      <c r="AV152" s="13" t="s">
        <v>80</v>
      </c>
      <c r="AW152" s="13" t="s">
        <v>32</v>
      </c>
      <c r="AX152" s="13" t="s">
        <v>78</v>
      </c>
      <c r="AY152" s="234" t="s">
        <v>242</v>
      </c>
    </row>
    <row r="153" spans="1:65" s="2" customFormat="1" ht="16.5" customHeight="1">
      <c r="A153" s="34"/>
      <c r="B153" s="35"/>
      <c r="C153" s="264" t="s">
        <v>7</v>
      </c>
      <c r="D153" s="264" t="s">
        <v>420</v>
      </c>
      <c r="E153" s="265" t="s">
        <v>2375</v>
      </c>
      <c r="F153" s="266" t="s">
        <v>2376</v>
      </c>
      <c r="G153" s="267" t="s">
        <v>144</v>
      </c>
      <c r="H153" s="268">
        <v>20</v>
      </c>
      <c r="I153" s="269">
        <v>2642.53</v>
      </c>
      <c r="J153" s="269">
        <f>ROUND(I153*H153,2)</f>
        <v>52850.6</v>
      </c>
      <c r="K153" s="266" t="s">
        <v>423</v>
      </c>
      <c r="L153" s="270"/>
      <c r="M153" s="271" t="s">
        <v>17</v>
      </c>
      <c r="N153" s="272" t="s">
        <v>41</v>
      </c>
      <c r="O153" s="215">
        <v>0</v>
      </c>
      <c r="P153" s="215">
        <f>O153*H153</f>
        <v>0</v>
      </c>
      <c r="Q153" s="215">
        <v>0.21</v>
      </c>
      <c r="R153" s="215">
        <f>Q153*H153</f>
        <v>4.2</v>
      </c>
      <c r="S153" s="215">
        <v>0</v>
      </c>
      <c r="T153" s="21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7" t="s">
        <v>300</v>
      </c>
      <c r="AT153" s="217" t="s">
        <v>420</v>
      </c>
      <c r="AU153" s="217" t="s">
        <v>80</v>
      </c>
      <c r="AY153" s="19" t="s">
        <v>242</v>
      </c>
      <c r="BE153" s="218">
        <f>IF(N153="základní",J153,0)</f>
        <v>52850.6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78</v>
      </c>
      <c r="BK153" s="218">
        <f>ROUND(I153*H153,2)</f>
        <v>52850.6</v>
      </c>
      <c r="BL153" s="19" t="s">
        <v>248</v>
      </c>
      <c r="BM153" s="217" t="s">
        <v>2377</v>
      </c>
    </row>
    <row r="154" spans="1:51" s="13" customFormat="1" ht="12">
      <c r="A154" s="13"/>
      <c r="B154" s="225"/>
      <c r="C154" s="226"/>
      <c r="D154" s="223" t="s">
        <v>254</v>
      </c>
      <c r="E154" s="227" t="s">
        <v>17</v>
      </c>
      <c r="F154" s="228" t="s">
        <v>2378</v>
      </c>
      <c r="G154" s="226"/>
      <c r="H154" s="229">
        <v>19</v>
      </c>
      <c r="I154" s="226"/>
      <c r="J154" s="226"/>
      <c r="K154" s="226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254</v>
      </c>
      <c r="AU154" s="234" t="s">
        <v>80</v>
      </c>
      <c r="AV154" s="13" t="s">
        <v>80</v>
      </c>
      <c r="AW154" s="13" t="s">
        <v>32</v>
      </c>
      <c r="AX154" s="13" t="s">
        <v>70</v>
      </c>
      <c r="AY154" s="234" t="s">
        <v>242</v>
      </c>
    </row>
    <row r="155" spans="1:51" s="13" customFormat="1" ht="12">
      <c r="A155" s="13"/>
      <c r="B155" s="225"/>
      <c r="C155" s="226"/>
      <c r="D155" s="223" t="s">
        <v>254</v>
      </c>
      <c r="E155" s="227" t="s">
        <v>17</v>
      </c>
      <c r="F155" s="228" t="s">
        <v>2379</v>
      </c>
      <c r="G155" s="226"/>
      <c r="H155" s="229">
        <v>1</v>
      </c>
      <c r="I155" s="226"/>
      <c r="J155" s="226"/>
      <c r="K155" s="226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254</v>
      </c>
      <c r="AU155" s="234" t="s">
        <v>80</v>
      </c>
      <c r="AV155" s="13" t="s">
        <v>80</v>
      </c>
      <c r="AW155" s="13" t="s">
        <v>32</v>
      </c>
      <c r="AX155" s="13" t="s">
        <v>70</v>
      </c>
      <c r="AY155" s="234" t="s">
        <v>242</v>
      </c>
    </row>
    <row r="156" spans="1:51" s="14" customFormat="1" ht="12">
      <c r="A156" s="14"/>
      <c r="B156" s="235"/>
      <c r="C156" s="236"/>
      <c r="D156" s="223" t="s">
        <v>254</v>
      </c>
      <c r="E156" s="237" t="s">
        <v>2380</v>
      </c>
      <c r="F156" s="238" t="s">
        <v>261</v>
      </c>
      <c r="G156" s="236"/>
      <c r="H156" s="239">
        <v>20</v>
      </c>
      <c r="I156" s="236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254</v>
      </c>
      <c r="AU156" s="244" t="s">
        <v>80</v>
      </c>
      <c r="AV156" s="14" t="s">
        <v>248</v>
      </c>
      <c r="AW156" s="14" t="s">
        <v>32</v>
      </c>
      <c r="AX156" s="14" t="s">
        <v>78</v>
      </c>
      <c r="AY156" s="244" t="s">
        <v>242</v>
      </c>
    </row>
    <row r="157" spans="1:65" s="2" customFormat="1" ht="16.5" customHeight="1">
      <c r="A157" s="34"/>
      <c r="B157" s="35"/>
      <c r="C157" s="207" t="s">
        <v>402</v>
      </c>
      <c r="D157" s="207" t="s">
        <v>244</v>
      </c>
      <c r="E157" s="208" t="s">
        <v>2381</v>
      </c>
      <c r="F157" s="209" t="s">
        <v>2382</v>
      </c>
      <c r="G157" s="210" t="s">
        <v>140</v>
      </c>
      <c r="H157" s="211">
        <v>13</v>
      </c>
      <c r="I157" s="212">
        <v>16.82</v>
      </c>
      <c r="J157" s="212">
        <f>ROUND(I157*H157,2)</f>
        <v>218.66</v>
      </c>
      <c r="K157" s="209" t="s">
        <v>247</v>
      </c>
      <c r="L157" s="40"/>
      <c r="M157" s="213" t="s">
        <v>17</v>
      </c>
      <c r="N157" s="214" t="s">
        <v>41</v>
      </c>
      <c r="O157" s="215">
        <v>0.046</v>
      </c>
      <c r="P157" s="215">
        <f>O157*H157</f>
        <v>0.598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7" t="s">
        <v>248</v>
      </c>
      <c r="AT157" s="217" t="s">
        <v>244</v>
      </c>
      <c r="AU157" s="217" t="s">
        <v>80</v>
      </c>
      <c r="AY157" s="19" t="s">
        <v>242</v>
      </c>
      <c r="BE157" s="218">
        <f>IF(N157="základní",J157,0)</f>
        <v>218.66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78</v>
      </c>
      <c r="BK157" s="218">
        <f>ROUND(I157*H157,2)</f>
        <v>218.66</v>
      </c>
      <c r="BL157" s="19" t="s">
        <v>248</v>
      </c>
      <c r="BM157" s="217" t="s">
        <v>2383</v>
      </c>
    </row>
    <row r="158" spans="1:47" s="2" customFormat="1" ht="12">
      <c r="A158" s="34"/>
      <c r="B158" s="35"/>
      <c r="C158" s="36"/>
      <c r="D158" s="219" t="s">
        <v>250</v>
      </c>
      <c r="E158" s="36"/>
      <c r="F158" s="220" t="s">
        <v>2384</v>
      </c>
      <c r="G158" s="36"/>
      <c r="H158" s="36"/>
      <c r="I158" s="36"/>
      <c r="J158" s="36"/>
      <c r="K158" s="36"/>
      <c r="L158" s="40"/>
      <c r="M158" s="221"/>
      <c r="N158" s="222"/>
      <c r="O158" s="79"/>
      <c r="P158" s="79"/>
      <c r="Q158" s="79"/>
      <c r="R158" s="79"/>
      <c r="S158" s="79"/>
      <c r="T158" s="80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9" t="s">
        <v>250</v>
      </c>
      <c r="AU158" s="19" t="s">
        <v>80</v>
      </c>
    </row>
    <row r="159" spans="1:51" s="13" customFormat="1" ht="12">
      <c r="A159" s="13"/>
      <c r="B159" s="225"/>
      <c r="C159" s="226"/>
      <c r="D159" s="223" t="s">
        <v>254</v>
      </c>
      <c r="E159" s="227" t="s">
        <v>17</v>
      </c>
      <c r="F159" s="228" t="s">
        <v>2385</v>
      </c>
      <c r="G159" s="226"/>
      <c r="H159" s="229">
        <v>13</v>
      </c>
      <c r="I159" s="226"/>
      <c r="J159" s="226"/>
      <c r="K159" s="226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254</v>
      </c>
      <c r="AU159" s="234" t="s">
        <v>80</v>
      </c>
      <c r="AV159" s="13" t="s">
        <v>80</v>
      </c>
      <c r="AW159" s="13" t="s">
        <v>32</v>
      </c>
      <c r="AX159" s="13" t="s">
        <v>78</v>
      </c>
      <c r="AY159" s="234" t="s">
        <v>242</v>
      </c>
    </row>
    <row r="160" spans="1:65" s="2" customFormat="1" ht="21.75" customHeight="1">
      <c r="A160" s="34"/>
      <c r="B160" s="35"/>
      <c r="C160" s="207" t="s">
        <v>408</v>
      </c>
      <c r="D160" s="207" t="s">
        <v>244</v>
      </c>
      <c r="E160" s="208" t="s">
        <v>2386</v>
      </c>
      <c r="F160" s="209" t="s">
        <v>2387</v>
      </c>
      <c r="G160" s="210" t="s">
        <v>140</v>
      </c>
      <c r="H160" s="211">
        <v>13</v>
      </c>
      <c r="I160" s="212">
        <v>828.6</v>
      </c>
      <c r="J160" s="212">
        <f>ROUND(I160*H160,2)</f>
        <v>10771.8</v>
      </c>
      <c r="K160" s="209" t="s">
        <v>247</v>
      </c>
      <c r="L160" s="40"/>
      <c r="M160" s="213" t="s">
        <v>17</v>
      </c>
      <c r="N160" s="214" t="s">
        <v>41</v>
      </c>
      <c r="O160" s="215">
        <v>2.226</v>
      </c>
      <c r="P160" s="215">
        <f>O160*H160</f>
        <v>28.938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7" t="s">
        <v>248</v>
      </c>
      <c r="AT160" s="217" t="s">
        <v>244</v>
      </c>
      <c r="AU160" s="217" t="s">
        <v>80</v>
      </c>
      <c r="AY160" s="19" t="s">
        <v>242</v>
      </c>
      <c r="BE160" s="218">
        <f>IF(N160="základní",J160,0)</f>
        <v>10771.8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78</v>
      </c>
      <c r="BK160" s="218">
        <f>ROUND(I160*H160,2)</f>
        <v>10771.8</v>
      </c>
      <c r="BL160" s="19" t="s">
        <v>248</v>
      </c>
      <c r="BM160" s="217" t="s">
        <v>2388</v>
      </c>
    </row>
    <row r="161" spans="1:47" s="2" customFormat="1" ht="12">
      <c r="A161" s="34"/>
      <c r="B161" s="35"/>
      <c r="C161" s="36"/>
      <c r="D161" s="219" t="s">
        <v>250</v>
      </c>
      <c r="E161" s="36"/>
      <c r="F161" s="220" t="s">
        <v>2389</v>
      </c>
      <c r="G161" s="36"/>
      <c r="H161" s="36"/>
      <c r="I161" s="36"/>
      <c r="J161" s="36"/>
      <c r="K161" s="36"/>
      <c r="L161" s="40"/>
      <c r="M161" s="221"/>
      <c r="N161" s="222"/>
      <c r="O161" s="79"/>
      <c r="P161" s="79"/>
      <c r="Q161" s="79"/>
      <c r="R161" s="79"/>
      <c r="S161" s="79"/>
      <c r="T161" s="80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9" t="s">
        <v>250</v>
      </c>
      <c r="AU161" s="19" t="s">
        <v>80</v>
      </c>
    </row>
    <row r="162" spans="1:51" s="13" customFormat="1" ht="12">
      <c r="A162" s="13"/>
      <c r="B162" s="225"/>
      <c r="C162" s="226"/>
      <c r="D162" s="223" t="s">
        <v>254</v>
      </c>
      <c r="E162" s="227" t="s">
        <v>17</v>
      </c>
      <c r="F162" s="228" t="s">
        <v>2385</v>
      </c>
      <c r="G162" s="226"/>
      <c r="H162" s="229">
        <v>13</v>
      </c>
      <c r="I162" s="226"/>
      <c r="J162" s="226"/>
      <c r="K162" s="226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254</v>
      </c>
      <c r="AU162" s="234" t="s">
        <v>80</v>
      </c>
      <c r="AV162" s="13" t="s">
        <v>80</v>
      </c>
      <c r="AW162" s="13" t="s">
        <v>32</v>
      </c>
      <c r="AX162" s="13" t="s">
        <v>78</v>
      </c>
      <c r="AY162" s="234" t="s">
        <v>242</v>
      </c>
    </row>
    <row r="163" spans="1:65" s="2" customFormat="1" ht="21.75" customHeight="1">
      <c r="A163" s="34"/>
      <c r="B163" s="35"/>
      <c r="C163" s="207" t="s">
        <v>413</v>
      </c>
      <c r="D163" s="207" t="s">
        <v>244</v>
      </c>
      <c r="E163" s="208" t="s">
        <v>2390</v>
      </c>
      <c r="F163" s="209" t="s">
        <v>2391</v>
      </c>
      <c r="G163" s="210" t="s">
        <v>581</v>
      </c>
      <c r="H163" s="211">
        <v>28</v>
      </c>
      <c r="I163" s="212">
        <v>14.39</v>
      </c>
      <c r="J163" s="212">
        <f>ROUND(I163*H163,2)</f>
        <v>402.92</v>
      </c>
      <c r="K163" s="209" t="s">
        <v>247</v>
      </c>
      <c r="L163" s="40"/>
      <c r="M163" s="213" t="s">
        <v>17</v>
      </c>
      <c r="N163" s="214" t="s">
        <v>41</v>
      </c>
      <c r="O163" s="215">
        <v>0.033</v>
      </c>
      <c r="P163" s="215">
        <f>O163*H163</f>
        <v>0.924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7" t="s">
        <v>248</v>
      </c>
      <c r="AT163" s="217" t="s">
        <v>244</v>
      </c>
      <c r="AU163" s="217" t="s">
        <v>80</v>
      </c>
      <c r="AY163" s="19" t="s">
        <v>242</v>
      </c>
      <c r="BE163" s="218">
        <f>IF(N163="základní",J163,0)</f>
        <v>402.92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78</v>
      </c>
      <c r="BK163" s="218">
        <f>ROUND(I163*H163,2)</f>
        <v>402.92</v>
      </c>
      <c r="BL163" s="19" t="s">
        <v>248</v>
      </c>
      <c r="BM163" s="217" t="s">
        <v>2392</v>
      </c>
    </row>
    <row r="164" spans="1:47" s="2" customFormat="1" ht="12">
      <c r="A164" s="34"/>
      <c r="B164" s="35"/>
      <c r="C164" s="36"/>
      <c r="D164" s="219" t="s">
        <v>250</v>
      </c>
      <c r="E164" s="36"/>
      <c r="F164" s="220" t="s">
        <v>2393</v>
      </c>
      <c r="G164" s="36"/>
      <c r="H164" s="36"/>
      <c r="I164" s="36"/>
      <c r="J164" s="36"/>
      <c r="K164" s="36"/>
      <c r="L164" s="40"/>
      <c r="M164" s="221"/>
      <c r="N164" s="222"/>
      <c r="O164" s="79"/>
      <c r="P164" s="79"/>
      <c r="Q164" s="79"/>
      <c r="R164" s="79"/>
      <c r="S164" s="79"/>
      <c r="T164" s="80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9" t="s">
        <v>250</v>
      </c>
      <c r="AU164" s="19" t="s">
        <v>80</v>
      </c>
    </row>
    <row r="165" spans="1:51" s="13" customFormat="1" ht="12">
      <c r="A165" s="13"/>
      <c r="B165" s="225"/>
      <c r="C165" s="226"/>
      <c r="D165" s="223" t="s">
        <v>254</v>
      </c>
      <c r="E165" s="227" t="s">
        <v>17</v>
      </c>
      <c r="F165" s="228" t="s">
        <v>2394</v>
      </c>
      <c r="G165" s="226"/>
      <c r="H165" s="229">
        <v>28</v>
      </c>
      <c r="I165" s="226"/>
      <c r="J165" s="226"/>
      <c r="K165" s="226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254</v>
      </c>
      <c r="AU165" s="234" t="s">
        <v>80</v>
      </c>
      <c r="AV165" s="13" t="s">
        <v>80</v>
      </c>
      <c r="AW165" s="13" t="s">
        <v>32</v>
      </c>
      <c r="AX165" s="13" t="s">
        <v>78</v>
      </c>
      <c r="AY165" s="234" t="s">
        <v>242</v>
      </c>
    </row>
    <row r="166" spans="1:65" s="2" customFormat="1" ht="16.5" customHeight="1">
      <c r="A166" s="34"/>
      <c r="B166" s="35"/>
      <c r="C166" s="264" t="s">
        <v>419</v>
      </c>
      <c r="D166" s="264" t="s">
        <v>420</v>
      </c>
      <c r="E166" s="265" t="s">
        <v>2395</v>
      </c>
      <c r="F166" s="266" t="s">
        <v>2253</v>
      </c>
      <c r="G166" s="267" t="s">
        <v>581</v>
      </c>
      <c r="H166" s="268">
        <v>3</v>
      </c>
      <c r="I166" s="269">
        <v>374.69</v>
      </c>
      <c r="J166" s="269">
        <f>ROUND(I166*H166,2)</f>
        <v>1124.07</v>
      </c>
      <c r="K166" s="266" t="s">
        <v>17</v>
      </c>
      <c r="L166" s="270"/>
      <c r="M166" s="271" t="s">
        <v>17</v>
      </c>
      <c r="N166" s="272" t="s">
        <v>41</v>
      </c>
      <c r="O166" s="215">
        <v>0</v>
      </c>
      <c r="P166" s="215">
        <f>O166*H166</f>
        <v>0</v>
      </c>
      <c r="Q166" s="215">
        <v>0.04</v>
      </c>
      <c r="R166" s="215">
        <f>Q166*H166</f>
        <v>0.12</v>
      </c>
      <c r="S166" s="215">
        <v>0</v>
      </c>
      <c r="T166" s="21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7" t="s">
        <v>300</v>
      </c>
      <c r="AT166" s="217" t="s">
        <v>420</v>
      </c>
      <c r="AU166" s="217" t="s">
        <v>80</v>
      </c>
      <c r="AY166" s="19" t="s">
        <v>242</v>
      </c>
      <c r="BE166" s="218">
        <f>IF(N166="základní",J166,0)</f>
        <v>1124.07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78</v>
      </c>
      <c r="BK166" s="218">
        <f>ROUND(I166*H166,2)</f>
        <v>1124.07</v>
      </c>
      <c r="BL166" s="19" t="s">
        <v>248</v>
      </c>
      <c r="BM166" s="217" t="s">
        <v>2396</v>
      </c>
    </row>
    <row r="167" spans="1:51" s="13" customFormat="1" ht="12">
      <c r="A167" s="13"/>
      <c r="B167" s="225"/>
      <c r="C167" s="226"/>
      <c r="D167" s="223" t="s">
        <v>254</v>
      </c>
      <c r="E167" s="227" t="s">
        <v>2252</v>
      </c>
      <c r="F167" s="228" t="s">
        <v>262</v>
      </c>
      <c r="G167" s="226"/>
      <c r="H167" s="229">
        <v>3</v>
      </c>
      <c r="I167" s="226"/>
      <c r="J167" s="226"/>
      <c r="K167" s="226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254</v>
      </c>
      <c r="AU167" s="234" t="s">
        <v>80</v>
      </c>
      <c r="AV167" s="13" t="s">
        <v>80</v>
      </c>
      <c r="AW167" s="13" t="s">
        <v>32</v>
      </c>
      <c r="AX167" s="13" t="s">
        <v>78</v>
      </c>
      <c r="AY167" s="234" t="s">
        <v>242</v>
      </c>
    </row>
    <row r="168" spans="1:65" s="2" customFormat="1" ht="16.5" customHeight="1">
      <c r="A168" s="34"/>
      <c r="B168" s="35"/>
      <c r="C168" s="264" t="s">
        <v>427</v>
      </c>
      <c r="D168" s="264" t="s">
        <v>420</v>
      </c>
      <c r="E168" s="265" t="s">
        <v>2397</v>
      </c>
      <c r="F168" s="266" t="s">
        <v>2255</v>
      </c>
      <c r="G168" s="267" t="s">
        <v>581</v>
      </c>
      <c r="H168" s="268">
        <v>25</v>
      </c>
      <c r="I168" s="269">
        <v>113.39</v>
      </c>
      <c r="J168" s="269">
        <f>ROUND(I168*H168,2)</f>
        <v>2834.75</v>
      </c>
      <c r="K168" s="266" t="s">
        <v>17</v>
      </c>
      <c r="L168" s="270"/>
      <c r="M168" s="271" t="s">
        <v>17</v>
      </c>
      <c r="N168" s="272" t="s">
        <v>41</v>
      </c>
      <c r="O168" s="215">
        <v>0</v>
      </c>
      <c r="P168" s="215">
        <f>O168*H168</f>
        <v>0</v>
      </c>
      <c r="Q168" s="215">
        <v>0.04</v>
      </c>
      <c r="R168" s="215">
        <f>Q168*H168</f>
        <v>1</v>
      </c>
      <c r="S168" s="215">
        <v>0</v>
      </c>
      <c r="T168" s="21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7" t="s">
        <v>300</v>
      </c>
      <c r="AT168" s="217" t="s">
        <v>420</v>
      </c>
      <c r="AU168" s="217" t="s">
        <v>80</v>
      </c>
      <c r="AY168" s="19" t="s">
        <v>242</v>
      </c>
      <c r="BE168" s="218">
        <f>IF(N168="základní",J168,0)</f>
        <v>2834.75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78</v>
      </c>
      <c r="BK168" s="218">
        <f>ROUND(I168*H168,2)</f>
        <v>2834.75</v>
      </c>
      <c r="BL168" s="19" t="s">
        <v>248</v>
      </c>
      <c r="BM168" s="217" t="s">
        <v>2398</v>
      </c>
    </row>
    <row r="169" spans="1:51" s="13" customFormat="1" ht="12">
      <c r="A169" s="13"/>
      <c r="B169" s="225"/>
      <c r="C169" s="226"/>
      <c r="D169" s="223" t="s">
        <v>254</v>
      </c>
      <c r="E169" s="227" t="s">
        <v>2254</v>
      </c>
      <c r="F169" s="228" t="s">
        <v>419</v>
      </c>
      <c r="G169" s="226"/>
      <c r="H169" s="229">
        <v>25</v>
      </c>
      <c r="I169" s="226"/>
      <c r="J169" s="226"/>
      <c r="K169" s="226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254</v>
      </c>
      <c r="AU169" s="234" t="s">
        <v>80</v>
      </c>
      <c r="AV169" s="13" t="s">
        <v>80</v>
      </c>
      <c r="AW169" s="13" t="s">
        <v>32</v>
      </c>
      <c r="AX169" s="13" t="s">
        <v>78</v>
      </c>
      <c r="AY169" s="234" t="s">
        <v>242</v>
      </c>
    </row>
    <row r="170" spans="1:65" s="2" customFormat="1" ht="16.5" customHeight="1">
      <c r="A170" s="34"/>
      <c r="B170" s="35"/>
      <c r="C170" s="207" t="s">
        <v>433</v>
      </c>
      <c r="D170" s="207" t="s">
        <v>244</v>
      </c>
      <c r="E170" s="208" t="s">
        <v>2399</v>
      </c>
      <c r="F170" s="209" t="s">
        <v>2400</v>
      </c>
      <c r="G170" s="210" t="s">
        <v>581</v>
      </c>
      <c r="H170" s="211">
        <v>1000</v>
      </c>
      <c r="I170" s="212">
        <v>11.04</v>
      </c>
      <c r="J170" s="212">
        <f>ROUND(I170*H170,2)</f>
        <v>11040</v>
      </c>
      <c r="K170" s="209" t="s">
        <v>247</v>
      </c>
      <c r="L170" s="40"/>
      <c r="M170" s="213" t="s">
        <v>17</v>
      </c>
      <c r="N170" s="214" t="s">
        <v>41</v>
      </c>
      <c r="O170" s="215">
        <v>0.023</v>
      </c>
      <c r="P170" s="215">
        <f>O170*H170</f>
        <v>23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7" t="s">
        <v>248</v>
      </c>
      <c r="AT170" s="217" t="s">
        <v>244</v>
      </c>
      <c r="AU170" s="217" t="s">
        <v>80</v>
      </c>
      <c r="AY170" s="19" t="s">
        <v>242</v>
      </c>
      <c r="BE170" s="218">
        <f>IF(N170="základní",J170,0)</f>
        <v>11040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78</v>
      </c>
      <c r="BK170" s="218">
        <f>ROUND(I170*H170,2)</f>
        <v>11040</v>
      </c>
      <c r="BL170" s="19" t="s">
        <v>248</v>
      </c>
      <c r="BM170" s="217" t="s">
        <v>2401</v>
      </c>
    </row>
    <row r="171" spans="1:47" s="2" customFormat="1" ht="12">
      <c r="A171" s="34"/>
      <c r="B171" s="35"/>
      <c r="C171" s="36"/>
      <c r="D171" s="219" t="s">
        <v>250</v>
      </c>
      <c r="E171" s="36"/>
      <c r="F171" s="220" t="s">
        <v>2402</v>
      </c>
      <c r="G171" s="36"/>
      <c r="H171" s="36"/>
      <c r="I171" s="36"/>
      <c r="J171" s="36"/>
      <c r="K171" s="36"/>
      <c r="L171" s="40"/>
      <c r="M171" s="221"/>
      <c r="N171" s="222"/>
      <c r="O171" s="79"/>
      <c r="P171" s="79"/>
      <c r="Q171" s="79"/>
      <c r="R171" s="79"/>
      <c r="S171" s="79"/>
      <c r="T171" s="80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250</v>
      </c>
      <c r="AU171" s="19" t="s">
        <v>80</v>
      </c>
    </row>
    <row r="172" spans="1:51" s="13" customFormat="1" ht="12">
      <c r="A172" s="13"/>
      <c r="B172" s="225"/>
      <c r="C172" s="226"/>
      <c r="D172" s="223" t="s">
        <v>254</v>
      </c>
      <c r="E172" s="227" t="s">
        <v>17</v>
      </c>
      <c r="F172" s="228" t="s">
        <v>2403</v>
      </c>
      <c r="G172" s="226"/>
      <c r="H172" s="229">
        <v>1000</v>
      </c>
      <c r="I172" s="226"/>
      <c r="J172" s="226"/>
      <c r="K172" s="226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254</v>
      </c>
      <c r="AU172" s="234" t="s">
        <v>80</v>
      </c>
      <c r="AV172" s="13" t="s">
        <v>80</v>
      </c>
      <c r="AW172" s="13" t="s">
        <v>32</v>
      </c>
      <c r="AX172" s="13" t="s">
        <v>78</v>
      </c>
      <c r="AY172" s="234" t="s">
        <v>242</v>
      </c>
    </row>
    <row r="173" spans="1:65" s="2" customFormat="1" ht="16.5" customHeight="1">
      <c r="A173" s="34"/>
      <c r="B173" s="35"/>
      <c r="C173" s="264" t="s">
        <v>442</v>
      </c>
      <c r="D173" s="264" t="s">
        <v>420</v>
      </c>
      <c r="E173" s="265" t="s">
        <v>2404</v>
      </c>
      <c r="F173" s="266" t="s">
        <v>2251</v>
      </c>
      <c r="G173" s="267" t="s">
        <v>1227</v>
      </c>
      <c r="H173" s="268">
        <v>250</v>
      </c>
      <c r="I173" s="269">
        <v>15.38</v>
      </c>
      <c r="J173" s="269">
        <f>ROUND(I173*H173,2)</f>
        <v>3845</v>
      </c>
      <c r="K173" s="266" t="s">
        <v>17</v>
      </c>
      <c r="L173" s="270"/>
      <c r="M173" s="271" t="s">
        <v>17</v>
      </c>
      <c r="N173" s="272" t="s">
        <v>41</v>
      </c>
      <c r="O173" s="215">
        <v>0</v>
      </c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7" t="s">
        <v>300</v>
      </c>
      <c r="AT173" s="217" t="s">
        <v>420</v>
      </c>
      <c r="AU173" s="217" t="s">
        <v>80</v>
      </c>
      <c r="AY173" s="19" t="s">
        <v>242</v>
      </c>
      <c r="BE173" s="218">
        <f>IF(N173="základní",J173,0)</f>
        <v>3845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78</v>
      </c>
      <c r="BK173" s="218">
        <f>ROUND(I173*H173,2)</f>
        <v>3845</v>
      </c>
      <c r="BL173" s="19" t="s">
        <v>248</v>
      </c>
      <c r="BM173" s="217" t="s">
        <v>2405</v>
      </c>
    </row>
    <row r="174" spans="1:51" s="13" customFormat="1" ht="12">
      <c r="A174" s="13"/>
      <c r="B174" s="225"/>
      <c r="C174" s="226"/>
      <c r="D174" s="223" t="s">
        <v>254</v>
      </c>
      <c r="E174" s="227" t="s">
        <v>17</v>
      </c>
      <c r="F174" s="228" t="s">
        <v>2406</v>
      </c>
      <c r="G174" s="226"/>
      <c r="H174" s="229">
        <v>250</v>
      </c>
      <c r="I174" s="226"/>
      <c r="J174" s="226"/>
      <c r="K174" s="226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254</v>
      </c>
      <c r="AU174" s="234" t="s">
        <v>80</v>
      </c>
      <c r="AV174" s="13" t="s">
        <v>80</v>
      </c>
      <c r="AW174" s="13" t="s">
        <v>32</v>
      </c>
      <c r="AX174" s="13" t="s">
        <v>70</v>
      </c>
      <c r="AY174" s="234" t="s">
        <v>242</v>
      </c>
    </row>
    <row r="175" spans="1:51" s="14" customFormat="1" ht="12">
      <c r="A175" s="14"/>
      <c r="B175" s="235"/>
      <c r="C175" s="236"/>
      <c r="D175" s="223" t="s">
        <v>254</v>
      </c>
      <c r="E175" s="237" t="s">
        <v>2250</v>
      </c>
      <c r="F175" s="238" t="s">
        <v>261</v>
      </c>
      <c r="G175" s="236"/>
      <c r="H175" s="239">
        <v>250</v>
      </c>
      <c r="I175" s="236"/>
      <c r="J175" s="236"/>
      <c r="K175" s="236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254</v>
      </c>
      <c r="AU175" s="244" t="s">
        <v>80</v>
      </c>
      <c r="AV175" s="14" t="s">
        <v>248</v>
      </c>
      <c r="AW175" s="14" t="s">
        <v>32</v>
      </c>
      <c r="AX175" s="14" t="s">
        <v>78</v>
      </c>
      <c r="AY175" s="244" t="s">
        <v>242</v>
      </c>
    </row>
    <row r="176" spans="1:65" s="2" customFormat="1" ht="16.5" customHeight="1">
      <c r="A176" s="34"/>
      <c r="B176" s="35"/>
      <c r="C176" s="264" t="s">
        <v>447</v>
      </c>
      <c r="D176" s="264" t="s">
        <v>420</v>
      </c>
      <c r="E176" s="265" t="s">
        <v>2407</v>
      </c>
      <c r="F176" s="266" t="s">
        <v>2248</v>
      </c>
      <c r="G176" s="267" t="s">
        <v>1227</v>
      </c>
      <c r="H176" s="268">
        <v>250</v>
      </c>
      <c r="I176" s="269">
        <v>59.16</v>
      </c>
      <c r="J176" s="269">
        <f>ROUND(I176*H176,2)</f>
        <v>14790</v>
      </c>
      <c r="K176" s="266" t="s">
        <v>17</v>
      </c>
      <c r="L176" s="270"/>
      <c r="M176" s="271" t="s">
        <v>17</v>
      </c>
      <c r="N176" s="272" t="s">
        <v>41</v>
      </c>
      <c r="O176" s="215">
        <v>0</v>
      </c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7" t="s">
        <v>300</v>
      </c>
      <c r="AT176" s="217" t="s">
        <v>420</v>
      </c>
      <c r="AU176" s="217" t="s">
        <v>80</v>
      </c>
      <c r="AY176" s="19" t="s">
        <v>242</v>
      </c>
      <c r="BE176" s="218">
        <f>IF(N176="základní",J176,0)</f>
        <v>14790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78</v>
      </c>
      <c r="BK176" s="218">
        <f>ROUND(I176*H176,2)</f>
        <v>14790</v>
      </c>
      <c r="BL176" s="19" t="s">
        <v>248</v>
      </c>
      <c r="BM176" s="217" t="s">
        <v>2408</v>
      </c>
    </row>
    <row r="177" spans="1:51" s="13" customFormat="1" ht="12">
      <c r="A177" s="13"/>
      <c r="B177" s="225"/>
      <c r="C177" s="226"/>
      <c r="D177" s="223" t="s">
        <v>254</v>
      </c>
      <c r="E177" s="227" t="s">
        <v>17</v>
      </c>
      <c r="F177" s="228" t="s">
        <v>2249</v>
      </c>
      <c r="G177" s="226"/>
      <c r="H177" s="229">
        <v>250</v>
      </c>
      <c r="I177" s="226"/>
      <c r="J177" s="226"/>
      <c r="K177" s="226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254</v>
      </c>
      <c r="AU177" s="234" t="s">
        <v>80</v>
      </c>
      <c r="AV177" s="13" t="s">
        <v>80</v>
      </c>
      <c r="AW177" s="13" t="s">
        <v>32</v>
      </c>
      <c r="AX177" s="13" t="s">
        <v>70</v>
      </c>
      <c r="AY177" s="234" t="s">
        <v>242</v>
      </c>
    </row>
    <row r="178" spans="1:51" s="14" customFormat="1" ht="12">
      <c r="A178" s="14"/>
      <c r="B178" s="235"/>
      <c r="C178" s="236"/>
      <c r="D178" s="223" t="s">
        <v>254</v>
      </c>
      <c r="E178" s="237" t="s">
        <v>2247</v>
      </c>
      <c r="F178" s="238" t="s">
        <v>261</v>
      </c>
      <c r="G178" s="236"/>
      <c r="H178" s="239">
        <v>250</v>
      </c>
      <c r="I178" s="236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254</v>
      </c>
      <c r="AU178" s="244" t="s">
        <v>80</v>
      </c>
      <c r="AV178" s="14" t="s">
        <v>248</v>
      </c>
      <c r="AW178" s="14" t="s">
        <v>32</v>
      </c>
      <c r="AX178" s="14" t="s">
        <v>78</v>
      </c>
      <c r="AY178" s="244" t="s">
        <v>242</v>
      </c>
    </row>
    <row r="179" spans="1:65" s="2" customFormat="1" ht="16.5" customHeight="1">
      <c r="A179" s="34"/>
      <c r="B179" s="35"/>
      <c r="C179" s="264" t="s">
        <v>452</v>
      </c>
      <c r="D179" s="264" t="s">
        <v>420</v>
      </c>
      <c r="E179" s="265" t="s">
        <v>2409</v>
      </c>
      <c r="F179" s="266" t="s">
        <v>2245</v>
      </c>
      <c r="G179" s="267" t="s">
        <v>1227</v>
      </c>
      <c r="H179" s="268">
        <v>500</v>
      </c>
      <c r="I179" s="269">
        <v>87.76</v>
      </c>
      <c r="J179" s="269">
        <f>ROUND(I179*H179,2)</f>
        <v>43880</v>
      </c>
      <c r="K179" s="266" t="s">
        <v>17</v>
      </c>
      <c r="L179" s="270"/>
      <c r="M179" s="271" t="s">
        <v>17</v>
      </c>
      <c r="N179" s="272" t="s">
        <v>41</v>
      </c>
      <c r="O179" s="215">
        <v>0</v>
      </c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7" t="s">
        <v>300</v>
      </c>
      <c r="AT179" s="217" t="s">
        <v>420</v>
      </c>
      <c r="AU179" s="217" t="s">
        <v>80</v>
      </c>
      <c r="AY179" s="19" t="s">
        <v>242</v>
      </c>
      <c r="BE179" s="218">
        <f>IF(N179="základní",J179,0)</f>
        <v>43880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78</v>
      </c>
      <c r="BK179" s="218">
        <f>ROUND(I179*H179,2)</f>
        <v>43880</v>
      </c>
      <c r="BL179" s="19" t="s">
        <v>248</v>
      </c>
      <c r="BM179" s="217" t="s">
        <v>2410</v>
      </c>
    </row>
    <row r="180" spans="1:51" s="13" customFormat="1" ht="12">
      <c r="A180" s="13"/>
      <c r="B180" s="225"/>
      <c r="C180" s="226"/>
      <c r="D180" s="223" t="s">
        <v>254</v>
      </c>
      <c r="E180" s="227" t="s">
        <v>17</v>
      </c>
      <c r="F180" s="228" t="s">
        <v>2411</v>
      </c>
      <c r="G180" s="226"/>
      <c r="H180" s="229">
        <v>500</v>
      </c>
      <c r="I180" s="226"/>
      <c r="J180" s="226"/>
      <c r="K180" s="226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254</v>
      </c>
      <c r="AU180" s="234" t="s">
        <v>80</v>
      </c>
      <c r="AV180" s="13" t="s">
        <v>80</v>
      </c>
      <c r="AW180" s="13" t="s">
        <v>32</v>
      </c>
      <c r="AX180" s="13" t="s">
        <v>70</v>
      </c>
      <c r="AY180" s="234" t="s">
        <v>242</v>
      </c>
    </row>
    <row r="181" spans="1:51" s="14" customFormat="1" ht="12">
      <c r="A181" s="14"/>
      <c r="B181" s="235"/>
      <c r="C181" s="236"/>
      <c r="D181" s="223" t="s">
        <v>254</v>
      </c>
      <c r="E181" s="237" t="s">
        <v>2244</v>
      </c>
      <c r="F181" s="238" t="s">
        <v>261</v>
      </c>
      <c r="G181" s="236"/>
      <c r="H181" s="239">
        <v>500</v>
      </c>
      <c r="I181" s="236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254</v>
      </c>
      <c r="AU181" s="244" t="s">
        <v>80</v>
      </c>
      <c r="AV181" s="14" t="s">
        <v>248</v>
      </c>
      <c r="AW181" s="14" t="s">
        <v>32</v>
      </c>
      <c r="AX181" s="14" t="s">
        <v>78</v>
      </c>
      <c r="AY181" s="244" t="s">
        <v>242</v>
      </c>
    </row>
    <row r="182" spans="1:65" s="2" customFormat="1" ht="24.15" customHeight="1">
      <c r="A182" s="34"/>
      <c r="B182" s="35"/>
      <c r="C182" s="207" t="s">
        <v>465</v>
      </c>
      <c r="D182" s="207" t="s">
        <v>244</v>
      </c>
      <c r="E182" s="208" t="s">
        <v>2412</v>
      </c>
      <c r="F182" s="209" t="s">
        <v>2413</v>
      </c>
      <c r="G182" s="210" t="s">
        <v>581</v>
      </c>
      <c r="H182" s="211">
        <v>38</v>
      </c>
      <c r="I182" s="212">
        <v>522.89</v>
      </c>
      <c r="J182" s="212">
        <f>ROUND(I182*H182,2)</f>
        <v>19869.82</v>
      </c>
      <c r="K182" s="209" t="s">
        <v>247</v>
      </c>
      <c r="L182" s="40"/>
      <c r="M182" s="213" t="s">
        <v>17</v>
      </c>
      <c r="N182" s="214" t="s">
        <v>41</v>
      </c>
      <c r="O182" s="215">
        <v>1.208</v>
      </c>
      <c r="P182" s="215">
        <f>O182*H182</f>
        <v>45.903999999999996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7" t="s">
        <v>248</v>
      </c>
      <c r="AT182" s="217" t="s">
        <v>244</v>
      </c>
      <c r="AU182" s="217" t="s">
        <v>80</v>
      </c>
      <c r="AY182" s="19" t="s">
        <v>242</v>
      </c>
      <c r="BE182" s="218">
        <f>IF(N182="základní",J182,0)</f>
        <v>19869.82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78</v>
      </c>
      <c r="BK182" s="218">
        <f>ROUND(I182*H182,2)</f>
        <v>19869.82</v>
      </c>
      <c r="BL182" s="19" t="s">
        <v>248</v>
      </c>
      <c r="BM182" s="217" t="s">
        <v>2414</v>
      </c>
    </row>
    <row r="183" spans="1:47" s="2" customFormat="1" ht="12">
      <c r="A183" s="34"/>
      <c r="B183" s="35"/>
      <c r="C183" s="36"/>
      <c r="D183" s="219" t="s">
        <v>250</v>
      </c>
      <c r="E183" s="36"/>
      <c r="F183" s="220" t="s">
        <v>2415</v>
      </c>
      <c r="G183" s="36"/>
      <c r="H183" s="36"/>
      <c r="I183" s="36"/>
      <c r="J183" s="36"/>
      <c r="K183" s="36"/>
      <c r="L183" s="40"/>
      <c r="M183" s="221"/>
      <c r="N183" s="222"/>
      <c r="O183" s="79"/>
      <c r="P183" s="79"/>
      <c r="Q183" s="79"/>
      <c r="R183" s="79"/>
      <c r="S183" s="79"/>
      <c r="T183" s="80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250</v>
      </c>
      <c r="AU183" s="19" t="s">
        <v>80</v>
      </c>
    </row>
    <row r="184" spans="1:51" s="13" customFormat="1" ht="12">
      <c r="A184" s="13"/>
      <c r="B184" s="225"/>
      <c r="C184" s="226"/>
      <c r="D184" s="223" t="s">
        <v>254</v>
      </c>
      <c r="E184" s="227" t="s">
        <v>2264</v>
      </c>
      <c r="F184" s="228" t="s">
        <v>2416</v>
      </c>
      <c r="G184" s="226"/>
      <c r="H184" s="229">
        <v>38</v>
      </c>
      <c r="I184" s="226"/>
      <c r="J184" s="226"/>
      <c r="K184" s="226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254</v>
      </c>
      <c r="AU184" s="234" t="s">
        <v>80</v>
      </c>
      <c r="AV184" s="13" t="s">
        <v>80</v>
      </c>
      <c r="AW184" s="13" t="s">
        <v>32</v>
      </c>
      <c r="AX184" s="13" t="s">
        <v>78</v>
      </c>
      <c r="AY184" s="234" t="s">
        <v>242</v>
      </c>
    </row>
    <row r="185" spans="1:65" s="2" customFormat="1" ht="16.5" customHeight="1">
      <c r="A185" s="34"/>
      <c r="B185" s="35"/>
      <c r="C185" s="264" t="s">
        <v>473</v>
      </c>
      <c r="D185" s="264" t="s">
        <v>420</v>
      </c>
      <c r="E185" s="265" t="s">
        <v>2417</v>
      </c>
      <c r="F185" s="266" t="s">
        <v>2418</v>
      </c>
      <c r="G185" s="267" t="s">
        <v>581</v>
      </c>
      <c r="H185" s="268">
        <v>32</v>
      </c>
      <c r="I185" s="269">
        <v>4930.17</v>
      </c>
      <c r="J185" s="269">
        <f>ROUND(I185*H185,2)</f>
        <v>157765.44</v>
      </c>
      <c r="K185" s="266" t="s">
        <v>17</v>
      </c>
      <c r="L185" s="270"/>
      <c r="M185" s="271" t="s">
        <v>17</v>
      </c>
      <c r="N185" s="272" t="s">
        <v>41</v>
      </c>
      <c r="O185" s="215">
        <v>0</v>
      </c>
      <c r="P185" s="215">
        <f>O185*H185</f>
        <v>0</v>
      </c>
      <c r="Q185" s="215">
        <v>0.04</v>
      </c>
      <c r="R185" s="215">
        <f>Q185*H185</f>
        <v>1.28</v>
      </c>
      <c r="S185" s="215">
        <v>0</v>
      </c>
      <c r="T185" s="21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7" t="s">
        <v>300</v>
      </c>
      <c r="AT185" s="217" t="s">
        <v>420</v>
      </c>
      <c r="AU185" s="217" t="s">
        <v>80</v>
      </c>
      <c r="AY185" s="19" t="s">
        <v>242</v>
      </c>
      <c r="BE185" s="218">
        <f>IF(N185="základní",J185,0)</f>
        <v>157765.44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78</v>
      </c>
      <c r="BK185" s="218">
        <f>ROUND(I185*H185,2)</f>
        <v>157765.44</v>
      </c>
      <c r="BL185" s="19" t="s">
        <v>248</v>
      </c>
      <c r="BM185" s="217" t="s">
        <v>2419</v>
      </c>
    </row>
    <row r="186" spans="1:51" s="13" customFormat="1" ht="12">
      <c r="A186" s="13"/>
      <c r="B186" s="225"/>
      <c r="C186" s="226"/>
      <c r="D186" s="223" t="s">
        <v>254</v>
      </c>
      <c r="E186" s="227" t="s">
        <v>17</v>
      </c>
      <c r="F186" s="228" t="s">
        <v>2420</v>
      </c>
      <c r="G186" s="226"/>
      <c r="H186" s="229">
        <v>13</v>
      </c>
      <c r="I186" s="226"/>
      <c r="J186" s="226"/>
      <c r="K186" s="226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254</v>
      </c>
      <c r="AU186" s="234" t="s">
        <v>80</v>
      </c>
      <c r="AV186" s="13" t="s">
        <v>80</v>
      </c>
      <c r="AW186" s="13" t="s">
        <v>32</v>
      </c>
      <c r="AX186" s="13" t="s">
        <v>70</v>
      </c>
      <c r="AY186" s="234" t="s">
        <v>242</v>
      </c>
    </row>
    <row r="187" spans="1:51" s="13" customFormat="1" ht="12">
      <c r="A187" s="13"/>
      <c r="B187" s="225"/>
      <c r="C187" s="226"/>
      <c r="D187" s="223" t="s">
        <v>254</v>
      </c>
      <c r="E187" s="227" t="s">
        <v>17</v>
      </c>
      <c r="F187" s="228" t="s">
        <v>2421</v>
      </c>
      <c r="G187" s="226"/>
      <c r="H187" s="229">
        <v>15</v>
      </c>
      <c r="I187" s="226"/>
      <c r="J187" s="226"/>
      <c r="K187" s="226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254</v>
      </c>
      <c r="AU187" s="234" t="s">
        <v>80</v>
      </c>
      <c r="AV187" s="13" t="s">
        <v>80</v>
      </c>
      <c r="AW187" s="13" t="s">
        <v>32</v>
      </c>
      <c r="AX187" s="13" t="s">
        <v>70</v>
      </c>
      <c r="AY187" s="234" t="s">
        <v>242</v>
      </c>
    </row>
    <row r="188" spans="1:51" s="13" customFormat="1" ht="12">
      <c r="A188" s="13"/>
      <c r="B188" s="225"/>
      <c r="C188" s="226"/>
      <c r="D188" s="223" t="s">
        <v>254</v>
      </c>
      <c r="E188" s="227" t="s">
        <v>17</v>
      </c>
      <c r="F188" s="228" t="s">
        <v>2422</v>
      </c>
      <c r="G188" s="226"/>
      <c r="H188" s="229">
        <v>4</v>
      </c>
      <c r="I188" s="226"/>
      <c r="J188" s="226"/>
      <c r="K188" s="226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254</v>
      </c>
      <c r="AU188" s="234" t="s">
        <v>80</v>
      </c>
      <c r="AV188" s="13" t="s">
        <v>80</v>
      </c>
      <c r="AW188" s="13" t="s">
        <v>32</v>
      </c>
      <c r="AX188" s="13" t="s">
        <v>70</v>
      </c>
      <c r="AY188" s="234" t="s">
        <v>242</v>
      </c>
    </row>
    <row r="189" spans="1:51" s="14" customFormat="1" ht="12">
      <c r="A189" s="14"/>
      <c r="B189" s="235"/>
      <c r="C189" s="236"/>
      <c r="D189" s="223" t="s">
        <v>254</v>
      </c>
      <c r="E189" s="237" t="s">
        <v>2256</v>
      </c>
      <c r="F189" s="238" t="s">
        <v>261</v>
      </c>
      <c r="G189" s="236"/>
      <c r="H189" s="239">
        <v>32</v>
      </c>
      <c r="I189" s="236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254</v>
      </c>
      <c r="AU189" s="244" t="s">
        <v>80</v>
      </c>
      <c r="AV189" s="14" t="s">
        <v>248</v>
      </c>
      <c r="AW189" s="14" t="s">
        <v>32</v>
      </c>
      <c r="AX189" s="14" t="s">
        <v>78</v>
      </c>
      <c r="AY189" s="244" t="s">
        <v>242</v>
      </c>
    </row>
    <row r="190" spans="1:65" s="2" customFormat="1" ht="16.5" customHeight="1">
      <c r="A190" s="34"/>
      <c r="B190" s="35"/>
      <c r="C190" s="264" t="s">
        <v>483</v>
      </c>
      <c r="D190" s="264" t="s">
        <v>420</v>
      </c>
      <c r="E190" s="265" t="s">
        <v>2423</v>
      </c>
      <c r="F190" s="266" t="s">
        <v>2424</v>
      </c>
      <c r="G190" s="267" t="s">
        <v>581</v>
      </c>
      <c r="H190" s="268">
        <v>2</v>
      </c>
      <c r="I190" s="269">
        <v>27608.37</v>
      </c>
      <c r="J190" s="269">
        <f>ROUND(I190*H190,2)</f>
        <v>55216.74</v>
      </c>
      <c r="K190" s="266" t="s">
        <v>17</v>
      </c>
      <c r="L190" s="270"/>
      <c r="M190" s="271" t="s">
        <v>17</v>
      </c>
      <c r="N190" s="272" t="s">
        <v>41</v>
      </c>
      <c r="O190" s="215">
        <v>0</v>
      </c>
      <c r="P190" s="215">
        <f>O190*H190</f>
        <v>0</v>
      </c>
      <c r="Q190" s="215">
        <v>0.04</v>
      </c>
      <c r="R190" s="215">
        <f>Q190*H190</f>
        <v>0.08</v>
      </c>
      <c r="S190" s="215">
        <v>0</v>
      </c>
      <c r="T190" s="21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7" t="s">
        <v>300</v>
      </c>
      <c r="AT190" s="217" t="s">
        <v>420</v>
      </c>
      <c r="AU190" s="217" t="s">
        <v>80</v>
      </c>
      <c r="AY190" s="19" t="s">
        <v>242</v>
      </c>
      <c r="BE190" s="218">
        <f>IF(N190="základní",J190,0)</f>
        <v>55216.74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78</v>
      </c>
      <c r="BK190" s="218">
        <f>ROUND(I190*H190,2)</f>
        <v>55216.74</v>
      </c>
      <c r="BL190" s="19" t="s">
        <v>248</v>
      </c>
      <c r="BM190" s="217" t="s">
        <v>2425</v>
      </c>
    </row>
    <row r="191" spans="1:51" s="13" customFormat="1" ht="12">
      <c r="A191" s="13"/>
      <c r="B191" s="225"/>
      <c r="C191" s="226"/>
      <c r="D191" s="223" t="s">
        <v>254</v>
      </c>
      <c r="E191" s="227" t="s">
        <v>17</v>
      </c>
      <c r="F191" s="228" t="s">
        <v>2426</v>
      </c>
      <c r="G191" s="226"/>
      <c r="H191" s="229">
        <v>1</v>
      </c>
      <c r="I191" s="226"/>
      <c r="J191" s="226"/>
      <c r="K191" s="226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254</v>
      </c>
      <c r="AU191" s="234" t="s">
        <v>80</v>
      </c>
      <c r="AV191" s="13" t="s">
        <v>80</v>
      </c>
      <c r="AW191" s="13" t="s">
        <v>32</v>
      </c>
      <c r="AX191" s="13" t="s">
        <v>70</v>
      </c>
      <c r="AY191" s="234" t="s">
        <v>242</v>
      </c>
    </row>
    <row r="192" spans="1:51" s="13" customFormat="1" ht="12">
      <c r="A192" s="13"/>
      <c r="B192" s="225"/>
      <c r="C192" s="226"/>
      <c r="D192" s="223" t="s">
        <v>254</v>
      </c>
      <c r="E192" s="227" t="s">
        <v>17</v>
      </c>
      <c r="F192" s="228" t="s">
        <v>2427</v>
      </c>
      <c r="G192" s="226"/>
      <c r="H192" s="229">
        <v>1</v>
      </c>
      <c r="I192" s="226"/>
      <c r="J192" s="226"/>
      <c r="K192" s="226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254</v>
      </c>
      <c r="AU192" s="234" t="s">
        <v>80</v>
      </c>
      <c r="AV192" s="13" t="s">
        <v>80</v>
      </c>
      <c r="AW192" s="13" t="s">
        <v>32</v>
      </c>
      <c r="AX192" s="13" t="s">
        <v>70</v>
      </c>
      <c r="AY192" s="234" t="s">
        <v>242</v>
      </c>
    </row>
    <row r="193" spans="1:51" s="14" customFormat="1" ht="12">
      <c r="A193" s="14"/>
      <c r="B193" s="235"/>
      <c r="C193" s="236"/>
      <c r="D193" s="223" t="s">
        <v>254</v>
      </c>
      <c r="E193" s="237" t="s">
        <v>2258</v>
      </c>
      <c r="F193" s="238" t="s">
        <v>261</v>
      </c>
      <c r="G193" s="236"/>
      <c r="H193" s="239">
        <v>2</v>
      </c>
      <c r="I193" s="236"/>
      <c r="J193" s="236"/>
      <c r="K193" s="236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254</v>
      </c>
      <c r="AU193" s="244" t="s">
        <v>80</v>
      </c>
      <c r="AV193" s="14" t="s">
        <v>248</v>
      </c>
      <c r="AW193" s="14" t="s">
        <v>32</v>
      </c>
      <c r="AX193" s="14" t="s">
        <v>78</v>
      </c>
      <c r="AY193" s="244" t="s">
        <v>242</v>
      </c>
    </row>
    <row r="194" spans="1:65" s="2" customFormat="1" ht="16.5" customHeight="1">
      <c r="A194" s="34"/>
      <c r="B194" s="35"/>
      <c r="C194" s="264" t="s">
        <v>497</v>
      </c>
      <c r="D194" s="264" t="s">
        <v>420</v>
      </c>
      <c r="E194" s="265" t="s">
        <v>2428</v>
      </c>
      <c r="F194" s="266" t="s">
        <v>2429</v>
      </c>
      <c r="G194" s="267" t="s">
        <v>581</v>
      </c>
      <c r="H194" s="268">
        <v>3</v>
      </c>
      <c r="I194" s="269">
        <v>8775.55</v>
      </c>
      <c r="J194" s="269">
        <f>ROUND(I194*H194,2)</f>
        <v>26326.65</v>
      </c>
      <c r="K194" s="266" t="s">
        <v>17</v>
      </c>
      <c r="L194" s="270"/>
      <c r="M194" s="271" t="s">
        <v>17</v>
      </c>
      <c r="N194" s="272" t="s">
        <v>41</v>
      </c>
      <c r="O194" s="215">
        <v>0</v>
      </c>
      <c r="P194" s="215">
        <f>O194*H194</f>
        <v>0</v>
      </c>
      <c r="Q194" s="215">
        <v>0.04</v>
      </c>
      <c r="R194" s="215">
        <f>Q194*H194</f>
        <v>0.12</v>
      </c>
      <c r="S194" s="215">
        <v>0</v>
      </c>
      <c r="T194" s="21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7" t="s">
        <v>300</v>
      </c>
      <c r="AT194" s="217" t="s">
        <v>420</v>
      </c>
      <c r="AU194" s="217" t="s">
        <v>80</v>
      </c>
      <c r="AY194" s="19" t="s">
        <v>242</v>
      </c>
      <c r="BE194" s="218">
        <f>IF(N194="základní",J194,0)</f>
        <v>26326.65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78</v>
      </c>
      <c r="BK194" s="218">
        <f>ROUND(I194*H194,2)</f>
        <v>26326.65</v>
      </c>
      <c r="BL194" s="19" t="s">
        <v>248</v>
      </c>
      <c r="BM194" s="217" t="s">
        <v>2430</v>
      </c>
    </row>
    <row r="195" spans="1:51" s="13" customFormat="1" ht="12">
      <c r="A195" s="13"/>
      <c r="B195" s="225"/>
      <c r="C195" s="226"/>
      <c r="D195" s="223" t="s">
        <v>254</v>
      </c>
      <c r="E195" s="227" t="s">
        <v>17</v>
      </c>
      <c r="F195" s="228" t="s">
        <v>2431</v>
      </c>
      <c r="G195" s="226"/>
      <c r="H195" s="229">
        <v>3</v>
      </c>
      <c r="I195" s="226"/>
      <c r="J195" s="226"/>
      <c r="K195" s="226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254</v>
      </c>
      <c r="AU195" s="234" t="s">
        <v>80</v>
      </c>
      <c r="AV195" s="13" t="s">
        <v>80</v>
      </c>
      <c r="AW195" s="13" t="s">
        <v>32</v>
      </c>
      <c r="AX195" s="13" t="s">
        <v>70</v>
      </c>
      <c r="AY195" s="234" t="s">
        <v>242</v>
      </c>
    </row>
    <row r="196" spans="1:51" s="14" customFormat="1" ht="12">
      <c r="A196" s="14"/>
      <c r="B196" s="235"/>
      <c r="C196" s="236"/>
      <c r="D196" s="223" t="s">
        <v>254</v>
      </c>
      <c r="E196" s="237" t="s">
        <v>2260</v>
      </c>
      <c r="F196" s="238" t="s">
        <v>261</v>
      </c>
      <c r="G196" s="236"/>
      <c r="H196" s="239">
        <v>3</v>
      </c>
      <c r="I196" s="236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254</v>
      </c>
      <c r="AU196" s="244" t="s">
        <v>80</v>
      </c>
      <c r="AV196" s="14" t="s">
        <v>248</v>
      </c>
      <c r="AW196" s="14" t="s">
        <v>32</v>
      </c>
      <c r="AX196" s="14" t="s">
        <v>78</v>
      </c>
      <c r="AY196" s="244" t="s">
        <v>242</v>
      </c>
    </row>
    <row r="197" spans="1:65" s="2" customFormat="1" ht="16.5" customHeight="1">
      <c r="A197" s="34"/>
      <c r="B197" s="35"/>
      <c r="C197" s="264" t="s">
        <v>507</v>
      </c>
      <c r="D197" s="264" t="s">
        <v>420</v>
      </c>
      <c r="E197" s="265" t="s">
        <v>2432</v>
      </c>
      <c r="F197" s="266" t="s">
        <v>2433</v>
      </c>
      <c r="G197" s="267" t="s">
        <v>581</v>
      </c>
      <c r="H197" s="268">
        <v>1</v>
      </c>
      <c r="I197" s="269">
        <v>8864.29</v>
      </c>
      <c r="J197" s="269">
        <f>ROUND(I197*H197,2)</f>
        <v>8864.29</v>
      </c>
      <c r="K197" s="266" t="s">
        <v>17</v>
      </c>
      <c r="L197" s="270"/>
      <c r="M197" s="271" t="s">
        <v>17</v>
      </c>
      <c r="N197" s="272" t="s">
        <v>41</v>
      </c>
      <c r="O197" s="215">
        <v>0</v>
      </c>
      <c r="P197" s="215">
        <f>O197*H197</f>
        <v>0</v>
      </c>
      <c r="Q197" s="215">
        <v>0.04</v>
      </c>
      <c r="R197" s="215">
        <f>Q197*H197</f>
        <v>0.04</v>
      </c>
      <c r="S197" s="215">
        <v>0</v>
      </c>
      <c r="T197" s="21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7" t="s">
        <v>300</v>
      </c>
      <c r="AT197" s="217" t="s">
        <v>420</v>
      </c>
      <c r="AU197" s="217" t="s">
        <v>80</v>
      </c>
      <c r="AY197" s="19" t="s">
        <v>242</v>
      </c>
      <c r="BE197" s="218">
        <f>IF(N197="základní",J197,0)</f>
        <v>8864.29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78</v>
      </c>
      <c r="BK197" s="218">
        <f>ROUND(I197*H197,2)</f>
        <v>8864.29</v>
      </c>
      <c r="BL197" s="19" t="s">
        <v>248</v>
      </c>
      <c r="BM197" s="217" t="s">
        <v>2434</v>
      </c>
    </row>
    <row r="198" spans="1:51" s="13" customFormat="1" ht="12">
      <c r="A198" s="13"/>
      <c r="B198" s="225"/>
      <c r="C198" s="226"/>
      <c r="D198" s="223" t="s">
        <v>254</v>
      </c>
      <c r="E198" s="227" t="s">
        <v>17</v>
      </c>
      <c r="F198" s="228" t="s">
        <v>2435</v>
      </c>
      <c r="G198" s="226"/>
      <c r="H198" s="229">
        <v>1</v>
      </c>
      <c r="I198" s="226"/>
      <c r="J198" s="226"/>
      <c r="K198" s="226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254</v>
      </c>
      <c r="AU198" s="234" t="s">
        <v>80</v>
      </c>
      <c r="AV198" s="13" t="s">
        <v>80</v>
      </c>
      <c r="AW198" s="13" t="s">
        <v>32</v>
      </c>
      <c r="AX198" s="13" t="s">
        <v>70</v>
      </c>
      <c r="AY198" s="234" t="s">
        <v>242</v>
      </c>
    </row>
    <row r="199" spans="1:51" s="14" customFormat="1" ht="12">
      <c r="A199" s="14"/>
      <c r="B199" s="235"/>
      <c r="C199" s="236"/>
      <c r="D199" s="223" t="s">
        <v>254</v>
      </c>
      <c r="E199" s="237" t="s">
        <v>2262</v>
      </c>
      <c r="F199" s="238" t="s">
        <v>261</v>
      </c>
      <c r="G199" s="236"/>
      <c r="H199" s="239">
        <v>1</v>
      </c>
      <c r="I199" s="236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254</v>
      </c>
      <c r="AU199" s="244" t="s">
        <v>80</v>
      </c>
      <c r="AV199" s="14" t="s">
        <v>248</v>
      </c>
      <c r="AW199" s="14" t="s">
        <v>32</v>
      </c>
      <c r="AX199" s="14" t="s">
        <v>78</v>
      </c>
      <c r="AY199" s="244" t="s">
        <v>242</v>
      </c>
    </row>
    <row r="200" spans="1:65" s="2" customFormat="1" ht="24.15" customHeight="1">
      <c r="A200" s="34"/>
      <c r="B200" s="35"/>
      <c r="C200" s="207" t="s">
        <v>515</v>
      </c>
      <c r="D200" s="207" t="s">
        <v>244</v>
      </c>
      <c r="E200" s="208" t="s">
        <v>2436</v>
      </c>
      <c r="F200" s="209" t="s">
        <v>2437</v>
      </c>
      <c r="G200" s="210" t="s">
        <v>581</v>
      </c>
      <c r="H200" s="211">
        <v>1</v>
      </c>
      <c r="I200" s="212">
        <v>1206.51</v>
      </c>
      <c r="J200" s="212">
        <f>ROUND(I200*H200,2)</f>
        <v>1206.51</v>
      </c>
      <c r="K200" s="209" t="s">
        <v>247</v>
      </c>
      <c r="L200" s="40"/>
      <c r="M200" s="213" t="s">
        <v>17</v>
      </c>
      <c r="N200" s="214" t="s">
        <v>41</v>
      </c>
      <c r="O200" s="215">
        <v>3.095</v>
      </c>
      <c r="P200" s="215">
        <f>O200*H200</f>
        <v>3.095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7" t="s">
        <v>248</v>
      </c>
      <c r="AT200" s="217" t="s">
        <v>244</v>
      </c>
      <c r="AU200" s="217" t="s">
        <v>80</v>
      </c>
      <c r="AY200" s="19" t="s">
        <v>242</v>
      </c>
      <c r="BE200" s="218">
        <f>IF(N200="základní",J200,0)</f>
        <v>1206.51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78</v>
      </c>
      <c r="BK200" s="218">
        <f>ROUND(I200*H200,2)</f>
        <v>1206.51</v>
      </c>
      <c r="BL200" s="19" t="s">
        <v>248</v>
      </c>
      <c r="BM200" s="217" t="s">
        <v>2438</v>
      </c>
    </row>
    <row r="201" spans="1:47" s="2" customFormat="1" ht="12">
      <c r="A201" s="34"/>
      <c r="B201" s="35"/>
      <c r="C201" s="36"/>
      <c r="D201" s="219" t="s">
        <v>250</v>
      </c>
      <c r="E201" s="36"/>
      <c r="F201" s="220" t="s">
        <v>2439</v>
      </c>
      <c r="G201" s="36"/>
      <c r="H201" s="36"/>
      <c r="I201" s="36"/>
      <c r="J201" s="36"/>
      <c r="K201" s="36"/>
      <c r="L201" s="40"/>
      <c r="M201" s="221"/>
      <c r="N201" s="222"/>
      <c r="O201" s="79"/>
      <c r="P201" s="79"/>
      <c r="Q201" s="79"/>
      <c r="R201" s="79"/>
      <c r="S201" s="79"/>
      <c r="T201" s="80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250</v>
      </c>
      <c r="AU201" s="19" t="s">
        <v>80</v>
      </c>
    </row>
    <row r="202" spans="1:51" s="13" customFormat="1" ht="12">
      <c r="A202" s="13"/>
      <c r="B202" s="225"/>
      <c r="C202" s="226"/>
      <c r="D202" s="223" t="s">
        <v>254</v>
      </c>
      <c r="E202" s="227" t="s">
        <v>2268</v>
      </c>
      <c r="F202" s="228" t="s">
        <v>2266</v>
      </c>
      <c r="G202" s="226"/>
      <c r="H202" s="229">
        <v>1</v>
      </c>
      <c r="I202" s="226"/>
      <c r="J202" s="226"/>
      <c r="K202" s="226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254</v>
      </c>
      <c r="AU202" s="234" t="s">
        <v>80</v>
      </c>
      <c r="AV202" s="13" t="s">
        <v>80</v>
      </c>
      <c r="AW202" s="13" t="s">
        <v>32</v>
      </c>
      <c r="AX202" s="13" t="s">
        <v>78</v>
      </c>
      <c r="AY202" s="234" t="s">
        <v>242</v>
      </c>
    </row>
    <row r="203" spans="1:65" s="2" customFormat="1" ht="16.5" customHeight="1">
      <c r="A203" s="34"/>
      <c r="B203" s="35"/>
      <c r="C203" s="264" t="s">
        <v>520</v>
      </c>
      <c r="D203" s="264" t="s">
        <v>420</v>
      </c>
      <c r="E203" s="265" t="s">
        <v>2440</v>
      </c>
      <c r="F203" s="266" t="s">
        <v>2441</v>
      </c>
      <c r="G203" s="267" t="s">
        <v>581</v>
      </c>
      <c r="H203" s="268">
        <v>1</v>
      </c>
      <c r="I203" s="269">
        <v>12818.22</v>
      </c>
      <c r="J203" s="269">
        <f>ROUND(I203*H203,2)</f>
        <v>12818.22</v>
      </c>
      <c r="K203" s="266" t="s">
        <v>17</v>
      </c>
      <c r="L203" s="270"/>
      <c r="M203" s="271" t="s">
        <v>17</v>
      </c>
      <c r="N203" s="272" t="s">
        <v>41</v>
      </c>
      <c r="O203" s="215">
        <v>0</v>
      </c>
      <c r="P203" s="215">
        <f>O203*H203</f>
        <v>0</v>
      </c>
      <c r="Q203" s="215">
        <v>0.04</v>
      </c>
      <c r="R203" s="215">
        <f>Q203*H203</f>
        <v>0.04</v>
      </c>
      <c r="S203" s="215">
        <v>0</v>
      </c>
      <c r="T203" s="21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7" t="s">
        <v>300</v>
      </c>
      <c r="AT203" s="217" t="s">
        <v>420</v>
      </c>
      <c r="AU203" s="217" t="s">
        <v>80</v>
      </c>
      <c r="AY203" s="19" t="s">
        <v>242</v>
      </c>
      <c r="BE203" s="218">
        <f>IF(N203="základní",J203,0)</f>
        <v>12818.22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78</v>
      </c>
      <c r="BK203" s="218">
        <f>ROUND(I203*H203,2)</f>
        <v>12818.22</v>
      </c>
      <c r="BL203" s="19" t="s">
        <v>248</v>
      </c>
      <c r="BM203" s="217" t="s">
        <v>2442</v>
      </c>
    </row>
    <row r="204" spans="1:51" s="13" customFormat="1" ht="12">
      <c r="A204" s="13"/>
      <c r="B204" s="225"/>
      <c r="C204" s="226"/>
      <c r="D204" s="223" t="s">
        <v>254</v>
      </c>
      <c r="E204" s="227" t="s">
        <v>2266</v>
      </c>
      <c r="F204" s="228" t="s">
        <v>2443</v>
      </c>
      <c r="G204" s="226"/>
      <c r="H204" s="229">
        <v>1</v>
      </c>
      <c r="I204" s="226"/>
      <c r="J204" s="226"/>
      <c r="K204" s="226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254</v>
      </c>
      <c r="AU204" s="234" t="s">
        <v>80</v>
      </c>
      <c r="AV204" s="13" t="s">
        <v>80</v>
      </c>
      <c r="AW204" s="13" t="s">
        <v>32</v>
      </c>
      <c r="AX204" s="13" t="s">
        <v>78</v>
      </c>
      <c r="AY204" s="234" t="s">
        <v>242</v>
      </c>
    </row>
    <row r="205" spans="1:65" s="2" customFormat="1" ht="16.5" customHeight="1">
      <c r="A205" s="34"/>
      <c r="B205" s="35"/>
      <c r="C205" s="207" t="s">
        <v>525</v>
      </c>
      <c r="D205" s="207" t="s">
        <v>244</v>
      </c>
      <c r="E205" s="208" t="s">
        <v>2444</v>
      </c>
      <c r="F205" s="209" t="s">
        <v>2445</v>
      </c>
      <c r="G205" s="210" t="s">
        <v>581</v>
      </c>
      <c r="H205" s="211">
        <v>39</v>
      </c>
      <c r="I205" s="212">
        <v>201.61</v>
      </c>
      <c r="J205" s="212">
        <f>ROUND(I205*H205,2)</f>
        <v>7862.79</v>
      </c>
      <c r="K205" s="209" t="s">
        <v>247</v>
      </c>
      <c r="L205" s="40"/>
      <c r="M205" s="213" t="s">
        <v>17</v>
      </c>
      <c r="N205" s="214" t="s">
        <v>41</v>
      </c>
      <c r="O205" s="215">
        <v>0.574</v>
      </c>
      <c r="P205" s="215">
        <f>O205*H205</f>
        <v>22.386</v>
      </c>
      <c r="Q205" s="215">
        <v>5.2E-05</v>
      </c>
      <c r="R205" s="215">
        <f>Q205*H205</f>
        <v>0.002028</v>
      </c>
      <c r="S205" s="215">
        <v>0</v>
      </c>
      <c r="T205" s="21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7" t="s">
        <v>248</v>
      </c>
      <c r="AT205" s="217" t="s">
        <v>244</v>
      </c>
      <c r="AU205" s="217" t="s">
        <v>80</v>
      </c>
      <c r="AY205" s="19" t="s">
        <v>242</v>
      </c>
      <c r="BE205" s="218">
        <f>IF(N205="základní",J205,0)</f>
        <v>7862.79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78</v>
      </c>
      <c r="BK205" s="218">
        <f>ROUND(I205*H205,2)</f>
        <v>7862.79</v>
      </c>
      <c r="BL205" s="19" t="s">
        <v>248</v>
      </c>
      <c r="BM205" s="217" t="s">
        <v>2446</v>
      </c>
    </row>
    <row r="206" spans="1:47" s="2" customFormat="1" ht="12">
      <c r="A206" s="34"/>
      <c r="B206" s="35"/>
      <c r="C206" s="36"/>
      <c r="D206" s="219" t="s">
        <v>250</v>
      </c>
      <c r="E206" s="36"/>
      <c r="F206" s="220" t="s">
        <v>2447</v>
      </c>
      <c r="G206" s="36"/>
      <c r="H206" s="36"/>
      <c r="I206" s="36"/>
      <c r="J206" s="36"/>
      <c r="K206" s="36"/>
      <c r="L206" s="40"/>
      <c r="M206" s="221"/>
      <c r="N206" s="222"/>
      <c r="O206" s="79"/>
      <c r="P206" s="79"/>
      <c r="Q206" s="79"/>
      <c r="R206" s="79"/>
      <c r="S206" s="79"/>
      <c r="T206" s="80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9" t="s">
        <v>250</v>
      </c>
      <c r="AU206" s="19" t="s">
        <v>80</v>
      </c>
    </row>
    <row r="207" spans="1:51" s="13" customFormat="1" ht="12">
      <c r="A207" s="13"/>
      <c r="B207" s="225"/>
      <c r="C207" s="226"/>
      <c r="D207" s="223" t="s">
        <v>254</v>
      </c>
      <c r="E207" s="227" t="s">
        <v>17</v>
      </c>
      <c r="F207" s="228" t="s">
        <v>2448</v>
      </c>
      <c r="G207" s="226"/>
      <c r="H207" s="229">
        <v>39</v>
      </c>
      <c r="I207" s="226"/>
      <c r="J207" s="226"/>
      <c r="K207" s="226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254</v>
      </c>
      <c r="AU207" s="234" t="s">
        <v>80</v>
      </c>
      <c r="AV207" s="13" t="s">
        <v>80</v>
      </c>
      <c r="AW207" s="13" t="s">
        <v>32</v>
      </c>
      <c r="AX207" s="13" t="s">
        <v>78</v>
      </c>
      <c r="AY207" s="234" t="s">
        <v>242</v>
      </c>
    </row>
    <row r="208" spans="1:65" s="2" customFormat="1" ht="16.5" customHeight="1">
      <c r="A208" s="34"/>
      <c r="B208" s="35"/>
      <c r="C208" s="264" t="s">
        <v>532</v>
      </c>
      <c r="D208" s="264" t="s">
        <v>420</v>
      </c>
      <c r="E208" s="265" t="s">
        <v>2449</v>
      </c>
      <c r="F208" s="266" t="s">
        <v>2450</v>
      </c>
      <c r="G208" s="267" t="s">
        <v>581</v>
      </c>
      <c r="H208" s="268">
        <v>42</v>
      </c>
      <c r="I208" s="269">
        <v>108.46</v>
      </c>
      <c r="J208" s="269">
        <f>ROUND(I208*H208,2)</f>
        <v>4555.32</v>
      </c>
      <c r="K208" s="266" t="s">
        <v>423</v>
      </c>
      <c r="L208" s="270"/>
      <c r="M208" s="271" t="s">
        <v>17</v>
      </c>
      <c r="N208" s="272" t="s">
        <v>41</v>
      </c>
      <c r="O208" s="215">
        <v>0</v>
      </c>
      <c r="P208" s="215">
        <f>O208*H208</f>
        <v>0</v>
      </c>
      <c r="Q208" s="215">
        <v>0.00472</v>
      </c>
      <c r="R208" s="215">
        <f>Q208*H208</f>
        <v>0.19824</v>
      </c>
      <c r="S208" s="215">
        <v>0</v>
      </c>
      <c r="T208" s="21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7" t="s">
        <v>300</v>
      </c>
      <c r="AT208" s="217" t="s">
        <v>420</v>
      </c>
      <c r="AU208" s="217" t="s">
        <v>80</v>
      </c>
      <c r="AY208" s="19" t="s">
        <v>242</v>
      </c>
      <c r="BE208" s="218">
        <f>IF(N208="základní",J208,0)</f>
        <v>4555.32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78</v>
      </c>
      <c r="BK208" s="218">
        <f>ROUND(I208*H208,2)</f>
        <v>4555.32</v>
      </c>
      <c r="BL208" s="19" t="s">
        <v>248</v>
      </c>
      <c r="BM208" s="217" t="s">
        <v>2451</v>
      </c>
    </row>
    <row r="209" spans="1:51" s="13" customFormat="1" ht="12">
      <c r="A209" s="13"/>
      <c r="B209" s="225"/>
      <c r="C209" s="226"/>
      <c r="D209" s="223" t="s">
        <v>254</v>
      </c>
      <c r="E209" s="227" t="s">
        <v>17</v>
      </c>
      <c r="F209" s="228" t="s">
        <v>2452</v>
      </c>
      <c r="G209" s="226"/>
      <c r="H209" s="229">
        <v>42</v>
      </c>
      <c r="I209" s="226"/>
      <c r="J209" s="226"/>
      <c r="K209" s="226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254</v>
      </c>
      <c r="AU209" s="234" t="s">
        <v>80</v>
      </c>
      <c r="AV209" s="13" t="s">
        <v>80</v>
      </c>
      <c r="AW209" s="13" t="s">
        <v>32</v>
      </c>
      <c r="AX209" s="13" t="s">
        <v>78</v>
      </c>
      <c r="AY209" s="234" t="s">
        <v>242</v>
      </c>
    </row>
    <row r="210" spans="1:65" s="2" customFormat="1" ht="16.5" customHeight="1">
      <c r="A210" s="34"/>
      <c r="B210" s="35"/>
      <c r="C210" s="207" t="s">
        <v>540</v>
      </c>
      <c r="D210" s="207" t="s">
        <v>244</v>
      </c>
      <c r="E210" s="208" t="s">
        <v>2453</v>
      </c>
      <c r="F210" s="209" t="s">
        <v>2454</v>
      </c>
      <c r="G210" s="210" t="s">
        <v>140</v>
      </c>
      <c r="H210" s="211">
        <v>29.25</v>
      </c>
      <c r="I210" s="212">
        <v>103.69</v>
      </c>
      <c r="J210" s="212">
        <f>ROUND(I210*H210,2)</f>
        <v>3032.93</v>
      </c>
      <c r="K210" s="209" t="s">
        <v>247</v>
      </c>
      <c r="L210" s="40"/>
      <c r="M210" s="213" t="s">
        <v>17</v>
      </c>
      <c r="N210" s="214" t="s">
        <v>41</v>
      </c>
      <c r="O210" s="215">
        <v>0.305</v>
      </c>
      <c r="P210" s="215">
        <f>O210*H210</f>
        <v>8.92125</v>
      </c>
      <c r="Q210" s="215">
        <v>3E-05</v>
      </c>
      <c r="R210" s="215">
        <f>Q210*H210</f>
        <v>0.0008775</v>
      </c>
      <c r="S210" s="215">
        <v>0</v>
      </c>
      <c r="T210" s="21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7" t="s">
        <v>248</v>
      </c>
      <c r="AT210" s="217" t="s">
        <v>244</v>
      </c>
      <c r="AU210" s="217" t="s">
        <v>80</v>
      </c>
      <c r="AY210" s="19" t="s">
        <v>242</v>
      </c>
      <c r="BE210" s="218">
        <f>IF(N210="základní",J210,0)</f>
        <v>3032.93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78</v>
      </c>
      <c r="BK210" s="218">
        <f>ROUND(I210*H210,2)</f>
        <v>3032.93</v>
      </c>
      <c r="BL210" s="19" t="s">
        <v>248</v>
      </c>
      <c r="BM210" s="217" t="s">
        <v>2455</v>
      </c>
    </row>
    <row r="211" spans="1:47" s="2" customFormat="1" ht="12">
      <c r="A211" s="34"/>
      <c r="B211" s="35"/>
      <c r="C211" s="36"/>
      <c r="D211" s="219" t="s">
        <v>250</v>
      </c>
      <c r="E211" s="36"/>
      <c r="F211" s="220" t="s">
        <v>2456</v>
      </c>
      <c r="G211" s="36"/>
      <c r="H211" s="36"/>
      <c r="I211" s="36"/>
      <c r="J211" s="36"/>
      <c r="K211" s="36"/>
      <c r="L211" s="40"/>
      <c r="M211" s="221"/>
      <c r="N211" s="222"/>
      <c r="O211" s="79"/>
      <c r="P211" s="79"/>
      <c r="Q211" s="79"/>
      <c r="R211" s="79"/>
      <c r="S211" s="79"/>
      <c r="T211" s="80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9" t="s">
        <v>250</v>
      </c>
      <c r="AU211" s="19" t="s">
        <v>80</v>
      </c>
    </row>
    <row r="212" spans="1:51" s="13" customFormat="1" ht="12">
      <c r="A212" s="13"/>
      <c r="B212" s="225"/>
      <c r="C212" s="226"/>
      <c r="D212" s="223" t="s">
        <v>254</v>
      </c>
      <c r="E212" s="227" t="s">
        <v>17</v>
      </c>
      <c r="F212" s="228" t="s">
        <v>2270</v>
      </c>
      <c r="G212" s="226"/>
      <c r="H212" s="229">
        <v>29.25</v>
      </c>
      <c r="I212" s="226"/>
      <c r="J212" s="226"/>
      <c r="K212" s="226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254</v>
      </c>
      <c r="AU212" s="234" t="s">
        <v>80</v>
      </c>
      <c r="AV212" s="13" t="s">
        <v>80</v>
      </c>
      <c r="AW212" s="13" t="s">
        <v>32</v>
      </c>
      <c r="AX212" s="13" t="s">
        <v>78</v>
      </c>
      <c r="AY212" s="234" t="s">
        <v>242</v>
      </c>
    </row>
    <row r="213" spans="1:65" s="2" customFormat="1" ht="16.5" customHeight="1">
      <c r="A213" s="34"/>
      <c r="B213" s="35"/>
      <c r="C213" s="264" t="s">
        <v>545</v>
      </c>
      <c r="D213" s="264" t="s">
        <v>420</v>
      </c>
      <c r="E213" s="265" t="s">
        <v>2457</v>
      </c>
      <c r="F213" s="266" t="s">
        <v>2458</v>
      </c>
      <c r="G213" s="267" t="s">
        <v>140</v>
      </c>
      <c r="H213" s="268">
        <v>30.713</v>
      </c>
      <c r="I213" s="269">
        <v>57.09</v>
      </c>
      <c r="J213" s="269">
        <f>ROUND(I213*H213,2)</f>
        <v>1753.41</v>
      </c>
      <c r="K213" s="266" t="s">
        <v>423</v>
      </c>
      <c r="L213" s="270"/>
      <c r="M213" s="271" t="s">
        <v>17</v>
      </c>
      <c r="N213" s="272" t="s">
        <v>41</v>
      </c>
      <c r="O213" s="215">
        <v>0</v>
      </c>
      <c r="P213" s="215">
        <f>O213*H213</f>
        <v>0</v>
      </c>
      <c r="Q213" s="215">
        <v>0.0004</v>
      </c>
      <c r="R213" s="215">
        <f>Q213*H213</f>
        <v>0.012285200000000001</v>
      </c>
      <c r="S213" s="215">
        <v>0</v>
      </c>
      <c r="T213" s="21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7" t="s">
        <v>300</v>
      </c>
      <c r="AT213" s="217" t="s">
        <v>420</v>
      </c>
      <c r="AU213" s="217" t="s">
        <v>80</v>
      </c>
      <c r="AY213" s="19" t="s">
        <v>242</v>
      </c>
      <c r="BE213" s="218">
        <f>IF(N213="základní",J213,0)</f>
        <v>1753.41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78</v>
      </c>
      <c r="BK213" s="218">
        <f>ROUND(I213*H213,2)</f>
        <v>1753.41</v>
      </c>
      <c r="BL213" s="19" t="s">
        <v>248</v>
      </c>
      <c r="BM213" s="217" t="s">
        <v>2459</v>
      </c>
    </row>
    <row r="214" spans="1:51" s="13" customFormat="1" ht="12">
      <c r="A214" s="13"/>
      <c r="B214" s="225"/>
      <c r="C214" s="226"/>
      <c r="D214" s="223" t="s">
        <v>254</v>
      </c>
      <c r="E214" s="227" t="s">
        <v>2270</v>
      </c>
      <c r="F214" s="228" t="s">
        <v>2460</v>
      </c>
      <c r="G214" s="226"/>
      <c r="H214" s="229">
        <v>29.25</v>
      </c>
      <c r="I214" s="226"/>
      <c r="J214" s="226"/>
      <c r="K214" s="226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254</v>
      </c>
      <c r="AU214" s="234" t="s">
        <v>80</v>
      </c>
      <c r="AV214" s="13" t="s">
        <v>80</v>
      </c>
      <c r="AW214" s="13" t="s">
        <v>32</v>
      </c>
      <c r="AX214" s="13" t="s">
        <v>70</v>
      </c>
      <c r="AY214" s="234" t="s">
        <v>242</v>
      </c>
    </row>
    <row r="215" spans="1:51" s="13" customFormat="1" ht="12">
      <c r="A215" s="13"/>
      <c r="B215" s="225"/>
      <c r="C215" s="226"/>
      <c r="D215" s="223" t="s">
        <v>254</v>
      </c>
      <c r="E215" s="227" t="s">
        <v>17</v>
      </c>
      <c r="F215" s="228" t="s">
        <v>2461</v>
      </c>
      <c r="G215" s="226"/>
      <c r="H215" s="229">
        <v>30.713</v>
      </c>
      <c r="I215" s="226"/>
      <c r="J215" s="226"/>
      <c r="K215" s="226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254</v>
      </c>
      <c r="AU215" s="234" t="s">
        <v>80</v>
      </c>
      <c r="AV215" s="13" t="s">
        <v>80</v>
      </c>
      <c r="AW215" s="13" t="s">
        <v>32</v>
      </c>
      <c r="AX215" s="13" t="s">
        <v>78</v>
      </c>
      <c r="AY215" s="234" t="s">
        <v>242</v>
      </c>
    </row>
    <row r="216" spans="1:65" s="2" customFormat="1" ht="16.5" customHeight="1">
      <c r="A216" s="34"/>
      <c r="B216" s="35"/>
      <c r="C216" s="207" t="s">
        <v>550</v>
      </c>
      <c r="D216" s="207" t="s">
        <v>244</v>
      </c>
      <c r="E216" s="208" t="s">
        <v>2462</v>
      </c>
      <c r="F216" s="209" t="s">
        <v>2463</v>
      </c>
      <c r="G216" s="210" t="s">
        <v>581</v>
      </c>
      <c r="H216" s="211">
        <v>39</v>
      </c>
      <c r="I216" s="212">
        <v>83.46</v>
      </c>
      <c r="J216" s="212">
        <f>ROUND(I216*H216,2)</f>
        <v>3254.94</v>
      </c>
      <c r="K216" s="209" t="s">
        <v>247</v>
      </c>
      <c r="L216" s="40"/>
      <c r="M216" s="213" t="s">
        <v>17</v>
      </c>
      <c r="N216" s="214" t="s">
        <v>41</v>
      </c>
      <c r="O216" s="215">
        <v>0.242</v>
      </c>
      <c r="P216" s="215">
        <f>O216*H216</f>
        <v>9.437999999999999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7" t="s">
        <v>248</v>
      </c>
      <c r="AT216" s="217" t="s">
        <v>244</v>
      </c>
      <c r="AU216" s="217" t="s">
        <v>80</v>
      </c>
      <c r="AY216" s="19" t="s">
        <v>242</v>
      </c>
      <c r="BE216" s="218">
        <f>IF(N216="základní",J216,0)</f>
        <v>3254.94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78</v>
      </c>
      <c r="BK216" s="218">
        <f>ROUND(I216*H216,2)</f>
        <v>3254.94</v>
      </c>
      <c r="BL216" s="19" t="s">
        <v>248</v>
      </c>
      <c r="BM216" s="217" t="s">
        <v>2464</v>
      </c>
    </row>
    <row r="217" spans="1:47" s="2" customFormat="1" ht="12">
      <c r="A217" s="34"/>
      <c r="B217" s="35"/>
      <c r="C217" s="36"/>
      <c r="D217" s="219" t="s">
        <v>250</v>
      </c>
      <c r="E217" s="36"/>
      <c r="F217" s="220" t="s">
        <v>2465</v>
      </c>
      <c r="G217" s="36"/>
      <c r="H217" s="36"/>
      <c r="I217" s="36"/>
      <c r="J217" s="36"/>
      <c r="K217" s="36"/>
      <c r="L217" s="40"/>
      <c r="M217" s="221"/>
      <c r="N217" s="222"/>
      <c r="O217" s="79"/>
      <c r="P217" s="79"/>
      <c r="Q217" s="79"/>
      <c r="R217" s="79"/>
      <c r="S217" s="79"/>
      <c r="T217" s="80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9" t="s">
        <v>250</v>
      </c>
      <c r="AU217" s="19" t="s">
        <v>80</v>
      </c>
    </row>
    <row r="218" spans="1:51" s="13" customFormat="1" ht="12">
      <c r="A218" s="13"/>
      <c r="B218" s="225"/>
      <c r="C218" s="226"/>
      <c r="D218" s="223" t="s">
        <v>254</v>
      </c>
      <c r="E218" s="227" t="s">
        <v>17</v>
      </c>
      <c r="F218" s="228" t="s">
        <v>2448</v>
      </c>
      <c r="G218" s="226"/>
      <c r="H218" s="229">
        <v>39</v>
      </c>
      <c r="I218" s="226"/>
      <c r="J218" s="226"/>
      <c r="K218" s="226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254</v>
      </c>
      <c r="AU218" s="234" t="s">
        <v>80</v>
      </c>
      <c r="AV218" s="13" t="s">
        <v>80</v>
      </c>
      <c r="AW218" s="13" t="s">
        <v>32</v>
      </c>
      <c r="AX218" s="13" t="s">
        <v>78</v>
      </c>
      <c r="AY218" s="234" t="s">
        <v>242</v>
      </c>
    </row>
    <row r="219" spans="1:65" s="2" customFormat="1" ht="24.15" customHeight="1">
      <c r="A219" s="34"/>
      <c r="B219" s="35"/>
      <c r="C219" s="207" t="s">
        <v>558</v>
      </c>
      <c r="D219" s="207" t="s">
        <v>244</v>
      </c>
      <c r="E219" s="208" t="s">
        <v>2466</v>
      </c>
      <c r="F219" s="209" t="s">
        <v>2467</v>
      </c>
      <c r="G219" s="210" t="s">
        <v>140</v>
      </c>
      <c r="H219" s="211">
        <v>835</v>
      </c>
      <c r="I219" s="212">
        <v>2.21</v>
      </c>
      <c r="J219" s="212">
        <f>ROUND(I219*H219,2)</f>
        <v>1845.35</v>
      </c>
      <c r="K219" s="209" t="s">
        <v>247</v>
      </c>
      <c r="L219" s="40"/>
      <c r="M219" s="213" t="s">
        <v>17</v>
      </c>
      <c r="N219" s="214" t="s">
        <v>41</v>
      </c>
      <c r="O219" s="215">
        <v>0.004</v>
      </c>
      <c r="P219" s="215">
        <f>O219*H219</f>
        <v>3.34</v>
      </c>
      <c r="Q219" s="215">
        <v>3E-07</v>
      </c>
      <c r="R219" s="215">
        <f>Q219*H219</f>
        <v>0.00025049999999999996</v>
      </c>
      <c r="S219" s="215">
        <v>0</v>
      </c>
      <c r="T219" s="21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7" t="s">
        <v>248</v>
      </c>
      <c r="AT219" s="217" t="s">
        <v>244</v>
      </c>
      <c r="AU219" s="217" t="s">
        <v>80</v>
      </c>
      <c r="AY219" s="19" t="s">
        <v>242</v>
      </c>
      <c r="BE219" s="218">
        <f>IF(N219="základní",J219,0)</f>
        <v>1845.35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78</v>
      </c>
      <c r="BK219" s="218">
        <f>ROUND(I219*H219,2)</f>
        <v>1845.35</v>
      </c>
      <c r="BL219" s="19" t="s">
        <v>248</v>
      </c>
      <c r="BM219" s="217" t="s">
        <v>2468</v>
      </c>
    </row>
    <row r="220" spans="1:47" s="2" customFormat="1" ht="12">
      <c r="A220" s="34"/>
      <c r="B220" s="35"/>
      <c r="C220" s="36"/>
      <c r="D220" s="219" t="s">
        <v>250</v>
      </c>
      <c r="E220" s="36"/>
      <c r="F220" s="220" t="s">
        <v>2469</v>
      </c>
      <c r="G220" s="36"/>
      <c r="H220" s="36"/>
      <c r="I220" s="36"/>
      <c r="J220" s="36"/>
      <c r="K220" s="36"/>
      <c r="L220" s="40"/>
      <c r="M220" s="221"/>
      <c r="N220" s="222"/>
      <c r="O220" s="79"/>
      <c r="P220" s="79"/>
      <c r="Q220" s="79"/>
      <c r="R220" s="79"/>
      <c r="S220" s="79"/>
      <c r="T220" s="80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9" t="s">
        <v>250</v>
      </c>
      <c r="AU220" s="19" t="s">
        <v>80</v>
      </c>
    </row>
    <row r="221" spans="1:51" s="13" customFormat="1" ht="12">
      <c r="A221" s="13"/>
      <c r="B221" s="225"/>
      <c r="C221" s="226"/>
      <c r="D221" s="223" t="s">
        <v>254</v>
      </c>
      <c r="E221" s="227" t="s">
        <v>17</v>
      </c>
      <c r="F221" s="228" t="s">
        <v>2241</v>
      </c>
      <c r="G221" s="226"/>
      <c r="H221" s="229">
        <v>265</v>
      </c>
      <c r="I221" s="226"/>
      <c r="J221" s="226"/>
      <c r="K221" s="226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254</v>
      </c>
      <c r="AU221" s="234" t="s">
        <v>80</v>
      </c>
      <c r="AV221" s="13" t="s">
        <v>80</v>
      </c>
      <c r="AW221" s="13" t="s">
        <v>32</v>
      </c>
      <c r="AX221" s="13" t="s">
        <v>70</v>
      </c>
      <c r="AY221" s="234" t="s">
        <v>242</v>
      </c>
    </row>
    <row r="222" spans="1:51" s="13" customFormat="1" ht="12">
      <c r="A222" s="13"/>
      <c r="B222" s="225"/>
      <c r="C222" s="226"/>
      <c r="D222" s="223" t="s">
        <v>254</v>
      </c>
      <c r="E222" s="227" t="s">
        <v>17</v>
      </c>
      <c r="F222" s="228" t="s">
        <v>2234</v>
      </c>
      <c r="G222" s="226"/>
      <c r="H222" s="229">
        <v>345</v>
      </c>
      <c r="I222" s="226"/>
      <c r="J222" s="226"/>
      <c r="K222" s="226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254</v>
      </c>
      <c r="AU222" s="234" t="s">
        <v>80</v>
      </c>
      <c r="AV222" s="13" t="s">
        <v>80</v>
      </c>
      <c r="AW222" s="13" t="s">
        <v>32</v>
      </c>
      <c r="AX222" s="13" t="s">
        <v>70</v>
      </c>
      <c r="AY222" s="234" t="s">
        <v>242</v>
      </c>
    </row>
    <row r="223" spans="1:51" s="13" customFormat="1" ht="12">
      <c r="A223" s="13"/>
      <c r="B223" s="225"/>
      <c r="C223" s="226"/>
      <c r="D223" s="223" t="s">
        <v>254</v>
      </c>
      <c r="E223" s="227" t="s">
        <v>17</v>
      </c>
      <c r="F223" s="228" t="s">
        <v>2238</v>
      </c>
      <c r="G223" s="226"/>
      <c r="H223" s="229">
        <v>225</v>
      </c>
      <c r="I223" s="226"/>
      <c r="J223" s="226"/>
      <c r="K223" s="226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254</v>
      </c>
      <c r="AU223" s="234" t="s">
        <v>80</v>
      </c>
      <c r="AV223" s="13" t="s">
        <v>80</v>
      </c>
      <c r="AW223" s="13" t="s">
        <v>32</v>
      </c>
      <c r="AX223" s="13" t="s">
        <v>70</v>
      </c>
      <c r="AY223" s="234" t="s">
        <v>242</v>
      </c>
    </row>
    <row r="224" spans="1:51" s="14" customFormat="1" ht="12">
      <c r="A224" s="14"/>
      <c r="B224" s="235"/>
      <c r="C224" s="236"/>
      <c r="D224" s="223" t="s">
        <v>254</v>
      </c>
      <c r="E224" s="237" t="s">
        <v>17</v>
      </c>
      <c r="F224" s="238" t="s">
        <v>261</v>
      </c>
      <c r="G224" s="236"/>
      <c r="H224" s="239">
        <v>835</v>
      </c>
      <c r="I224" s="236"/>
      <c r="J224" s="236"/>
      <c r="K224" s="236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254</v>
      </c>
      <c r="AU224" s="244" t="s">
        <v>80</v>
      </c>
      <c r="AV224" s="14" t="s">
        <v>248</v>
      </c>
      <c r="AW224" s="14" t="s">
        <v>32</v>
      </c>
      <c r="AX224" s="14" t="s">
        <v>78</v>
      </c>
      <c r="AY224" s="244" t="s">
        <v>242</v>
      </c>
    </row>
    <row r="225" spans="1:65" s="2" customFormat="1" ht="16.5" customHeight="1">
      <c r="A225" s="34"/>
      <c r="B225" s="35"/>
      <c r="C225" s="264" t="s">
        <v>563</v>
      </c>
      <c r="D225" s="264" t="s">
        <v>420</v>
      </c>
      <c r="E225" s="265" t="s">
        <v>2470</v>
      </c>
      <c r="F225" s="266" t="s">
        <v>2471</v>
      </c>
      <c r="G225" s="267" t="s">
        <v>2472</v>
      </c>
      <c r="H225" s="268">
        <v>0.1</v>
      </c>
      <c r="I225" s="269">
        <v>838.11</v>
      </c>
      <c r="J225" s="269">
        <f>ROUND(I225*H225,2)</f>
        <v>83.81</v>
      </c>
      <c r="K225" s="266" t="s">
        <v>17</v>
      </c>
      <c r="L225" s="270"/>
      <c r="M225" s="271" t="s">
        <v>17</v>
      </c>
      <c r="N225" s="272" t="s">
        <v>41</v>
      </c>
      <c r="O225" s="215">
        <v>0</v>
      </c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7" t="s">
        <v>300</v>
      </c>
      <c r="AT225" s="217" t="s">
        <v>420</v>
      </c>
      <c r="AU225" s="217" t="s">
        <v>80</v>
      </c>
      <c r="AY225" s="19" t="s">
        <v>242</v>
      </c>
      <c r="BE225" s="218">
        <f>IF(N225="základní",J225,0)</f>
        <v>83.81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78</v>
      </c>
      <c r="BK225" s="218">
        <f>ROUND(I225*H225,2)</f>
        <v>83.81</v>
      </c>
      <c r="BL225" s="19" t="s">
        <v>248</v>
      </c>
      <c r="BM225" s="217" t="s">
        <v>2473</v>
      </c>
    </row>
    <row r="226" spans="1:51" s="13" customFormat="1" ht="12">
      <c r="A226" s="13"/>
      <c r="B226" s="225"/>
      <c r="C226" s="226"/>
      <c r="D226" s="223" t="s">
        <v>254</v>
      </c>
      <c r="E226" s="227" t="s">
        <v>17</v>
      </c>
      <c r="F226" s="228" t="s">
        <v>2474</v>
      </c>
      <c r="G226" s="226"/>
      <c r="H226" s="229">
        <v>0.1</v>
      </c>
      <c r="I226" s="226"/>
      <c r="J226" s="226"/>
      <c r="K226" s="226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254</v>
      </c>
      <c r="AU226" s="234" t="s">
        <v>80</v>
      </c>
      <c r="AV226" s="13" t="s">
        <v>80</v>
      </c>
      <c r="AW226" s="13" t="s">
        <v>32</v>
      </c>
      <c r="AX226" s="13" t="s">
        <v>70</v>
      </c>
      <c r="AY226" s="234" t="s">
        <v>242</v>
      </c>
    </row>
    <row r="227" spans="1:51" s="14" customFormat="1" ht="12">
      <c r="A227" s="14"/>
      <c r="B227" s="235"/>
      <c r="C227" s="236"/>
      <c r="D227" s="223" t="s">
        <v>254</v>
      </c>
      <c r="E227" s="237" t="s">
        <v>17</v>
      </c>
      <c r="F227" s="238" t="s">
        <v>261</v>
      </c>
      <c r="G227" s="236"/>
      <c r="H227" s="239">
        <v>0.1</v>
      </c>
      <c r="I227" s="236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254</v>
      </c>
      <c r="AU227" s="244" t="s">
        <v>80</v>
      </c>
      <c r="AV227" s="14" t="s">
        <v>248</v>
      </c>
      <c r="AW227" s="14" t="s">
        <v>32</v>
      </c>
      <c r="AX227" s="14" t="s">
        <v>78</v>
      </c>
      <c r="AY227" s="244" t="s">
        <v>242</v>
      </c>
    </row>
    <row r="228" spans="1:65" s="2" customFormat="1" ht="16.5" customHeight="1">
      <c r="A228" s="34"/>
      <c r="B228" s="35"/>
      <c r="C228" s="207" t="s">
        <v>571</v>
      </c>
      <c r="D228" s="207" t="s">
        <v>244</v>
      </c>
      <c r="E228" s="208" t="s">
        <v>2475</v>
      </c>
      <c r="F228" s="209" t="s">
        <v>2476</v>
      </c>
      <c r="G228" s="210" t="s">
        <v>581</v>
      </c>
      <c r="H228" s="211">
        <v>39</v>
      </c>
      <c r="I228" s="212">
        <v>246.5</v>
      </c>
      <c r="J228" s="212">
        <f>ROUND(I228*H228,2)</f>
        <v>9613.5</v>
      </c>
      <c r="K228" s="209" t="s">
        <v>17</v>
      </c>
      <c r="L228" s="40"/>
      <c r="M228" s="213" t="s">
        <v>17</v>
      </c>
      <c r="N228" s="214" t="s">
        <v>41</v>
      </c>
      <c r="O228" s="215">
        <v>0</v>
      </c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7" t="s">
        <v>248</v>
      </c>
      <c r="AT228" s="217" t="s">
        <v>244</v>
      </c>
      <c r="AU228" s="217" t="s">
        <v>80</v>
      </c>
      <c r="AY228" s="19" t="s">
        <v>242</v>
      </c>
      <c r="BE228" s="218">
        <f>IF(N228="základní",J228,0)</f>
        <v>9613.5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78</v>
      </c>
      <c r="BK228" s="218">
        <f>ROUND(I228*H228,2)</f>
        <v>9613.5</v>
      </c>
      <c r="BL228" s="19" t="s">
        <v>248</v>
      </c>
      <c r="BM228" s="217" t="s">
        <v>2477</v>
      </c>
    </row>
    <row r="229" spans="1:51" s="13" customFormat="1" ht="12">
      <c r="A229" s="13"/>
      <c r="B229" s="225"/>
      <c r="C229" s="226"/>
      <c r="D229" s="223" t="s">
        <v>254</v>
      </c>
      <c r="E229" s="227" t="s">
        <v>17</v>
      </c>
      <c r="F229" s="228" t="s">
        <v>2448</v>
      </c>
      <c r="G229" s="226"/>
      <c r="H229" s="229">
        <v>39</v>
      </c>
      <c r="I229" s="226"/>
      <c r="J229" s="226"/>
      <c r="K229" s="226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254</v>
      </c>
      <c r="AU229" s="234" t="s">
        <v>80</v>
      </c>
      <c r="AV229" s="13" t="s">
        <v>80</v>
      </c>
      <c r="AW229" s="13" t="s">
        <v>32</v>
      </c>
      <c r="AX229" s="13" t="s">
        <v>70</v>
      </c>
      <c r="AY229" s="234" t="s">
        <v>242</v>
      </c>
    </row>
    <row r="230" spans="1:51" s="14" customFormat="1" ht="12">
      <c r="A230" s="14"/>
      <c r="B230" s="235"/>
      <c r="C230" s="236"/>
      <c r="D230" s="223" t="s">
        <v>254</v>
      </c>
      <c r="E230" s="237" t="s">
        <v>17</v>
      </c>
      <c r="F230" s="238" t="s">
        <v>261</v>
      </c>
      <c r="G230" s="236"/>
      <c r="H230" s="239">
        <v>39</v>
      </c>
      <c r="I230" s="236"/>
      <c r="J230" s="236"/>
      <c r="K230" s="236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254</v>
      </c>
      <c r="AU230" s="244" t="s">
        <v>80</v>
      </c>
      <c r="AV230" s="14" t="s">
        <v>248</v>
      </c>
      <c r="AW230" s="14" t="s">
        <v>32</v>
      </c>
      <c r="AX230" s="14" t="s">
        <v>78</v>
      </c>
      <c r="AY230" s="244" t="s">
        <v>242</v>
      </c>
    </row>
    <row r="231" spans="1:65" s="2" customFormat="1" ht="21.75" customHeight="1">
      <c r="A231" s="34"/>
      <c r="B231" s="35"/>
      <c r="C231" s="207" t="s">
        <v>578</v>
      </c>
      <c r="D231" s="207" t="s">
        <v>244</v>
      </c>
      <c r="E231" s="208" t="s">
        <v>2478</v>
      </c>
      <c r="F231" s="209" t="s">
        <v>2479</v>
      </c>
      <c r="G231" s="210" t="s">
        <v>581</v>
      </c>
      <c r="H231" s="211">
        <v>39</v>
      </c>
      <c r="I231" s="212">
        <v>8.34</v>
      </c>
      <c r="J231" s="212">
        <f>ROUND(I231*H231,2)</f>
        <v>325.26</v>
      </c>
      <c r="K231" s="209" t="s">
        <v>247</v>
      </c>
      <c r="L231" s="40"/>
      <c r="M231" s="213" t="s">
        <v>17</v>
      </c>
      <c r="N231" s="214" t="s">
        <v>41</v>
      </c>
      <c r="O231" s="215">
        <v>0.027</v>
      </c>
      <c r="P231" s="215">
        <f>O231*H231</f>
        <v>1.053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7" t="s">
        <v>248</v>
      </c>
      <c r="AT231" s="217" t="s">
        <v>244</v>
      </c>
      <c r="AU231" s="217" t="s">
        <v>80</v>
      </c>
      <c r="AY231" s="19" t="s">
        <v>242</v>
      </c>
      <c r="BE231" s="218">
        <f>IF(N231="základní",J231,0)</f>
        <v>325.26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78</v>
      </c>
      <c r="BK231" s="218">
        <f>ROUND(I231*H231,2)</f>
        <v>325.26</v>
      </c>
      <c r="BL231" s="19" t="s">
        <v>248</v>
      </c>
      <c r="BM231" s="217" t="s">
        <v>2480</v>
      </c>
    </row>
    <row r="232" spans="1:47" s="2" customFormat="1" ht="12">
      <c r="A232" s="34"/>
      <c r="B232" s="35"/>
      <c r="C232" s="36"/>
      <c r="D232" s="219" t="s">
        <v>250</v>
      </c>
      <c r="E232" s="36"/>
      <c r="F232" s="220" t="s">
        <v>2481</v>
      </c>
      <c r="G232" s="36"/>
      <c r="H232" s="36"/>
      <c r="I232" s="36"/>
      <c r="J232" s="36"/>
      <c r="K232" s="36"/>
      <c r="L232" s="40"/>
      <c r="M232" s="221"/>
      <c r="N232" s="222"/>
      <c r="O232" s="79"/>
      <c r="P232" s="79"/>
      <c r="Q232" s="79"/>
      <c r="R232" s="79"/>
      <c r="S232" s="79"/>
      <c r="T232" s="80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9" t="s">
        <v>250</v>
      </c>
      <c r="AU232" s="19" t="s">
        <v>80</v>
      </c>
    </row>
    <row r="233" spans="1:51" s="13" customFormat="1" ht="12">
      <c r="A233" s="13"/>
      <c r="B233" s="225"/>
      <c r="C233" s="226"/>
      <c r="D233" s="223" t="s">
        <v>254</v>
      </c>
      <c r="E233" s="227" t="s">
        <v>17</v>
      </c>
      <c r="F233" s="228" t="s">
        <v>2448</v>
      </c>
      <c r="G233" s="226"/>
      <c r="H233" s="229">
        <v>39</v>
      </c>
      <c r="I233" s="226"/>
      <c r="J233" s="226"/>
      <c r="K233" s="226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254</v>
      </c>
      <c r="AU233" s="234" t="s">
        <v>80</v>
      </c>
      <c r="AV233" s="13" t="s">
        <v>80</v>
      </c>
      <c r="AW233" s="13" t="s">
        <v>32</v>
      </c>
      <c r="AX233" s="13" t="s">
        <v>78</v>
      </c>
      <c r="AY233" s="234" t="s">
        <v>242</v>
      </c>
    </row>
    <row r="234" spans="1:65" s="2" customFormat="1" ht="16.5" customHeight="1">
      <c r="A234" s="34"/>
      <c r="B234" s="35"/>
      <c r="C234" s="207" t="s">
        <v>586</v>
      </c>
      <c r="D234" s="207" t="s">
        <v>244</v>
      </c>
      <c r="E234" s="208" t="s">
        <v>2482</v>
      </c>
      <c r="F234" s="209" t="s">
        <v>2483</v>
      </c>
      <c r="G234" s="210" t="s">
        <v>140</v>
      </c>
      <c r="H234" s="211">
        <v>30.615</v>
      </c>
      <c r="I234" s="212">
        <v>41.25</v>
      </c>
      <c r="J234" s="212">
        <f>ROUND(I234*H234,2)</f>
        <v>1262.87</v>
      </c>
      <c r="K234" s="209" t="s">
        <v>247</v>
      </c>
      <c r="L234" s="40"/>
      <c r="M234" s="213" t="s">
        <v>17</v>
      </c>
      <c r="N234" s="214" t="s">
        <v>41</v>
      </c>
      <c r="O234" s="215">
        <v>0.113</v>
      </c>
      <c r="P234" s="215">
        <f>O234*H234</f>
        <v>3.459495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7" t="s">
        <v>248</v>
      </c>
      <c r="AT234" s="217" t="s">
        <v>244</v>
      </c>
      <c r="AU234" s="217" t="s">
        <v>80</v>
      </c>
      <c r="AY234" s="19" t="s">
        <v>242</v>
      </c>
      <c r="BE234" s="218">
        <f>IF(N234="základní",J234,0)</f>
        <v>1262.87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78</v>
      </c>
      <c r="BK234" s="218">
        <f>ROUND(I234*H234,2)</f>
        <v>1262.87</v>
      </c>
      <c r="BL234" s="19" t="s">
        <v>248</v>
      </c>
      <c r="BM234" s="217" t="s">
        <v>2484</v>
      </c>
    </row>
    <row r="235" spans="1:47" s="2" customFormat="1" ht="12">
      <c r="A235" s="34"/>
      <c r="B235" s="35"/>
      <c r="C235" s="36"/>
      <c r="D235" s="219" t="s">
        <v>250</v>
      </c>
      <c r="E235" s="36"/>
      <c r="F235" s="220" t="s">
        <v>2485</v>
      </c>
      <c r="G235" s="36"/>
      <c r="H235" s="36"/>
      <c r="I235" s="36"/>
      <c r="J235" s="36"/>
      <c r="K235" s="36"/>
      <c r="L235" s="40"/>
      <c r="M235" s="221"/>
      <c r="N235" s="222"/>
      <c r="O235" s="79"/>
      <c r="P235" s="79"/>
      <c r="Q235" s="79"/>
      <c r="R235" s="79"/>
      <c r="S235" s="79"/>
      <c r="T235" s="80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9" t="s">
        <v>250</v>
      </c>
      <c r="AU235" s="19" t="s">
        <v>80</v>
      </c>
    </row>
    <row r="236" spans="1:51" s="13" customFormat="1" ht="12">
      <c r="A236" s="13"/>
      <c r="B236" s="225"/>
      <c r="C236" s="226"/>
      <c r="D236" s="223" t="s">
        <v>254</v>
      </c>
      <c r="E236" s="227" t="s">
        <v>2273</v>
      </c>
      <c r="F236" s="228" t="s">
        <v>2486</v>
      </c>
      <c r="G236" s="226"/>
      <c r="H236" s="229">
        <v>30.615</v>
      </c>
      <c r="I236" s="226"/>
      <c r="J236" s="226"/>
      <c r="K236" s="226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254</v>
      </c>
      <c r="AU236" s="234" t="s">
        <v>80</v>
      </c>
      <c r="AV236" s="13" t="s">
        <v>80</v>
      </c>
      <c r="AW236" s="13" t="s">
        <v>32</v>
      </c>
      <c r="AX236" s="13" t="s">
        <v>78</v>
      </c>
      <c r="AY236" s="234" t="s">
        <v>242</v>
      </c>
    </row>
    <row r="237" spans="1:65" s="2" customFormat="1" ht="16.5" customHeight="1">
      <c r="A237" s="34"/>
      <c r="B237" s="35"/>
      <c r="C237" s="264" t="s">
        <v>590</v>
      </c>
      <c r="D237" s="264" t="s">
        <v>420</v>
      </c>
      <c r="E237" s="265" t="s">
        <v>2487</v>
      </c>
      <c r="F237" s="266" t="s">
        <v>2488</v>
      </c>
      <c r="G237" s="267" t="s">
        <v>144</v>
      </c>
      <c r="H237" s="268">
        <v>0.378</v>
      </c>
      <c r="I237" s="269">
        <v>1173.36</v>
      </c>
      <c r="J237" s="269">
        <f>ROUND(I237*H237,2)</f>
        <v>443.53</v>
      </c>
      <c r="K237" s="266" t="s">
        <v>423</v>
      </c>
      <c r="L237" s="270"/>
      <c r="M237" s="271" t="s">
        <v>17</v>
      </c>
      <c r="N237" s="272" t="s">
        <v>41</v>
      </c>
      <c r="O237" s="215">
        <v>0</v>
      </c>
      <c r="P237" s="215">
        <f>O237*H237</f>
        <v>0</v>
      </c>
      <c r="Q237" s="215">
        <v>0.2</v>
      </c>
      <c r="R237" s="215">
        <f>Q237*H237</f>
        <v>0.0756</v>
      </c>
      <c r="S237" s="215">
        <v>0</v>
      </c>
      <c r="T237" s="21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7" t="s">
        <v>300</v>
      </c>
      <c r="AT237" s="217" t="s">
        <v>420</v>
      </c>
      <c r="AU237" s="217" t="s">
        <v>80</v>
      </c>
      <c r="AY237" s="19" t="s">
        <v>242</v>
      </c>
      <c r="BE237" s="218">
        <f>IF(N237="základní",J237,0)</f>
        <v>443.53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78</v>
      </c>
      <c r="BK237" s="218">
        <f>ROUND(I237*H237,2)</f>
        <v>443.53</v>
      </c>
      <c r="BL237" s="19" t="s">
        <v>248</v>
      </c>
      <c r="BM237" s="217" t="s">
        <v>2489</v>
      </c>
    </row>
    <row r="238" spans="1:51" s="13" customFormat="1" ht="12">
      <c r="A238" s="13"/>
      <c r="B238" s="225"/>
      <c r="C238" s="226"/>
      <c r="D238" s="223" t="s">
        <v>254</v>
      </c>
      <c r="E238" s="227" t="s">
        <v>17</v>
      </c>
      <c r="F238" s="228" t="s">
        <v>2490</v>
      </c>
      <c r="G238" s="226"/>
      <c r="H238" s="229">
        <v>3.674</v>
      </c>
      <c r="I238" s="226"/>
      <c r="J238" s="226"/>
      <c r="K238" s="226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254</v>
      </c>
      <c r="AU238" s="234" t="s">
        <v>80</v>
      </c>
      <c r="AV238" s="13" t="s">
        <v>80</v>
      </c>
      <c r="AW238" s="13" t="s">
        <v>32</v>
      </c>
      <c r="AX238" s="13" t="s">
        <v>70</v>
      </c>
      <c r="AY238" s="234" t="s">
        <v>242</v>
      </c>
    </row>
    <row r="239" spans="1:51" s="13" customFormat="1" ht="12">
      <c r="A239" s="13"/>
      <c r="B239" s="225"/>
      <c r="C239" s="226"/>
      <c r="D239" s="223" t="s">
        <v>254</v>
      </c>
      <c r="E239" s="227" t="s">
        <v>17</v>
      </c>
      <c r="F239" s="228" t="s">
        <v>2491</v>
      </c>
      <c r="G239" s="226"/>
      <c r="H239" s="229">
        <v>0.378</v>
      </c>
      <c r="I239" s="226"/>
      <c r="J239" s="226"/>
      <c r="K239" s="226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254</v>
      </c>
      <c r="AU239" s="234" t="s">
        <v>80</v>
      </c>
      <c r="AV239" s="13" t="s">
        <v>80</v>
      </c>
      <c r="AW239" s="13" t="s">
        <v>32</v>
      </c>
      <c r="AX239" s="13" t="s">
        <v>78</v>
      </c>
      <c r="AY239" s="234" t="s">
        <v>242</v>
      </c>
    </row>
    <row r="240" spans="1:65" s="2" customFormat="1" ht="16.5" customHeight="1">
      <c r="A240" s="34"/>
      <c r="B240" s="35"/>
      <c r="C240" s="207" t="s">
        <v>594</v>
      </c>
      <c r="D240" s="207" t="s">
        <v>244</v>
      </c>
      <c r="E240" s="208" t="s">
        <v>2492</v>
      </c>
      <c r="F240" s="209" t="s">
        <v>2493</v>
      </c>
      <c r="G240" s="210" t="s">
        <v>736</v>
      </c>
      <c r="H240" s="211">
        <v>0.003</v>
      </c>
      <c r="I240" s="212">
        <v>7175.68</v>
      </c>
      <c r="J240" s="212">
        <f>ROUND(I240*H240,2)</f>
        <v>21.53</v>
      </c>
      <c r="K240" s="209" t="s">
        <v>247</v>
      </c>
      <c r="L240" s="40"/>
      <c r="M240" s="213" t="s">
        <v>17</v>
      </c>
      <c r="N240" s="214" t="s">
        <v>41</v>
      </c>
      <c r="O240" s="215">
        <v>21.429</v>
      </c>
      <c r="P240" s="215">
        <f>O240*H240</f>
        <v>0.064287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7" t="s">
        <v>248</v>
      </c>
      <c r="AT240" s="217" t="s">
        <v>244</v>
      </c>
      <c r="AU240" s="217" t="s">
        <v>80</v>
      </c>
      <c r="AY240" s="19" t="s">
        <v>242</v>
      </c>
      <c r="BE240" s="218">
        <f>IF(N240="základní",J240,0)</f>
        <v>21.53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78</v>
      </c>
      <c r="BK240" s="218">
        <f>ROUND(I240*H240,2)</f>
        <v>21.53</v>
      </c>
      <c r="BL240" s="19" t="s">
        <v>248</v>
      </c>
      <c r="BM240" s="217" t="s">
        <v>2494</v>
      </c>
    </row>
    <row r="241" spans="1:47" s="2" customFormat="1" ht="12">
      <c r="A241" s="34"/>
      <c r="B241" s="35"/>
      <c r="C241" s="36"/>
      <c r="D241" s="219" t="s">
        <v>250</v>
      </c>
      <c r="E241" s="36"/>
      <c r="F241" s="220" t="s">
        <v>2495</v>
      </c>
      <c r="G241" s="36"/>
      <c r="H241" s="36"/>
      <c r="I241" s="36"/>
      <c r="J241" s="36"/>
      <c r="K241" s="36"/>
      <c r="L241" s="40"/>
      <c r="M241" s="221"/>
      <c r="N241" s="222"/>
      <c r="O241" s="79"/>
      <c r="P241" s="79"/>
      <c r="Q241" s="79"/>
      <c r="R241" s="79"/>
      <c r="S241" s="79"/>
      <c r="T241" s="80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9" t="s">
        <v>250</v>
      </c>
      <c r="AU241" s="19" t="s">
        <v>80</v>
      </c>
    </row>
    <row r="242" spans="1:51" s="13" customFormat="1" ht="12">
      <c r="A242" s="13"/>
      <c r="B242" s="225"/>
      <c r="C242" s="226"/>
      <c r="D242" s="223" t="s">
        <v>254</v>
      </c>
      <c r="E242" s="227" t="s">
        <v>17</v>
      </c>
      <c r="F242" s="228" t="s">
        <v>2496</v>
      </c>
      <c r="G242" s="226"/>
      <c r="H242" s="229">
        <v>0.003</v>
      </c>
      <c r="I242" s="226"/>
      <c r="J242" s="226"/>
      <c r="K242" s="226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254</v>
      </c>
      <c r="AU242" s="234" t="s">
        <v>80</v>
      </c>
      <c r="AV242" s="13" t="s">
        <v>80</v>
      </c>
      <c r="AW242" s="13" t="s">
        <v>32</v>
      </c>
      <c r="AX242" s="13" t="s">
        <v>78</v>
      </c>
      <c r="AY242" s="234" t="s">
        <v>242</v>
      </c>
    </row>
    <row r="243" spans="1:65" s="2" customFormat="1" ht="16.5" customHeight="1">
      <c r="A243" s="34"/>
      <c r="B243" s="35"/>
      <c r="C243" s="264" t="s">
        <v>600</v>
      </c>
      <c r="D243" s="264" t="s">
        <v>420</v>
      </c>
      <c r="E243" s="265" t="s">
        <v>2497</v>
      </c>
      <c r="F243" s="266" t="s">
        <v>2498</v>
      </c>
      <c r="G243" s="267" t="s">
        <v>1200</v>
      </c>
      <c r="H243" s="268">
        <v>3.34</v>
      </c>
      <c r="I243" s="269">
        <v>2465.04</v>
      </c>
      <c r="J243" s="269">
        <f>ROUND(I243*H243,2)</f>
        <v>8233.23</v>
      </c>
      <c r="K243" s="266" t="s">
        <v>17</v>
      </c>
      <c r="L243" s="270"/>
      <c r="M243" s="271" t="s">
        <v>17</v>
      </c>
      <c r="N243" s="272" t="s">
        <v>41</v>
      </c>
      <c r="O243" s="215">
        <v>0</v>
      </c>
      <c r="P243" s="215">
        <f>O243*H243</f>
        <v>0</v>
      </c>
      <c r="Q243" s="215">
        <v>0.001</v>
      </c>
      <c r="R243" s="215">
        <f>Q243*H243</f>
        <v>0.00334</v>
      </c>
      <c r="S243" s="215">
        <v>0</v>
      </c>
      <c r="T243" s="21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7" t="s">
        <v>300</v>
      </c>
      <c r="AT243" s="217" t="s">
        <v>420</v>
      </c>
      <c r="AU243" s="217" t="s">
        <v>80</v>
      </c>
      <c r="AY243" s="19" t="s">
        <v>242</v>
      </c>
      <c r="BE243" s="218">
        <f>IF(N243="základní",J243,0)</f>
        <v>8233.23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78</v>
      </c>
      <c r="BK243" s="218">
        <f>ROUND(I243*H243,2)</f>
        <v>8233.23</v>
      </c>
      <c r="BL243" s="19" t="s">
        <v>248</v>
      </c>
      <c r="BM243" s="217" t="s">
        <v>2499</v>
      </c>
    </row>
    <row r="244" spans="1:51" s="13" customFormat="1" ht="12">
      <c r="A244" s="13"/>
      <c r="B244" s="225"/>
      <c r="C244" s="226"/>
      <c r="D244" s="223" t="s">
        <v>254</v>
      </c>
      <c r="E244" s="227" t="s">
        <v>2279</v>
      </c>
      <c r="F244" s="228" t="s">
        <v>2500</v>
      </c>
      <c r="G244" s="226"/>
      <c r="H244" s="229">
        <v>3.34</v>
      </c>
      <c r="I244" s="226"/>
      <c r="J244" s="226"/>
      <c r="K244" s="226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254</v>
      </c>
      <c r="AU244" s="234" t="s">
        <v>80</v>
      </c>
      <c r="AV244" s="13" t="s">
        <v>80</v>
      </c>
      <c r="AW244" s="13" t="s">
        <v>32</v>
      </c>
      <c r="AX244" s="13" t="s">
        <v>78</v>
      </c>
      <c r="AY244" s="234" t="s">
        <v>242</v>
      </c>
    </row>
    <row r="245" spans="1:65" s="2" customFormat="1" ht="16.5" customHeight="1">
      <c r="A245" s="34"/>
      <c r="B245" s="35"/>
      <c r="C245" s="207" t="s">
        <v>605</v>
      </c>
      <c r="D245" s="207" t="s">
        <v>244</v>
      </c>
      <c r="E245" s="208" t="s">
        <v>2501</v>
      </c>
      <c r="F245" s="209" t="s">
        <v>2502</v>
      </c>
      <c r="G245" s="210" t="s">
        <v>2503</v>
      </c>
      <c r="H245" s="211">
        <v>0.084</v>
      </c>
      <c r="I245" s="212">
        <v>12463.86</v>
      </c>
      <c r="J245" s="212">
        <f>ROUND(I245*H245,2)</f>
        <v>1046.96</v>
      </c>
      <c r="K245" s="209" t="s">
        <v>247</v>
      </c>
      <c r="L245" s="40"/>
      <c r="M245" s="213" t="s">
        <v>17</v>
      </c>
      <c r="N245" s="214" t="s">
        <v>41</v>
      </c>
      <c r="O245" s="215">
        <v>28.407</v>
      </c>
      <c r="P245" s="215">
        <f>O245*H245</f>
        <v>2.386188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7" t="s">
        <v>248</v>
      </c>
      <c r="AT245" s="217" t="s">
        <v>244</v>
      </c>
      <c r="AU245" s="217" t="s">
        <v>80</v>
      </c>
      <c r="AY245" s="19" t="s">
        <v>242</v>
      </c>
      <c r="BE245" s="218">
        <f>IF(N245="základní",J245,0)</f>
        <v>1046.96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78</v>
      </c>
      <c r="BK245" s="218">
        <f>ROUND(I245*H245,2)</f>
        <v>1046.96</v>
      </c>
      <c r="BL245" s="19" t="s">
        <v>248</v>
      </c>
      <c r="BM245" s="217" t="s">
        <v>2504</v>
      </c>
    </row>
    <row r="246" spans="1:47" s="2" customFormat="1" ht="12">
      <c r="A246" s="34"/>
      <c r="B246" s="35"/>
      <c r="C246" s="36"/>
      <c r="D246" s="219" t="s">
        <v>250</v>
      </c>
      <c r="E246" s="36"/>
      <c r="F246" s="220" t="s">
        <v>2505</v>
      </c>
      <c r="G246" s="36"/>
      <c r="H246" s="36"/>
      <c r="I246" s="36"/>
      <c r="J246" s="36"/>
      <c r="K246" s="36"/>
      <c r="L246" s="40"/>
      <c r="M246" s="221"/>
      <c r="N246" s="222"/>
      <c r="O246" s="79"/>
      <c r="P246" s="79"/>
      <c r="Q246" s="79"/>
      <c r="R246" s="79"/>
      <c r="S246" s="79"/>
      <c r="T246" s="80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9" t="s">
        <v>250</v>
      </c>
      <c r="AU246" s="19" t="s">
        <v>80</v>
      </c>
    </row>
    <row r="247" spans="1:51" s="13" customFormat="1" ht="12">
      <c r="A247" s="13"/>
      <c r="B247" s="225"/>
      <c r="C247" s="226"/>
      <c r="D247" s="223" t="s">
        <v>254</v>
      </c>
      <c r="E247" s="227" t="s">
        <v>17</v>
      </c>
      <c r="F247" s="228" t="s">
        <v>2506</v>
      </c>
      <c r="G247" s="226"/>
      <c r="H247" s="229">
        <v>0.084</v>
      </c>
      <c r="I247" s="226"/>
      <c r="J247" s="226"/>
      <c r="K247" s="226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254</v>
      </c>
      <c r="AU247" s="234" t="s">
        <v>80</v>
      </c>
      <c r="AV247" s="13" t="s">
        <v>80</v>
      </c>
      <c r="AW247" s="13" t="s">
        <v>32</v>
      </c>
      <c r="AX247" s="13" t="s">
        <v>78</v>
      </c>
      <c r="AY247" s="234" t="s">
        <v>242</v>
      </c>
    </row>
    <row r="248" spans="1:65" s="2" customFormat="1" ht="16.5" customHeight="1">
      <c r="A248" s="34"/>
      <c r="B248" s="35"/>
      <c r="C248" s="207" t="s">
        <v>609</v>
      </c>
      <c r="D248" s="207" t="s">
        <v>244</v>
      </c>
      <c r="E248" s="208" t="s">
        <v>2507</v>
      </c>
      <c r="F248" s="209" t="s">
        <v>2508</v>
      </c>
      <c r="G248" s="210" t="s">
        <v>140</v>
      </c>
      <c r="H248" s="211">
        <v>835</v>
      </c>
      <c r="I248" s="212">
        <v>0.8</v>
      </c>
      <c r="J248" s="212">
        <f>ROUND(I248*H248,2)</f>
        <v>668</v>
      </c>
      <c r="K248" s="209" t="s">
        <v>247</v>
      </c>
      <c r="L248" s="40"/>
      <c r="M248" s="213" t="s">
        <v>17</v>
      </c>
      <c r="N248" s="214" t="s">
        <v>41</v>
      </c>
      <c r="O248" s="215">
        <v>0.002</v>
      </c>
      <c r="P248" s="215">
        <f>O248*H248</f>
        <v>1.67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7" t="s">
        <v>248</v>
      </c>
      <c r="AT248" s="217" t="s">
        <v>244</v>
      </c>
      <c r="AU248" s="217" t="s">
        <v>80</v>
      </c>
      <c r="AY248" s="19" t="s">
        <v>242</v>
      </c>
      <c r="BE248" s="218">
        <f>IF(N248="základní",J248,0)</f>
        <v>668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78</v>
      </c>
      <c r="BK248" s="218">
        <f>ROUND(I248*H248,2)</f>
        <v>668</v>
      </c>
      <c r="BL248" s="19" t="s">
        <v>248</v>
      </c>
      <c r="BM248" s="217" t="s">
        <v>2509</v>
      </c>
    </row>
    <row r="249" spans="1:47" s="2" customFormat="1" ht="12">
      <c r="A249" s="34"/>
      <c r="B249" s="35"/>
      <c r="C249" s="36"/>
      <c r="D249" s="219" t="s">
        <v>250</v>
      </c>
      <c r="E249" s="36"/>
      <c r="F249" s="220" t="s">
        <v>2510</v>
      </c>
      <c r="G249" s="36"/>
      <c r="H249" s="36"/>
      <c r="I249" s="36"/>
      <c r="J249" s="36"/>
      <c r="K249" s="36"/>
      <c r="L249" s="40"/>
      <c r="M249" s="221"/>
      <c r="N249" s="222"/>
      <c r="O249" s="79"/>
      <c r="P249" s="79"/>
      <c r="Q249" s="79"/>
      <c r="R249" s="79"/>
      <c r="S249" s="79"/>
      <c r="T249" s="80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9" t="s">
        <v>250</v>
      </c>
      <c r="AU249" s="19" t="s">
        <v>80</v>
      </c>
    </row>
    <row r="250" spans="1:51" s="13" customFormat="1" ht="12">
      <c r="A250" s="13"/>
      <c r="B250" s="225"/>
      <c r="C250" s="226"/>
      <c r="D250" s="223" t="s">
        <v>254</v>
      </c>
      <c r="E250" s="227" t="s">
        <v>17</v>
      </c>
      <c r="F250" s="228" t="s">
        <v>2231</v>
      </c>
      <c r="G250" s="226"/>
      <c r="H250" s="229">
        <v>835</v>
      </c>
      <c r="I250" s="226"/>
      <c r="J250" s="226"/>
      <c r="K250" s="226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254</v>
      </c>
      <c r="AU250" s="234" t="s">
        <v>80</v>
      </c>
      <c r="AV250" s="13" t="s">
        <v>80</v>
      </c>
      <c r="AW250" s="13" t="s">
        <v>32</v>
      </c>
      <c r="AX250" s="13" t="s">
        <v>78</v>
      </c>
      <c r="AY250" s="234" t="s">
        <v>242</v>
      </c>
    </row>
    <row r="251" spans="1:65" s="2" customFormat="1" ht="16.5" customHeight="1">
      <c r="A251" s="34"/>
      <c r="B251" s="35"/>
      <c r="C251" s="207" t="s">
        <v>614</v>
      </c>
      <c r="D251" s="207" t="s">
        <v>244</v>
      </c>
      <c r="E251" s="208" t="s">
        <v>2511</v>
      </c>
      <c r="F251" s="209" t="s">
        <v>2512</v>
      </c>
      <c r="G251" s="210" t="s">
        <v>144</v>
      </c>
      <c r="H251" s="211">
        <v>12.25</v>
      </c>
      <c r="I251" s="212">
        <v>140.19</v>
      </c>
      <c r="J251" s="212">
        <f>ROUND(I251*H251,2)</f>
        <v>1717.33</v>
      </c>
      <c r="K251" s="209" t="s">
        <v>247</v>
      </c>
      <c r="L251" s="40"/>
      <c r="M251" s="213" t="s">
        <v>17</v>
      </c>
      <c r="N251" s="214" t="s">
        <v>41</v>
      </c>
      <c r="O251" s="215">
        <v>0.261</v>
      </c>
      <c r="P251" s="215">
        <f>O251*H251</f>
        <v>3.19725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7" t="s">
        <v>248</v>
      </c>
      <c r="AT251" s="217" t="s">
        <v>244</v>
      </c>
      <c r="AU251" s="217" t="s">
        <v>80</v>
      </c>
      <c r="AY251" s="19" t="s">
        <v>242</v>
      </c>
      <c r="BE251" s="218">
        <f>IF(N251="základní",J251,0)</f>
        <v>1717.33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78</v>
      </c>
      <c r="BK251" s="218">
        <f>ROUND(I251*H251,2)</f>
        <v>1717.33</v>
      </c>
      <c r="BL251" s="19" t="s">
        <v>248</v>
      </c>
      <c r="BM251" s="217" t="s">
        <v>2513</v>
      </c>
    </row>
    <row r="252" spans="1:47" s="2" customFormat="1" ht="12">
      <c r="A252" s="34"/>
      <c r="B252" s="35"/>
      <c r="C252" s="36"/>
      <c r="D252" s="219" t="s">
        <v>250</v>
      </c>
      <c r="E252" s="36"/>
      <c r="F252" s="220" t="s">
        <v>2514</v>
      </c>
      <c r="G252" s="36"/>
      <c r="H252" s="36"/>
      <c r="I252" s="36"/>
      <c r="J252" s="36"/>
      <c r="K252" s="36"/>
      <c r="L252" s="40"/>
      <c r="M252" s="221"/>
      <c r="N252" s="222"/>
      <c r="O252" s="79"/>
      <c r="P252" s="79"/>
      <c r="Q252" s="79"/>
      <c r="R252" s="79"/>
      <c r="S252" s="79"/>
      <c r="T252" s="80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9" t="s">
        <v>250</v>
      </c>
      <c r="AU252" s="19" t="s">
        <v>80</v>
      </c>
    </row>
    <row r="253" spans="1:51" s="13" customFormat="1" ht="12">
      <c r="A253" s="13"/>
      <c r="B253" s="225"/>
      <c r="C253" s="226"/>
      <c r="D253" s="223" t="s">
        <v>254</v>
      </c>
      <c r="E253" s="227" t="s">
        <v>2276</v>
      </c>
      <c r="F253" s="228" t="s">
        <v>2515</v>
      </c>
      <c r="G253" s="226"/>
      <c r="H253" s="229">
        <v>12.25</v>
      </c>
      <c r="I253" s="226"/>
      <c r="J253" s="226"/>
      <c r="K253" s="226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254</v>
      </c>
      <c r="AU253" s="234" t="s">
        <v>80</v>
      </c>
      <c r="AV253" s="13" t="s">
        <v>80</v>
      </c>
      <c r="AW253" s="13" t="s">
        <v>32</v>
      </c>
      <c r="AX253" s="13" t="s">
        <v>78</v>
      </c>
      <c r="AY253" s="234" t="s">
        <v>242</v>
      </c>
    </row>
    <row r="254" spans="1:65" s="2" customFormat="1" ht="16.5" customHeight="1">
      <c r="A254" s="34"/>
      <c r="B254" s="35"/>
      <c r="C254" s="207" t="s">
        <v>618</v>
      </c>
      <c r="D254" s="207" t="s">
        <v>244</v>
      </c>
      <c r="E254" s="208" t="s">
        <v>2516</v>
      </c>
      <c r="F254" s="209" t="s">
        <v>2517</v>
      </c>
      <c r="G254" s="210" t="s">
        <v>144</v>
      </c>
      <c r="H254" s="211">
        <v>13.475</v>
      </c>
      <c r="I254" s="212">
        <v>351.48</v>
      </c>
      <c r="J254" s="212">
        <f>ROUND(I254*H254,2)</f>
        <v>4736.19</v>
      </c>
      <c r="K254" s="209" t="s">
        <v>247</v>
      </c>
      <c r="L254" s="40"/>
      <c r="M254" s="213" t="s">
        <v>17</v>
      </c>
      <c r="N254" s="214" t="s">
        <v>41</v>
      </c>
      <c r="O254" s="215">
        <v>0.452</v>
      </c>
      <c r="P254" s="215">
        <f>O254*H254</f>
        <v>6.0907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7" t="s">
        <v>248</v>
      </c>
      <c r="AT254" s="217" t="s">
        <v>244</v>
      </c>
      <c r="AU254" s="217" t="s">
        <v>80</v>
      </c>
      <c r="AY254" s="19" t="s">
        <v>242</v>
      </c>
      <c r="BE254" s="218">
        <f>IF(N254="základní",J254,0)</f>
        <v>4736.19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78</v>
      </c>
      <c r="BK254" s="218">
        <f>ROUND(I254*H254,2)</f>
        <v>4736.19</v>
      </c>
      <c r="BL254" s="19" t="s">
        <v>248</v>
      </c>
      <c r="BM254" s="217" t="s">
        <v>2518</v>
      </c>
    </row>
    <row r="255" spans="1:47" s="2" customFormat="1" ht="12">
      <c r="A255" s="34"/>
      <c r="B255" s="35"/>
      <c r="C255" s="36"/>
      <c r="D255" s="219" t="s">
        <v>250</v>
      </c>
      <c r="E255" s="36"/>
      <c r="F255" s="220" t="s">
        <v>2519</v>
      </c>
      <c r="G255" s="36"/>
      <c r="H255" s="36"/>
      <c r="I255" s="36"/>
      <c r="J255" s="36"/>
      <c r="K255" s="36"/>
      <c r="L255" s="40"/>
      <c r="M255" s="221"/>
      <c r="N255" s="222"/>
      <c r="O255" s="79"/>
      <c r="P255" s="79"/>
      <c r="Q255" s="79"/>
      <c r="R255" s="79"/>
      <c r="S255" s="79"/>
      <c r="T255" s="80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9" t="s">
        <v>250</v>
      </c>
      <c r="AU255" s="19" t="s">
        <v>80</v>
      </c>
    </row>
    <row r="256" spans="1:51" s="13" customFormat="1" ht="12">
      <c r="A256" s="13"/>
      <c r="B256" s="225"/>
      <c r="C256" s="226"/>
      <c r="D256" s="223" t="s">
        <v>254</v>
      </c>
      <c r="E256" s="227" t="s">
        <v>17</v>
      </c>
      <c r="F256" s="228" t="s">
        <v>2520</v>
      </c>
      <c r="G256" s="226"/>
      <c r="H256" s="229">
        <v>13.475</v>
      </c>
      <c r="I256" s="226"/>
      <c r="J256" s="226"/>
      <c r="K256" s="226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254</v>
      </c>
      <c r="AU256" s="234" t="s">
        <v>80</v>
      </c>
      <c r="AV256" s="13" t="s">
        <v>80</v>
      </c>
      <c r="AW256" s="13" t="s">
        <v>32</v>
      </c>
      <c r="AX256" s="13" t="s">
        <v>78</v>
      </c>
      <c r="AY256" s="234" t="s">
        <v>242</v>
      </c>
    </row>
    <row r="257" spans="1:63" s="12" customFormat="1" ht="22.8" customHeight="1">
      <c r="A257" s="12"/>
      <c r="B257" s="192"/>
      <c r="C257" s="193"/>
      <c r="D257" s="194" t="s">
        <v>69</v>
      </c>
      <c r="E257" s="205" t="s">
        <v>771</v>
      </c>
      <c r="F257" s="205" t="s">
        <v>772</v>
      </c>
      <c r="G257" s="193"/>
      <c r="H257" s="193"/>
      <c r="I257" s="193"/>
      <c r="J257" s="206">
        <f>BK257</f>
        <v>17158.82</v>
      </c>
      <c r="K257" s="193"/>
      <c r="L257" s="197"/>
      <c r="M257" s="198"/>
      <c r="N257" s="199"/>
      <c r="O257" s="199"/>
      <c r="P257" s="200">
        <f>SUM(P258:P259)</f>
        <v>34.738029000000004</v>
      </c>
      <c r="Q257" s="199"/>
      <c r="R257" s="200">
        <f>SUM(R258:R259)</f>
        <v>0</v>
      </c>
      <c r="S257" s="199"/>
      <c r="T257" s="201">
        <f>SUM(T258:T259)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2" t="s">
        <v>78</v>
      </c>
      <c r="AT257" s="203" t="s">
        <v>69</v>
      </c>
      <c r="AU257" s="203" t="s">
        <v>78</v>
      </c>
      <c r="AY257" s="202" t="s">
        <v>242</v>
      </c>
      <c r="BK257" s="204">
        <f>SUM(BK258:BK259)</f>
        <v>17158.82</v>
      </c>
    </row>
    <row r="258" spans="1:65" s="2" customFormat="1" ht="16.5" customHeight="1">
      <c r="A258" s="34"/>
      <c r="B258" s="35"/>
      <c r="C258" s="207" t="s">
        <v>622</v>
      </c>
      <c r="D258" s="207" t="s">
        <v>244</v>
      </c>
      <c r="E258" s="208" t="s">
        <v>2521</v>
      </c>
      <c r="F258" s="209" t="s">
        <v>2522</v>
      </c>
      <c r="G258" s="210" t="s">
        <v>736</v>
      </c>
      <c r="H258" s="211">
        <v>17.343</v>
      </c>
      <c r="I258" s="212">
        <v>989.38</v>
      </c>
      <c r="J258" s="212">
        <f>ROUND(I258*H258,2)</f>
        <v>17158.82</v>
      </c>
      <c r="K258" s="209" t="s">
        <v>247</v>
      </c>
      <c r="L258" s="40"/>
      <c r="M258" s="213" t="s">
        <v>17</v>
      </c>
      <c r="N258" s="214" t="s">
        <v>41</v>
      </c>
      <c r="O258" s="215">
        <v>2.003</v>
      </c>
      <c r="P258" s="215">
        <f>O258*H258</f>
        <v>34.738029000000004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7" t="s">
        <v>248</v>
      </c>
      <c r="AT258" s="217" t="s">
        <v>244</v>
      </c>
      <c r="AU258" s="217" t="s">
        <v>80</v>
      </c>
      <c r="AY258" s="19" t="s">
        <v>242</v>
      </c>
      <c r="BE258" s="218">
        <f>IF(N258="základní",J258,0)</f>
        <v>17158.82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78</v>
      </c>
      <c r="BK258" s="218">
        <f>ROUND(I258*H258,2)</f>
        <v>17158.82</v>
      </c>
      <c r="BL258" s="19" t="s">
        <v>248</v>
      </c>
      <c r="BM258" s="217" t="s">
        <v>2523</v>
      </c>
    </row>
    <row r="259" spans="1:47" s="2" customFormat="1" ht="12">
      <c r="A259" s="34"/>
      <c r="B259" s="35"/>
      <c r="C259" s="36"/>
      <c r="D259" s="219" t="s">
        <v>250</v>
      </c>
      <c r="E259" s="36"/>
      <c r="F259" s="220" t="s">
        <v>2524</v>
      </c>
      <c r="G259" s="36"/>
      <c r="H259" s="36"/>
      <c r="I259" s="36"/>
      <c r="J259" s="36"/>
      <c r="K259" s="36"/>
      <c r="L259" s="40"/>
      <c r="M259" s="273"/>
      <c r="N259" s="274"/>
      <c r="O259" s="275"/>
      <c r="P259" s="275"/>
      <c r="Q259" s="275"/>
      <c r="R259" s="275"/>
      <c r="S259" s="275"/>
      <c r="T259" s="276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9" t="s">
        <v>250</v>
      </c>
      <c r="AU259" s="19" t="s">
        <v>80</v>
      </c>
    </row>
    <row r="260" spans="1:31" s="2" customFormat="1" ht="6.95" customHeight="1">
      <c r="A260" s="34"/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40"/>
      <c r="M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</row>
  </sheetData>
  <sheetProtection password="CC35" sheet="1" objects="1" scenarios="1" formatColumns="0" formatRows="0" autoFilter="0"/>
  <autoFilter ref="C81:K25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1_02/111251101"/>
    <hyperlink ref="F92" r:id="rId2" display="https://podminky.urs.cz/item/CS_URS_2021_02/112101101"/>
    <hyperlink ref="F95" r:id="rId3" display="https://podminky.urs.cz/item/CS_URS_2021_02/112101102"/>
    <hyperlink ref="F98" r:id="rId4" display="https://podminky.urs.cz/item/CS_URS_2021_02/112101121"/>
    <hyperlink ref="F102" r:id="rId5" display="https://podminky.urs.cz/item/CS_URS_2021_02/112101122"/>
    <hyperlink ref="F105" r:id="rId6" display="https://podminky.urs.cz/item/CS_URS_2021_02/112101123"/>
    <hyperlink ref="F108" r:id="rId7" display="https://podminky.urs.cz/item/CS_URS_2021_02/112251101"/>
    <hyperlink ref="F111" r:id="rId8" display="https://podminky.urs.cz/item/CS_URS_2021_02/112251102"/>
    <hyperlink ref="F114" r:id="rId9" display="https://podminky.urs.cz/item/CS_URS_2021_02/112251103"/>
    <hyperlink ref="F119" r:id="rId10" display="https://podminky.urs.cz/item/CS_URS_2021_02/162351104"/>
    <hyperlink ref="F121" r:id="rId11" display="https://podminky.urs.cz/item/CS_URS_2021_02/174211101"/>
    <hyperlink ref="F124" r:id="rId12" display="https://podminky.urs.cz/item/CS_URS_2021_02/181111111"/>
    <hyperlink ref="F130" r:id="rId13" display="https://podminky.urs.cz/item/CS_URS_2021_02/181411121"/>
    <hyperlink ref="F142" r:id="rId14" display="https://podminky.urs.cz/item/CS_URS_2021_02/182303111"/>
    <hyperlink ref="F148" r:id="rId15" display="https://podminky.urs.cz/item/CS_URS_2021_02/183101221"/>
    <hyperlink ref="F151" r:id="rId16" display="https://podminky.urs.cz/item/CS_URS_2021_02/183101222"/>
    <hyperlink ref="F158" r:id="rId17" display="https://podminky.urs.cz/item/CS_URS_2021_02/183205111"/>
    <hyperlink ref="F161" r:id="rId18" display="https://podminky.urs.cz/item/CS_URS_2021_02/183211211"/>
    <hyperlink ref="F164" r:id="rId19" display="https://podminky.urs.cz/item/CS_URS_2021_02/183211312"/>
    <hyperlink ref="F171" r:id="rId20" display="https://podminky.urs.cz/item/CS_URS_2021_02/183211313"/>
    <hyperlink ref="F183" r:id="rId21" display="https://podminky.urs.cz/item/CS_URS_2021_02/184102115"/>
    <hyperlink ref="F201" r:id="rId22" display="https://podminky.urs.cz/item/CS_URS_2021_02/184102116"/>
    <hyperlink ref="F206" r:id="rId23" display="https://podminky.urs.cz/item/CS_URS_2021_02/184215132"/>
    <hyperlink ref="F211" r:id="rId24" display="https://podminky.urs.cz/item/CS_URS_2021_02/184501141"/>
    <hyperlink ref="F217" r:id="rId25" display="https://podminky.urs.cz/item/CS_URS_2021_02/184801121"/>
    <hyperlink ref="F220" r:id="rId26" display="https://podminky.urs.cz/item/CS_URS_2021_02/184802111"/>
    <hyperlink ref="F232" r:id="rId27" display="https://podminky.urs.cz/item/CS_URS_2021_02/184804117"/>
    <hyperlink ref="F235" r:id="rId28" display="https://podminky.urs.cz/item/CS_URS_2021_02/184911421"/>
    <hyperlink ref="F241" r:id="rId29" display="https://podminky.urs.cz/item/CS_URS_2021_02/185802113"/>
    <hyperlink ref="F246" r:id="rId30" display="https://podminky.urs.cz/item/CS_URS_2021_02/185803105"/>
    <hyperlink ref="F249" r:id="rId31" display="https://podminky.urs.cz/item/CS_URS_2021_02/185803211"/>
    <hyperlink ref="F252" r:id="rId32" display="https://podminky.urs.cz/item/CS_URS_2021_02/185804312"/>
    <hyperlink ref="F255" r:id="rId33" display="https://podminky.urs.cz/item/CS_URS_2021_02/185851121"/>
    <hyperlink ref="F259" r:id="rId34" display="https://podminky.urs.cz/item/CS_URS_2021_02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</row>
    <row r="4" spans="2:4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8" t="s">
        <v>14</v>
      </c>
      <c r="L6" s="22"/>
    </row>
    <row r="7" spans="2:12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</row>
    <row r="8" spans="2:12" s="1" customFormat="1" ht="12" customHeight="1">
      <c r="B8" s="22"/>
      <c r="D8" s="138" t="s">
        <v>159</v>
      </c>
      <c r="L8" s="22"/>
    </row>
    <row r="9" spans="1:31" s="2" customFormat="1" ht="16.5" customHeight="1">
      <c r="A9" s="34"/>
      <c r="B9" s="40"/>
      <c r="C9" s="34"/>
      <c r="D9" s="34"/>
      <c r="E9" s="139" t="s">
        <v>2525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40"/>
      <c r="C10" s="34"/>
      <c r="D10" s="138" t="s">
        <v>2526</v>
      </c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40"/>
      <c r="C11" s="34"/>
      <c r="D11" s="34"/>
      <c r="E11" s="141" t="s">
        <v>2527</v>
      </c>
      <c r="F11" s="34"/>
      <c r="G11" s="34"/>
      <c r="H11" s="34"/>
      <c r="I11" s="34"/>
      <c r="J11" s="34"/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40"/>
      <c r="C12" s="34"/>
      <c r="D12" s="34"/>
      <c r="E12" s="34"/>
      <c r="F12" s="34"/>
      <c r="G12" s="34"/>
      <c r="H12" s="34"/>
      <c r="I12" s="34"/>
      <c r="J12" s="34"/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40"/>
      <c r="C13" s="34"/>
      <c r="D13" s="138" t="s">
        <v>16</v>
      </c>
      <c r="E13" s="34"/>
      <c r="F13" s="128" t="s">
        <v>17</v>
      </c>
      <c r="G13" s="34"/>
      <c r="H13" s="34"/>
      <c r="I13" s="138" t="s">
        <v>18</v>
      </c>
      <c r="J13" s="128" t="s">
        <v>17</v>
      </c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19</v>
      </c>
      <c r="E14" s="34"/>
      <c r="F14" s="128" t="s">
        <v>20</v>
      </c>
      <c r="G14" s="34"/>
      <c r="H14" s="34"/>
      <c r="I14" s="138" t="s">
        <v>21</v>
      </c>
      <c r="J14" s="142" t="str">
        <f>'Rekapitulace stavby'!AN8</f>
        <v>18. 1. 2022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40"/>
      <c r="C15" s="34"/>
      <c r="D15" s="34"/>
      <c r="E15" s="34"/>
      <c r="F15" s="34"/>
      <c r="G15" s="34"/>
      <c r="H15" s="34"/>
      <c r="I15" s="34"/>
      <c r="J15" s="34"/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40"/>
      <c r="C16" s="34"/>
      <c r="D16" s="138" t="s">
        <v>23</v>
      </c>
      <c r="E16" s="34"/>
      <c r="F16" s="34"/>
      <c r="G16" s="34"/>
      <c r="H16" s="34"/>
      <c r="I16" s="138" t="s">
        <v>24</v>
      </c>
      <c r="J16" s="128" t="s">
        <v>17</v>
      </c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40"/>
      <c r="C17" s="34"/>
      <c r="D17" s="34"/>
      <c r="E17" s="128" t="s">
        <v>25</v>
      </c>
      <c r="F17" s="34"/>
      <c r="G17" s="34"/>
      <c r="H17" s="34"/>
      <c r="I17" s="138" t="s">
        <v>26</v>
      </c>
      <c r="J17" s="128" t="s">
        <v>17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40"/>
      <c r="C18" s="34"/>
      <c r="D18" s="34"/>
      <c r="E18" s="34"/>
      <c r="F18" s="34"/>
      <c r="G18" s="34"/>
      <c r="H18" s="34"/>
      <c r="I18" s="34"/>
      <c r="J18" s="34"/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40"/>
      <c r="C19" s="34"/>
      <c r="D19" s="138" t="s">
        <v>27</v>
      </c>
      <c r="E19" s="34"/>
      <c r="F19" s="34"/>
      <c r="G19" s="34"/>
      <c r="H19" s="34"/>
      <c r="I19" s="138" t="s">
        <v>24</v>
      </c>
      <c r="J19" s="128" t="str">
        <f>'Rekapitulace stavby'!AN13</f>
        <v>05370507</v>
      </c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40"/>
      <c r="C20" s="34"/>
      <c r="D20" s="34"/>
      <c r="E20" s="128" t="str">
        <f>'Rekapitulace stavby'!E14</f>
        <v>BAGRUNC s.r.o.</v>
      </c>
      <c r="F20" s="128"/>
      <c r="G20" s="128"/>
      <c r="H20" s="128"/>
      <c r="I20" s="138" t="s">
        <v>26</v>
      </c>
      <c r="J20" s="128" t="str">
        <f>'Rekapitulace stavby'!AN14</f>
        <v/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40"/>
      <c r="C21" s="34"/>
      <c r="D21" s="34"/>
      <c r="E21" s="34"/>
      <c r="F21" s="34"/>
      <c r="G21" s="34"/>
      <c r="H21" s="34"/>
      <c r="I21" s="34"/>
      <c r="J21" s="34"/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40"/>
      <c r="C22" s="34"/>
      <c r="D22" s="138" t="s">
        <v>30</v>
      </c>
      <c r="E22" s="34"/>
      <c r="F22" s="34"/>
      <c r="G22" s="34"/>
      <c r="H22" s="34"/>
      <c r="I22" s="138" t="s">
        <v>24</v>
      </c>
      <c r="J22" s="128" t="s">
        <v>17</v>
      </c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40"/>
      <c r="C23" s="34"/>
      <c r="D23" s="34"/>
      <c r="E23" s="128" t="s">
        <v>2528</v>
      </c>
      <c r="F23" s="34"/>
      <c r="G23" s="34"/>
      <c r="H23" s="34"/>
      <c r="I23" s="138" t="s">
        <v>26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40"/>
      <c r="C24" s="34"/>
      <c r="D24" s="34"/>
      <c r="E24" s="34"/>
      <c r="F24" s="34"/>
      <c r="G24" s="34"/>
      <c r="H24" s="34"/>
      <c r="I24" s="34"/>
      <c r="J24" s="34"/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40"/>
      <c r="C25" s="34"/>
      <c r="D25" s="138" t="s">
        <v>33</v>
      </c>
      <c r="E25" s="34"/>
      <c r="F25" s="34"/>
      <c r="G25" s="34"/>
      <c r="H25" s="34"/>
      <c r="I25" s="138" t="s">
        <v>24</v>
      </c>
      <c r="J25" s="128" t="s">
        <v>17</v>
      </c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40"/>
      <c r="C26" s="34"/>
      <c r="D26" s="34"/>
      <c r="E26" s="128" t="s">
        <v>2528</v>
      </c>
      <c r="F26" s="34"/>
      <c r="G26" s="34"/>
      <c r="H26" s="34"/>
      <c r="I26" s="138" t="s">
        <v>26</v>
      </c>
      <c r="J26" s="128" t="s">
        <v>17</v>
      </c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40"/>
      <c r="C27" s="34"/>
      <c r="D27" s="34"/>
      <c r="E27" s="34"/>
      <c r="F27" s="34"/>
      <c r="G27" s="34"/>
      <c r="H27" s="34"/>
      <c r="I27" s="34"/>
      <c r="J27" s="34"/>
      <c r="K27" s="34"/>
      <c r="L27" s="140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40"/>
      <c r="C28" s="34"/>
      <c r="D28" s="138" t="s">
        <v>34</v>
      </c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43"/>
      <c r="B29" s="144"/>
      <c r="C29" s="143"/>
      <c r="D29" s="143"/>
      <c r="E29" s="145" t="s">
        <v>17</v>
      </c>
      <c r="F29" s="145"/>
      <c r="G29" s="145"/>
      <c r="H29" s="145"/>
      <c r="I29" s="143"/>
      <c r="J29" s="143"/>
      <c r="K29" s="143"/>
      <c r="L29" s="146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s="2" customFormat="1" ht="6.95" customHeight="1">
      <c r="A30" s="34"/>
      <c r="B30" s="40"/>
      <c r="C30" s="34"/>
      <c r="D30" s="34"/>
      <c r="E30" s="34"/>
      <c r="F30" s="34"/>
      <c r="G30" s="34"/>
      <c r="H30" s="34"/>
      <c r="I30" s="34"/>
      <c r="J30" s="34"/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40"/>
      <c r="C32" s="34"/>
      <c r="D32" s="148" t="s">
        <v>36</v>
      </c>
      <c r="E32" s="34"/>
      <c r="F32" s="34"/>
      <c r="G32" s="34"/>
      <c r="H32" s="34"/>
      <c r="I32" s="34"/>
      <c r="J32" s="149">
        <f>ROUND(J91,2)</f>
        <v>325625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40"/>
      <c r="C33" s="34"/>
      <c r="D33" s="147"/>
      <c r="E33" s="147"/>
      <c r="F33" s="147"/>
      <c r="G33" s="147"/>
      <c r="H33" s="147"/>
      <c r="I33" s="147"/>
      <c r="J33" s="147"/>
      <c r="K33" s="147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34"/>
      <c r="F34" s="150" t="s">
        <v>38</v>
      </c>
      <c r="G34" s="34"/>
      <c r="H34" s="34"/>
      <c r="I34" s="150" t="s">
        <v>37</v>
      </c>
      <c r="J34" s="150" t="s">
        <v>39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40"/>
      <c r="C35" s="34"/>
      <c r="D35" s="151" t="s">
        <v>40</v>
      </c>
      <c r="E35" s="138" t="s">
        <v>41</v>
      </c>
      <c r="F35" s="152">
        <f>ROUND((SUM(BE91:BE135)),2)</f>
        <v>325625</v>
      </c>
      <c r="G35" s="34"/>
      <c r="H35" s="34"/>
      <c r="I35" s="153">
        <v>0.21</v>
      </c>
      <c r="J35" s="152">
        <f>ROUND(((SUM(BE91:BE135))*I35),2)</f>
        <v>68381.25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40"/>
      <c r="C36" s="34"/>
      <c r="D36" s="34"/>
      <c r="E36" s="138" t="s">
        <v>42</v>
      </c>
      <c r="F36" s="152">
        <f>ROUND((SUM(BF91:BF135)),2)</f>
        <v>0</v>
      </c>
      <c r="G36" s="34"/>
      <c r="H36" s="34"/>
      <c r="I36" s="153">
        <v>0.15</v>
      </c>
      <c r="J36" s="152">
        <f>ROUND(((SUM(BF91:BF135))*I36),2)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43</v>
      </c>
      <c r="F37" s="152">
        <f>ROUND((SUM(BG91:BG135)),2)</f>
        <v>0</v>
      </c>
      <c r="G37" s="34"/>
      <c r="H37" s="34"/>
      <c r="I37" s="153">
        <v>0.21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40"/>
      <c r="C38" s="34"/>
      <c r="D38" s="34"/>
      <c r="E38" s="138" t="s">
        <v>44</v>
      </c>
      <c r="F38" s="152">
        <f>ROUND((SUM(BH91:BH135)),2)</f>
        <v>0</v>
      </c>
      <c r="G38" s="34"/>
      <c r="H38" s="34"/>
      <c r="I38" s="153">
        <v>0.15</v>
      </c>
      <c r="J38" s="152">
        <f>0</f>
        <v>0</v>
      </c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40"/>
      <c r="C39" s="34"/>
      <c r="D39" s="34"/>
      <c r="E39" s="138" t="s">
        <v>45</v>
      </c>
      <c r="F39" s="152">
        <f>ROUND((SUM(BI91:BI135)),2)</f>
        <v>0</v>
      </c>
      <c r="G39" s="34"/>
      <c r="H39" s="34"/>
      <c r="I39" s="153">
        <v>0</v>
      </c>
      <c r="J39" s="152">
        <f>0</f>
        <v>0</v>
      </c>
      <c r="K39" s="34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40"/>
      <c r="C40" s="34"/>
      <c r="D40" s="34"/>
      <c r="E40" s="34"/>
      <c r="F40" s="34"/>
      <c r="G40" s="34"/>
      <c r="H40" s="34"/>
      <c r="I40" s="34"/>
      <c r="J40" s="34"/>
      <c r="K40" s="34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40"/>
      <c r="C41" s="154"/>
      <c r="D41" s="155" t="s">
        <v>46</v>
      </c>
      <c r="E41" s="156"/>
      <c r="F41" s="156"/>
      <c r="G41" s="157" t="s">
        <v>47</v>
      </c>
      <c r="H41" s="158" t="s">
        <v>48</v>
      </c>
      <c r="I41" s="156"/>
      <c r="J41" s="159">
        <f>SUM(J32:J39)</f>
        <v>394006.25</v>
      </c>
      <c r="K41" s="160"/>
      <c r="L41" s="140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40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5" t="s">
        <v>216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14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165" t="str">
        <f>E7</f>
        <v>Náves Holohlavy</v>
      </c>
      <c r="F50" s="31"/>
      <c r="G50" s="31"/>
      <c r="H50" s="31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3"/>
      <c r="C51" s="31" t="s">
        <v>159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4"/>
      <c r="B52" s="35"/>
      <c r="C52" s="36"/>
      <c r="D52" s="36"/>
      <c r="E52" s="165" t="s">
        <v>2525</v>
      </c>
      <c r="F52" s="36"/>
      <c r="G52" s="36"/>
      <c r="H52" s="36"/>
      <c r="I52" s="36"/>
      <c r="J52" s="36"/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31" t="s">
        <v>2526</v>
      </c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64" t="str">
        <f>E11</f>
        <v>08-1 - Venkovní trasy strukturované kabeláže (MT)</v>
      </c>
      <c r="F54" s="36"/>
      <c r="G54" s="36"/>
      <c r="H54" s="36"/>
      <c r="I54" s="36"/>
      <c r="J54" s="36"/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31" t="s">
        <v>19</v>
      </c>
      <c r="D56" s="36"/>
      <c r="E56" s="36"/>
      <c r="F56" s="28" t="str">
        <f>F14</f>
        <v>Holohlavy</v>
      </c>
      <c r="G56" s="36"/>
      <c r="H56" s="36"/>
      <c r="I56" s="31" t="s">
        <v>21</v>
      </c>
      <c r="J56" s="67" t="str">
        <f>IF(J14="","",J14)</f>
        <v>18. 1. 2022</v>
      </c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15" customHeight="1">
      <c r="A58" s="34"/>
      <c r="B58" s="35"/>
      <c r="C58" s="31" t="s">
        <v>23</v>
      </c>
      <c r="D58" s="36"/>
      <c r="E58" s="36"/>
      <c r="F58" s="28" t="str">
        <f>E17</f>
        <v>Obec Holohlavy</v>
      </c>
      <c r="G58" s="36"/>
      <c r="H58" s="36"/>
      <c r="I58" s="31" t="s">
        <v>30</v>
      </c>
      <c r="J58" s="32" t="str">
        <f>E23</f>
        <v>AGCOM s.r.o.</v>
      </c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31" t="s">
        <v>27</v>
      </c>
      <c r="D59" s="36"/>
      <c r="E59" s="36"/>
      <c r="F59" s="28" t="str">
        <f>IF(E20="","",E20)</f>
        <v>BAGRUNC s.r.o.</v>
      </c>
      <c r="G59" s="36"/>
      <c r="H59" s="36"/>
      <c r="I59" s="31" t="s">
        <v>33</v>
      </c>
      <c r="J59" s="32" t="str">
        <f>E26</f>
        <v>AGCOM s.r.o.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40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66" t="s">
        <v>217</v>
      </c>
      <c r="D61" s="167"/>
      <c r="E61" s="167"/>
      <c r="F61" s="167"/>
      <c r="G61" s="167"/>
      <c r="H61" s="167"/>
      <c r="I61" s="167"/>
      <c r="J61" s="168" t="s">
        <v>218</v>
      </c>
      <c r="K61" s="167"/>
      <c r="L61" s="140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40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" customHeight="1">
      <c r="A63" s="34"/>
      <c r="B63" s="35"/>
      <c r="C63" s="169" t="s">
        <v>68</v>
      </c>
      <c r="D63" s="36"/>
      <c r="E63" s="36"/>
      <c r="F63" s="36"/>
      <c r="G63" s="36"/>
      <c r="H63" s="36"/>
      <c r="I63" s="36"/>
      <c r="J63" s="97">
        <f>J91</f>
        <v>325625</v>
      </c>
      <c r="K63" s="36"/>
      <c r="L63" s="140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219</v>
      </c>
    </row>
    <row r="64" spans="1:31" s="9" customFormat="1" ht="24.95" customHeight="1">
      <c r="A64" s="9"/>
      <c r="B64" s="170"/>
      <c r="C64" s="171"/>
      <c r="D64" s="172" t="s">
        <v>2529</v>
      </c>
      <c r="E64" s="173"/>
      <c r="F64" s="173"/>
      <c r="G64" s="173"/>
      <c r="H64" s="173"/>
      <c r="I64" s="173"/>
      <c r="J64" s="174">
        <f>J92</f>
        <v>256430</v>
      </c>
      <c r="K64" s="171"/>
      <c r="L64" s="17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6"/>
      <c r="C65" s="120"/>
      <c r="D65" s="177" t="s">
        <v>2530</v>
      </c>
      <c r="E65" s="178"/>
      <c r="F65" s="178"/>
      <c r="G65" s="178"/>
      <c r="H65" s="178"/>
      <c r="I65" s="178"/>
      <c r="J65" s="179">
        <f>J111</f>
        <v>21200</v>
      </c>
      <c r="K65" s="120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0"/>
      <c r="C66" s="171"/>
      <c r="D66" s="172" t="s">
        <v>2531</v>
      </c>
      <c r="E66" s="173"/>
      <c r="F66" s="173"/>
      <c r="G66" s="173"/>
      <c r="H66" s="173"/>
      <c r="I66" s="173"/>
      <c r="J66" s="174">
        <f>J113</f>
        <v>4400</v>
      </c>
      <c r="K66" s="171"/>
      <c r="L66" s="17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0"/>
      <c r="C67" s="171"/>
      <c r="D67" s="172" t="s">
        <v>2532</v>
      </c>
      <c r="E67" s="173"/>
      <c r="F67" s="173"/>
      <c r="G67" s="173"/>
      <c r="H67" s="173"/>
      <c r="I67" s="173"/>
      <c r="J67" s="174">
        <f>J116</f>
        <v>4400</v>
      </c>
      <c r="K67" s="171"/>
      <c r="L67" s="175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0"/>
      <c r="C68" s="171"/>
      <c r="D68" s="172" t="s">
        <v>2533</v>
      </c>
      <c r="E68" s="173"/>
      <c r="F68" s="173"/>
      <c r="G68" s="173"/>
      <c r="H68" s="173"/>
      <c r="I68" s="173"/>
      <c r="J68" s="174">
        <f>J119</f>
        <v>20495</v>
      </c>
      <c r="K68" s="171"/>
      <c r="L68" s="17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0"/>
      <c r="C69" s="171"/>
      <c r="D69" s="172" t="s">
        <v>2534</v>
      </c>
      <c r="E69" s="173"/>
      <c r="F69" s="173"/>
      <c r="G69" s="173"/>
      <c r="H69" s="173"/>
      <c r="I69" s="173"/>
      <c r="J69" s="174">
        <f>J125</f>
        <v>39900</v>
      </c>
      <c r="K69" s="171"/>
      <c r="L69" s="175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4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14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5" t="s">
        <v>227</v>
      </c>
      <c r="D76" s="36"/>
      <c r="E76" s="36"/>
      <c r="F76" s="36"/>
      <c r="G76" s="36"/>
      <c r="H76" s="36"/>
      <c r="I76" s="36"/>
      <c r="J76" s="36"/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31" t="s">
        <v>14</v>
      </c>
      <c r="D78" s="36"/>
      <c r="E78" s="36"/>
      <c r="F78" s="36"/>
      <c r="G78" s="36"/>
      <c r="H78" s="36"/>
      <c r="I78" s="36"/>
      <c r="J78" s="36"/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165" t="str">
        <f>E7</f>
        <v>Náves Holohlavy</v>
      </c>
      <c r="F79" s="31"/>
      <c r="G79" s="31"/>
      <c r="H79" s="31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12" s="1" customFormat="1" ht="12" customHeight="1">
      <c r="B80" s="23"/>
      <c r="C80" s="31" t="s">
        <v>159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34"/>
      <c r="B81" s="35"/>
      <c r="C81" s="36"/>
      <c r="D81" s="36"/>
      <c r="E81" s="165" t="s">
        <v>2525</v>
      </c>
      <c r="F81" s="36"/>
      <c r="G81" s="36"/>
      <c r="H81" s="36"/>
      <c r="I81" s="36"/>
      <c r="J81" s="36"/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31" t="s">
        <v>2526</v>
      </c>
      <c r="D82" s="36"/>
      <c r="E82" s="36"/>
      <c r="F82" s="36"/>
      <c r="G82" s="36"/>
      <c r="H82" s="36"/>
      <c r="I82" s="36"/>
      <c r="J82" s="36"/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64" t="str">
        <f>E11</f>
        <v>08-1 - Venkovní trasy strukturované kabeláže (MT)</v>
      </c>
      <c r="F83" s="36"/>
      <c r="G83" s="36"/>
      <c r="H83" s="36"/>
      <c r="I83" s="36"/>
      <c r="J83" s="36"/>
      <c r="K83" s="36"/>
      <c r="L83" s="14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4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31" t="s">
        <v>19</v>
      </c>
      <c r="D85" s="36"/>
      <c r="E85" s="36"/>
      <c r="F85" s="28" t="str">
        <f>F14</f>
        <v>Holohlavy</v>
      </c>
      <c r="G85" s="36"/>
      <c r="H85" s="36"/>
      <c r="I85" s="31" t="s">
        <v>21</v>
      </c>
      <c r="J85" s="67" t="str">
        <f>IF(J14="","",J14)</f>
        <v>18. 1. 2022</v>
      </c>
      <c r="K85" s="36"/>
      <c r="L85" s="14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40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15" customHeight="1">
      <c r="A87" s="34"/>
      <c r="B87" s="35"/>
      <c r="C87" s="31" t="s">
        <v>23</v>
      </c>
      <c r="D87" s="36"/>
      <c r="E87" s="36"/>
      <c r="F87" s="28" t="str">
        <f>E17</f>
        <v>Obec Holohlavy</v>
      </c>
      <c r="G87" s="36"/>
      <c r="H87" s="36"/>
      <c r="I87" s="31" t="s">
        <v>30</v>
      </c>
      <c r="J87" s="32" t="str">
        <f>E23</f>
        <v>AGCOM s.r.o.</v>
      </c>
      <c r="K87" s="36"/>
      <c r="L87" s="140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15" customHeight="1">
      <c r="A88" s="34"/>
      <c r="B88" s="35"/>
      <c r="C88" s="31" t="s">
        <v>27</v>
      </c>
      <c r="D88" s="36"/>
      <c r="E88" s="36"/>
      <c r="F88" s="28" t="str">
        <f>IF(E20="","",E20)</f>
        <v>BAGRUNC s.r.o.</v>
      </c>
      <c r="G88" s="36"/>
      <c r="H88" s="36"/>
      <c r="I88" s="31" t="s">
        <v>33</v>
      </c>
      <c r="J88" s="32" t="str">
        <f>E26</f>
        <v>AGCOM s.r.o.</v>
      </c>
      <c r="K88" s="36"/>
      <c r="L88" s="140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40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81"/>
      <c r="B90" s="182"/>
      <c r="C90" s="183" t="s">
        <v>228</v>
      </c>
      <c r="D90" s="184" t="s">
        <v>55</v>
      </c>
      <c r="E90" s="184" t="s">
        <v>51</v>
      </c>
      <c r="F90" s="184" t="s">
        <v>52</v>
      </c>
      <c r="G90" s="184" t="s">
        <v>229</v>
      </c>
      <c r="H90" s="184" t="s">
        <v>230</v>
      </c>
      <c r="I90" s="184" t="s">
        <v>231</v>
      </c>
      <c r="J90" s="184" t="s">
        <v>218</v>
      </c>
      <c r="K90" s="185" t="s">
        <v>232</v>
      </c>
      <c r="L90" s="186"/>
      <c r="M90" s="87" t="s">
        <v>17</v>
      </c>
      <c r="N90" s="88" t="s">
        <v>40</v>
      </c>
      <c r="O90" s="88" t="s">
        <v>233</v>
      </c>
      <c r="P90" s="88" t="s">
        <v>234</v>
      </c>
      <c r="Q90" s="88" t="s">
        <v>235</v>
      </c>
      <c r="R90" s="88" t="s">
        <v>236</v>
      </c>
      <c r="S90" s="88" t="s">
        <v>237</v>
      </c>
      <c r="T90" s="89" t="s">
        <v>238</v>
      </c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</row>
    <row r="91" spans="1:63" s="2" customFormat="1" ht="22.8" customHeight="1">
      <c r="A91" s="34"/>
      <c r="B91" s="35"/>
      <c r="C91" s="94" t="s">
        <v>239</v>
      </c>
      <c r="D91" s="36"/>
      <c r="E91" s="36"/>
      <c r="F91" s="36"/>
      <c r="G91" s="36"/>
      <c r="H91" s="36"/>
      <c r="I91" s="36"/>
      <c r="J91" s="187">
        <f>BK91</f>
        <v>325625</v>
      </c>
      <c r="K91" s="36"/>
      <c r="L91" s="40"/>
      <c r="M91" s="90"/>
      <c r="N91" s="188"/>
      <c r="O91" s="91"/>
      <c r="P91" s="189">
        <f>P92+P113+P116+P119+P125</f>
        <v>0</v>
      </c>
      <c r="Q91" s="91"/>
      <c r="R91" s="189">
        <f>R92+R113+R116+R119+R125</f>
        <v>0</v>
      </c>
      <c r="S91" s="91"/>
      <c r="T91" s="190">
        <f>T92+T113+T116+T119+T125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69</v>
      </c>
      <c r="AU91" s="19" t="s">
        <v>219</v>
      </c>
      <c r="BK91" s="191">
        <f>BK92+BK113+BK116+BK119+BK125</f>
        <v>325625</v>
      </c>
    </row>
    <row r="92" spans="1:63" s="12" customFormat="1" ht="25.9" customHeight="1">
      <c r="A92" s="12"/>
      <c r="B92" s="192"/>
      <c r="C92" s="193"/>
      <c r="D92" s="194" t="s">
        <v>69</v>
      </c>
      <c r="E92" s="195" t="s">
        <v>2535</v>
      </c>
      <c r="F92" s="195" t="s">
        <v>2536</v>
      </c>
      <c r="G92" s="193"/>
      <c r="H92" s="193"/>
      <c r="I92" s="193"/>
      <c r="J92" s="196">
        <f>BK92</f>
        <v>256430</v>
      </c>
      <c r="K92" s="193"/>
      <c r="L92" s="197"/>
      <c r="M92" s="198"/>
      <c r="N92" s="199"/>
      <c r="O92" s="199"/>
      <c r="P92" s="200">
        <f>P93+SUM(P94:P111)</f>
        <v>0</v>
      </c>
      <c r="Q92" s="199"/>
      <c r="R92" s="200">
        <f>R93+SUM(R94:R111)</f>
        <v>0</v>
      </c>
      <c r="S92" s="199"/>
      <c r="T92" s="201">
        <f>T93+SUM(T94:T111)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78</v>
      </c>
      <c r="AT92" s="203" t="s">
        <v>69</v>
      </c>
      <c r="AU92" s="203" t="s">
        <v>70</v>
      </c>
      <c r="AY92" s="202" t="s">
        <v>242</v>
      </c>
      <c r="BK92" s="204">
        <f>BK93+SUM(BK94:BK111)</f>
        <v>256430</v>
      </c>
    </row>
    <row r="93" spans="1:65" s="2" customFormat="1" ht="16.5" customHeight="1">
      <c r="A93" s="34"/>
      <c r="B93" s="35"/>
      <c r="C93" s="264" t="s">
        <v>78</v>
      </c>
      <c r="D93" s="264" t="s">
        <v>420</v>
      </c>
      <c r="E93" s="265" t="s">
        <v>2537</v>
      </c>
      <c r="F93" s="266" t="s">
        <v>2538</v>
      </c>
      <c r="G93" s="267" t="s">
        <v>17</v>
      </c>
      <c r="H93" s="268">
        <v>69</v>
      </c>
      <c r="I93" s="269">
        <v>195</v>
      </c>
      <c r="J93" s="269">
        <f>ROUND(I93*H93,2)</f>
        <v>13455</v>
      </c>
      <c r="K93" s="266" t="s">
        <v>17</v>
      </c>
      <c r="L93" s="270"/>
      <c r="M93" s="271" t="s">
        <v>17</v>
      </c>
      <c r="N93" s="272" t="s">
        <v>41</v>
      </c>
      <c r="O93" s="215">
        <v>0</v>
      </c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217" t="s">
        <v>300</v>
      </c>
      <c r="AT93" s="217" t="s">
        <v>420</v>
      </c>
      <c r="AU93" s="217" t="s">
        <v>78</v>
      </c>
      <c r="AY93" s="19" t="s">
        <v>242</v>
      </c>
      <c r="BE93" s="218">
        <f>IF(N93="základní",J93,0)</f>
        <v>13455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78</v>
      </c>
      <c r="BK93" s="218">
        <f>ROUND(I93*H93,2)</f>
        <v>13455</v>
      </c>
      <c r="BL93" s="19" t="s">
        <v>248</v>
      </c>
      <c r="BM93" s="217" t="s">
        <v>2539</v>
      </c>
    </row>
    <row r="94" spans="1:65" s="2" customFormat="1" ht="24.15" customHeight="1">
      <c r="A94" s="34"/>
      <c r="B94" s="35"/>
      <c r="C94" s="207" t="s">
        <v>80</v>
      </c>
      <c r="D94" s="207" t="s">
        <v>244</v>
      </c>
      <c r="E94" s="208" t="s">
        <v>2540</v>
      </c>
      <c r="F94" s="209" t="s">
        <v>2541</v>
      </c>
      <c r="G94" s="210" t="s">
        <v>17</v>
      </c>
      <c r="H94" s="211">
        <v>38</v>
      </c>
      <c r="I94" s="212">
        <v>24</v>
      </c>
      <c r="J94" s="212">
        <f>ROUND(I94*H94,2)</f>
        <v>912</v>
      </c>
      <c r="K94" s="209" t="s">
        <v>17</v>
      </c>
      <c r="L94" s="40"/>
      <c r="M94" s="213" t="s">
        <v>17</v>
      </c>
      <c r="N94" s="214" t="s">
        <v>41</v>
      </c>
      <c r="O94" s="215">
        <v>0</v>
      </c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217" t="s">
        <v>248</v>
      </c>
      <c r="AT94" s="217" t="s">
        <v>244</v>
      </c>
      <c r="AU94" s="217" t="s">
        <v>78</v>
      </c>
      <c r="AY94" s="19" t="s">
        <v>242</v>
      </c>
      <c r="BE94" s="218">
        <f>IF(N94="základní",J94,0)</f>
        <v>912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78</v>
      </c>
      <c r="BK94" s="218">
        <f>ROUND(I94*H94,2)</f>
        <v>912</v>
      </c>
      <c r="BL94" s="19" t="s">
        <v>248</v>
      </c>
      <c r="BM94" s="217" t="s">
        <v>2542</v>
      </c>
    </row>
    <row r="95" spans="1:65" s="2" customFormat="1" ht="24.15" customHeight="1">
      <c r="A95" s="34"/>
      <c r="B95" s="35"/>
      <c r="C95" s="207" t="s">
        <v>262</v>
      </c>
      <c r="D95" s="207" t="s">
        <v>244</v>
      </c>
      <c r="E95" s="208" t="s">
        <v>2543</v>
      </c>
      <c r="F95" s="209" t="s">
        <v>2544</v>
      </c>
      <c r="G95" s="210" t="s">
        <v>17</v>
      </c>
      <c r="H95" s="211">
        <v>30</v>
      </c>
      <c r="I95" s="212">
        <v>26</v>
      </c>
      <c r="J95" s="212">
        <f>ROUND(I95*H95,2)</f>
        <v>780</v>
      </c>
      <c r="K95" s="209" t="s">
        <v>17</v>
      </c>
      <c r="L95" s="40"/>
      <c r="M95" s="213" t="s">
        <v>17</v>
      </c>
      <c r="N95" s="214" t="s">
        <v>41</v>
      </c>
      <c r="O95" s="215">
        <v>0</v>
      </c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217" t="s">
        <v>248</v>
      </c>
      <c r="AT95" s="217" t="s">
        <v>244</v>
      </c>
      <c r="AU95" s="217" t="s">
        <v>78</v>
      </c>
      <c r="AY95" s="19" t="s">
        <v>242</v>
      </c>
      <c r="BE95" s="218">
        <f>IF(N95="základní",J95,0)</f>
        <v>780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78</v>
      </c>
      <c r="BK95" s="218">
        <f>ROUND(I95*H95,2)</f>
        <v>780</v>
      </c>
      <c r="BL95" s="19" t="s">
        <v>248</v>
      </c>
      <c r="BM95" s="217" t="s">
        <v>2545</v>
      </c>
    </row>
    <row r="96" spans="1:65" s="2" customFormat="1" ht="16.5" customHeight="1">
      <c r="A96" s="34"/>
      <c r="B96" s="35"/>
      <c r="C96" s="207" t="s">
        <v>248</v>
      </c>
      <c r="D96" s="207" t="s">
        <v>244</v>
      </c>
      <c r="E96" s="208" t="s">
        <v>2546</v>
      </c>
      <c r="F96" s="209" t="s">
        <v>2547</v>
      </c>
      <c r="G96" s="210" t="s">
        <v>17</v>
      </c>
      <c r="H96" s="211">
        <v>56</v>
      </c>
      <c r="I96" s="212">
        <v>37</v>
      </c>
      <c r="J96" s="212">
        <f>ROUND(I96*H96,2)</f>
        <v>2072</v>
      </c>
      <c r="K96" s="209" t="s">
        <v>17</v>
      </c>
      <c r="L96" s="40"/>
      <c r="M96" s="213" t="s">
        <v>17</v>
      </c>
      <c r="N96" s="214" t="s">
        <v>41</v>
      </c>
      <c r="O96" s="215">
        <v>0</v>
      </c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217" t="s">
        <v>248</v>
      </c>
      <c r="AT96" s="217" t="s">
        <v>244</v>
      </c>
      <c r="AU96" s="217" t="s">
        <v>78</v>
      </c>
      <c r="AY96" s="19" t="s">
        <v>242</v>
      </c>
      <c r="BE96" s="218">
        <f>IF(N96="základní",J96,0)</f>
        <v>2072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78</v>
      </c>
      <c r="BK96" s="218">
        <f>ROUND(I96*H96,2)</f>
        <v>2072</v>
      </c>
      <c r="BL96" s="19" t="s">
        <v>248</v>
      </c>
      <c r="BM96" s="217" t="s">
        <v>2548</v>
      </c>
    </row>
    <row r="97" spans="1:65" s="2" customFormat="1" ht="16.5" customHeight="1">
      <c r="A97" s="34"/>
      <c r="B97" s="35"/>
      <c r="C97" s="207" t="s">
        <v>273</v>
      </c>
      <c r="D97" s="207" t="s">
        <v>244</v>
      </c>
      <c r="E97" s="208" t="s">
        <v>2549</v>
      </c>
      <c r="F97" s="209" t="s">
        <v>2550</v>
      </c>
      <c r="G97" s="210" t="s">
        <v>17</v>
      </c>
      <c r="H97" s="211">
        <v>69</v>
      </c>
      <c r="I97" s="212">
        <v>105</v>
      </c>
      <c r="J97" s="212">
        <f>ROUND(I97*H97,2)</f>
        <v>7245</v>
      </c>
      <c r="K97" s="209" t="s">
        <v>17</v>
      </c>
      <c r="L97" s="40"/>
      <c r="M97" s="213" t="s">
        <v>17</v>
      </c>
      <c r="N97" s="214" t="s">
        <v>41</v>
      </c>
      <c r="O97" s="215">
        <v>0</v>
      </c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217" t="s">
        <v>248</v>
      </c>
      <c r="AT97" s="217" t="s">
        <v>244</v>
      </c>
      <c r="AU97" s="217" t="s">
        <v>78</v>
      </c>
      <c r="AY97" s="19" t="s">
        <v>242</v>
      </c>
      <c r="BE97" s="218">
        <f>IF(N97="základní",J97,0)</f>
        <v>7245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78</v>
      </c>
      <c r="BK97" s="218">
        <f>ROUND(I97*H97,2)</f>
        <v>7245</v>
      </c>
      <c r="BL97" s="19" t="s">
        <v>248</v>
      </c>
      <c r="BM97" s="217" t="s">
        <v>2551</v>
      </c>
    </row>
    <row r="98" spans="1:65" s="2" customFormat="1" ht="16.5" customHeight="1">
      <c r="A98" s="34"/>
      <c r="B98" s="35"/>
      <c r="C98" s="264" t="s">
        <v>284</v>
      </c>
      <c r="D98" s="264" t="s">
        <v>420</v>
      </c>
      <c r="E98" s="265" t="s">
        <v>2552</v>
      </c>
      <c r="F98" s="266" t="s">
        <v>2553</v>
      </c>
      <c r="G98" s="267" t="s">
        <v>17</v>
      </c>
      <c r="H98" s="268">
        <v>195</v>
      </c>
      <c r="I98" s="269">
        <v>59</v>
      </c>
      <c r="J98" s="269">
        <f>ROUND(I98*H98,2)</f>
        <v>11505</v>
      </c>
      <c r="K98" s="266" t="s">
        <v>17</v>
      </c>
      <c r="L98" s="270"/>
      <c r="M98" s="271" t="s">
        <v>17</v>
      </c>
      <c r="N98" s="272" t="s">
        <v>41</v>
      </c>
      <c r="O98" s="215">
        <v>0</v>
      </c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217" t="s">
        <v>300</v>
      </c>
      <c r="AT98" s="217" t="s">
        <v>420</v>
      </c>
      <c r="AU98" s="217" t="s">
        <v>78</v>
      </c>
      <c r="AY98" s="19" t="s">
        <v>242</v>
      </c>
      <c r="BE98" s="218">
        <f>IF(N98="základní",J98,0)</f>
        <v>11505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78</v>
      </c>
      <c r="BK98" s="218">
        <f>ROUND(I98*H98,2)</f>
        <v>11505</v>
      </c>
      <c r="BL98" s="19" t="s">
        <v>248</v>
      </c>
      <c r="BM98" s="217" t="s">
        <v>2554</v>
      </c>
    </row>
    <row r="99" spans="1:65" s="2" customFormat="1" ht="16.5" customHeight="1">
      <c r="A99" s="34"/>
      <c r="B99" s="35"/>
      <c r="C99" s="207" t="s">
        <v>293</v>
      </c>
      <c r="D99" s="207" t="s">
        <v>244</v>
      </c>
      <c r="E99" s="208" t="s">
        <v>2555</v>
      </c>
      <c r="F99" s="209" t="s">
        <v>2556</v>
      </c>
      <c r="G99" s="210" t="s">
        <v>17</v>
      </c>
      <c r="H99" s="211">
        <v>25</v>
      </c>
      <c r="I99" s="212">
        <v>34</v>
      </c>
      <c r="J99" s="212">
        <f>ROUND(I99*H99,2)</f>
        <v>850</v>
      </c>
      <c r="K99" s="209" t="s">
        <v>17</v>
      </c>
      <c r="L99" s="40"/>
      <c r="M99" s="213" t="s">
        <v>17</v>
      </c>
      <c r="N99" s="214" t="s">
        <v>41</v>
      </c>
      <c r="O99" s="215">
        <v>0</v>
      </c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217" t="s">
        <v>248</v>
      </c>
      <c r="AT99" s="217" t="s">
        <v>244</v>
      </c>
      <c r="AU99" s="217" t="s">
        <v>78</v>
      </c>
      <c r="AY99" s="19" t="s">
        <v>242</v>
      </c>
      <c r="BE99" s="218">
        <f>IF(N99="základní",J99,0)</f>
        <v>850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78</v>
      </c>
      <c r="BK99" s="218">
        <f>ROUND(I99*H99,2)</f>
        <v>850</v>
      </c>
      <c r="BL99" s="19" t="s">
        <v>248</v>
      </c>
      <c r="BM99" s="217" t="s">
        <v>2557</v>
      </c>
    </row>
    <row r="100" spans="1:65" s="2" customFormat="1" ht="16.5" customHeight="1">
      <c r="A100" s="34"/>
      <c r="B100" s="35"/>
      <c r="C100" s="207" t="s">
        <v>300</v>
      </c>
      <c r="D100" s="207" t="s">
        <v>244</v>
      </c>
      <c r="E100" s="208" t="s">
        <v>2558</v>
      </c>
      <c r="F100" s="209" t="s">
        <v>2559</v>
      </c>
      <c r="G100" s="210" t="s">
        <v>17</v>
      </c>
      <c r="H100" s="211">
        <v>38</v>
      </c>
      <c r="I100" s="212">
        <v>30</v>
      </c>
      <c r="J100" s="212">
        <f>ROUND(I100*H100,2)</f>
        <v>1140</v>
      </c>
      <c r="K100" s="209" t="s">
        <v>17</v>
      </c>
      <c r="L100" s="40"/>
      <c r="M100" s="213" t="s">
        <v>17</v>
      </c>
      <c r="N100" s="214" t="s">
        <v>41</v>
      </c>
      <c r="O100" s="215">
        <v>0</v>
      </c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217" t="s">
        <v>248</v>
      </c>
      <c r="AT100" s="217" t="s">
        <v>244</v>
      </c>
      <c r="AU100" s="217" t="s">
        <v>78</v>
      </c>
      <c r="AY100" s="19" t="s">
        <v>242</v>
      </c>
      <c r="BE100" s="218">
        <f>IF(N100="základní",J100,0)</f>
        <v>1140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78</v>
      </c>
      <c r="BK100" s="218">
        <f>ROUND(I100*H100,2)</f>
        <v>1140</v>
      </c>
      <c r="BL100" s="19" t="s">
        <v>248</v>
      </c>
      <c r="BM100" s="217" t="s">
        <v>2560</v>
      </c>
    </row>
    <row r="101" spans="1:65" s="2" customFormat="1" ht="16.5" customHeight="1">
      <c r="A101" s="34"/>
      <c r="B101" s="35"/>
      <c r="C101" s="207" t="s">
        <v>308</v>
      </c>
      <c r="D101" s="207" t="s">
        <v>244</v>
      </c>
      <c r="E101" s="208" t="s">
        <v>2561</v>
      </c>
      <c r="F101" s="209" t="s">
        <v>2562</v>
      </c>
      <c r="G101" s="210" t="s">
        <v>17</v>
      </c>
      <c r="H101" s="211">
        <v>195</v>
      </c>
      <c r="I101" s="212">
        <v>65</v>
      </c>
      <c r="J101" s="212">
        <f>ROUND(I101*H101,2)</f>
        <v>12675</v>
      </c>
      <c r="K101" s="209" t="s">
        <v>17</v>
      </c>
      <c r="L101" s="40"/>
      <c r="M101" s="213" t="s">
        <v>17</v>
      </c>
      <c r="N101" s="214" t="s">
        <v>41</v>
      </c>
      <c r="O101" s="215">
        <v>0</v>
      </c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217" t="s">
        <v>248</v>
      </c>
      <c r="AT101" s="217" t="s">
        <v>244</v>
      </c>
      <c r="AU101" s="217" t="s">
        <v>78</v>
      </c>
      <c r="AY101" s="19" t="s">
        <v>242</v>
      </c>
      <c r="BE101" s="218">
        <f>IF(N101="základní",J101,0)</f>
        <v>12675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12675</v>
      </c>
      <c r="BL101" s="19" t="s">
        <v>248</v>
      </c>
      <c r="BM101" s="217" t="s">
        <v>2563</v>
      </c>
    </row>
    <row r="102" spans="1:65" s="2" customFormat="1" ht="16.5" customHeight="1">
      <c r="A102" s="34"/>
      <c r="B102" s="35"/>
      <c r="C102" s="264" t="s">
        <v>314</v>
      </c>
      <c r="D102" s="264" t="s">
        <v>420</v>
      </c>
      <c r="E102" s="265" t="s">
        <v>2564</v>
      </c>
      <c r="F102" s="266" t="s">
        <v>2565</v>
      </c>
      <c r="G102" s="267" t="s">
        <v>17</v>
      </c>
      <c r="H102" s="268">
        <v>450</v>
      </c>
      <c r="I102" s="269">
        <v>33</v>
      </c>
      <c r="J102" s="269">
        <f>ROUND(I102*H102,2)</f>
        <v>14850</v>
      </c>
      <c r="K102" s="266" t="s">
        <v>17</v>
      </c>
      <c r="L102" s="270"/>
      <c r="M102" s="271" t="s">
        <v>17</v>
      </c>
      <c r="N102" s="272" t="s">
        <v>41</v>
      </c>
      <c r="O102" s="215">
        <v>0</v>
      </c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217" t="s">
        <v>300</v>
      </c>
      <c r="AT102" s="217" t="s">
        <v>420</v>
      </c>
      <c r="AU102" s="217" t="s">
        <v>78</v>
      </c>
      <c r="AY102" s="19" t="s">
        <v>242</v>
      </c>
      <c r="BE102" s="218">
        <f>IF(N102="základní",J102,0)</f>
        <v>14850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78</v>
      </c>
      <c r="BK102" s="218">
        <f>ROUND(I102*H102,2)</f>
        <v>14850</v>
      </c>
      <c r="BL102" s="19" t="s">
        <v>248</v>
      </c>
      <c r="BM102" s="217" t="s">
        <v>2566</v>
      </c>
    </row>
    <row r="103" spans="1:65" s="2" customFormat="1" ht="16.5" customHeight="1">
      <c r="A103" s="34"/>
      <c r="B103" s="35"/>
      <c r="C103" s="207" t="s">
        <v>320</v>
      </c>
      <c r="D103" s="207" t="s">
        <v>244</v>
      </c>
      <c r="E103" s="208" t="s">
        <v>2567</v>
      </c>
      <c r="F103" s="209" t="s">
        <v>2568</v>
      </c>
      <c r="G103" s="210" t="s">
        <v>17</v>
      </c>
      <c r="H103" s="211">
        <v>450</v>
      </c>
      <c r="I103" s="212">
        <v>40</v>
      </c>
      <c r="J103" s="212">
        <f>ROUND(I103*H103,2)</f>
        <v>18000</v>
      </c>
      <c r="K103" s="209" t="s">
        <v>17</v>
      </c>
      <c r="L103" s="40"/>
      <c r="M103" s="213" t="s">
        <v>17</v>
      </c>
      <c r="N103" s="214" t="s">
        <v>41</v>
      </c>
      <c r="O103" s="215">
        <v>0</v>
      </c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217" t="s">
        <v>248</v>
      </c>
      <c r="AT103" s="217" t="s">
        <v>244</v>
      </c>
      <c r="AU103" s="217" t="s">
        <v>78</v>
      </c>
      <c r="AY103" s="19" t="s">
        <v>242</v>
      </c>
      <c r="BE103" s="218">
        <f>IF(N103="základní",J103,0)</f>
        <v>18000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78</v>
      </c>
      <c r="BK103" s="218">
        <f>ROUND(I103*H103,2)</f>
        <v>18000</v>
      </c>
      <c r="BL103" s="19" t="s">
        <v>248</v>
      </c>
      <c r="BM103" s="217" t="s">
        <v>2569</v>
      </c>
    </row>
    <row r="104" spans="1:65" s="2" customFormat="1" ht="16.5" customHeight="1">
      <c r="A104" s="34"/>
      <c r="B104" s="35"/>
      <c r="C104" s="207" t="s">
        <v>326</v>
      </c>
      <c r="D104" s="207" t="s">
        <v>244</v>
      </c>
      <c r="E104" s="208" t="s">
        <v>2570</v>
      </c>
      <c r="F104" s="209" t="s">
        <v>2571</v>
      </c>
      <c r="G104" s="210" t="s">
        <v>17</v>
      </c>
      <c r="H104" s="211">
        <v>450</v>
      </c>
      <c r="I104" s="212">
        <v>12</v>
      </c>
      <c r="J104" s="212">
        <f>ROUND(I104*H104,2)</f>
        <v>5400</v>
      </c>
      <c r="K104" s="209" t="s">
        <v>17</v>
      </c>
      <c r="L104" s="40"/>
      <c r="M104" s="213" t="s">
        <v>17</v>
      </c>
      <c r="N104" s="214" t="s">
        <v>41</v>
      </c>
      <c r="O104" s="215">
        <v>0</v>
      </c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248</v>
      </c>
      <c r="AT104" s="217" t="s">
        <v>244</v>
      </c>
      <c r="AU104" s="217" t="s">
        <v>78</v>
      </c>
      <c r="AY104" s="19" t="s">
        <v>242</v>
      </c>
      <c r="BE104" s="218">
        <f>IF(N104="základní",J104,0)</f>
        <v>5400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5400</v>
      </c>
      <c r="BL104" s="19" t="s">
        <v>248</v>
      </c>
      <c r="BM104" s="217" t="s">
        <v>2572</v>
      </c>
    </row>
    <row r="105" spans="1:65" s="2" customFormat="1" ht="16.5" customHeight="1">
      <c r="A105" s="34"/>
      <c r="B105" s="35"/>
      <c r="C105" s="207" t="s">
        <v>332</v>
      </c>
      <c r="D105" s="207" t="s">
        <v>244</v>
      </c>
      <c r="E105" s="208" t="s">
        <v>2573</v>
      </c>
      <c r="F105" s="209" t="s">
        <v>2574</v>
      </c>
      <c r="G105" s="210" t="s">
        <v>17</v>
      </c>
      <c r="H105" s="211">
        <v>8</v>
      </c>
      <c r="I105" s="212">
        <v>175</v>
      </c>
      <c r="J105" s="212">
        <f>ROUND(I105*H105,2)</f>
        <v>1400</v>
      </c>
      <c r="K105" s="209" t="s">
        <v>17</v>
      </c>
      <c r="L105" s="40"/>
      <c r="M105" s="213" t="s">
        <v>17</v>
      </c>
      <c r="N105" s="214" t="s">
        <v>41</v>
      </c>
      <c r="O105" s="215">
        <v>0</v>
      </c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217" t="s">
        <v>248</v>
      </c>
      <c r="AT105" s="217" t="s">
        <v>244</v>
      </c>
      <c r="AU105" s="217" t="s">
        <v>78</v>
      </c>
      <c r="AY105" s="19" t="s">
        <v>242</v>
      </c>
      <c r="BE105" s="218">
        <f>IF(N105="základní",J105,0)</f>
        <v>1400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78</v>
      </c>
      <c r="BK105" s="218">
        <f>ROUND(I105*H105,2)</f>
        <v>1400</v>
      </c>
      <c r="BL105" s="19" t="s">
        <v>248</v>
      </c>
      <c r="BM105" s="217" t="s">
        <v>2575</v>
      </c>
    </row>
    <row r="106" spans="1:65" s="2" customFormat="1" ht="16.5" customHeight="1">
      <c r="A106" s="34"/>
      <c r="B106" s="35"/>
      <c r="C106" s="207" t="s">
        <v>344</v>
      </c>
      <c r="D106" s="207" t="s">
        <v>244</v>
      </c>
      <c r="E106" s="208" t="s">
        <v>2576</v>
      </c>
      <c r="F106" s="209" t="s">
        <v>2577</v>
      </c>
      <c r="G106" s="210" t="s">
        <v>17</v>
      </c>
      <c r="H106" s="211">
        <v>20</v>
      </c>
      <c r="I106" s="212">
        <v>165</v>
      </c>
      <c r="J106" s="212">
        <f>ROUND(I106*H106,2)</f>
        <v>3300</v>
      </c>
      <c r="K106" s="209" t="s">
        <v>17</v>
      </c>
      <c r="L106" s="40"/>
      <c r="M106" s="213" t="s">
        <v>17</v>
      </c>
      <c r="N106" s="214" t="s">
        <v>41</v>
      </c>
      <c r="O106" s="215">
        <v>0</v>
      </c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217" t="s">
        <v>248</v>
      </c>
      <c r="AT106" s="217" t="s">
        <v>244</v>
      </c>
      <c r="AU106" s="217" t="s">
        <v>78</v>
      </c>
      <c r="AY106" s="19" t="s">
        <v>242</v>
      </c>
      <c r="BE106" s="218">
        <f>IF(N106="základní",J106,0)</f>
        <v>3300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78</v>
      </c>
      <c r="BK106" s="218">
        <f>ROUND(I106*H106,2)</f>
        <v>3300</v>
      </c>
      <c r="BL106" s="19" t="s">
        <v>248</v>
      </c>
      <c r="BM106" s="217" t="s">
        <v>2578</v>
      </c>
    </row>
    <row r="107" spans="1:65" s="2" customFormat="1" ht="24.15" customHeight="1">
      <c r="A107" s="34"/>
      <c r="B107" s="35"/>
      <c r="C107" s="264" t="s">
        <v>8</v>
      </c>
      <c r="D107" s="264" t="s">
        <v>420</v>
      </c>
      <c r="E107" s="265" t="s">
        <v>2579</v>
      </c>
      <c r="F107" s="266" t="s">
        <v>2580</v>
      </c>
      <c r="G107" s="267" t="s">
        <v>17</v>
      </c>
      <c r="H107" s="268">
        <v>330</v>
      </c>
      <c r="I107" s="269">
        <v>180</v>
      </c>
      <c r="J107" s="269">
        <f>ROUND(I107*H107,2)</f>
        <v>59400</v>
      </c>
      <c r="K107" s="266" t="s">
        <v>17</v>
      </c>
      <c r="L107" s="270"/>
      <c r="M107" s="271" t="s">
        <v>17</v>
      </c>
      <c r="N107" s="272" t="s">
        <v>41</v>
      </c>
      <c r="O107" s="215">
        <v>0</v>
      </c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217" t="s">
        <v>300</v>
      </c>
      <c r="AT107" s="217" t="s">
        <v>420</v>
      </c>
      <c r="AU107" s="217" t="s">
        <v>78</v>
      </c>
      <c r="AY107" s="19" t="s">
        <v>242</v>
      </c>
      <c r="BE107" s="218">
        <f>IF(N107="základní",J107,0)</f>
        <v>59400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59400</v>
      </c>
      <c r="BL107" s="19" t="s">
        <v>248</v>
      </c>
      <c r="BM107" s="217" t="s">
        <v>2581</v>
      </c>
    </row>
    <row r="108" spans="1:65" s="2" customFormat="1" ht="16.5" customHeight="1">
      <c r="A108" s="34"/>
      <c r="B108" s="35"/>
      <c r="C108" s="207" t="s">
        <v>363</v>
      </c>
      <c r="D108" s="207" t="s">
        <v>244</v>
      </c>
      <c r="E108" s="208" t="s">
        <v>2582</v>
      </c>
      <c r="F108" s="209" t="s">
        <v>2583</v>
      </c>
      <c r="G108" s="210" t="s">
        <v>17</v>
      </c>
      <c r="H108" s="211">
        <v>330</v>
      </c>
      <c r="I108" s="212">
        <v>235</v>
      </c>
      <c r="J108" s="212">
        <f>ROUND(I108*H108,2)</f>
        <v>77550</v>
      </c>
      <c r="K108" s="209" t="s">
        <v>17</v>
      </c>
      <c r="L108" s="40"/>
      <c r="M108" s="213" t="s">
        <v>17</v>
      </c>
      <c r="N108" s="214" t="s">
        <v>41</v>
      </c>
      <c r="O108" s="215">
        <v>0</v>
      </c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217" t="s">
        <v>248</v>
      </c>
      <c r="AT108" s="217" t="s">
        <v>244</v>
      </c>
      <c r="AU108" s="217" t="s">
        <v>78</v>
      </c>
      <c r="AY108" s="19" t="s">
        <v>242</v>
      </c>
      <c r="BE108" s="218">
        <f>IF(N108="základní",J108,0)</f>
        <v>77550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78</v>
      </c>
      <c r="BK108" s="218">
        <f>ROUND(I108*H108,2)</f>
        <v>77550</v>
      </c>
      <c r="BL108" s="19" t="s">
        <v>248</v>
      </c>
      <c r="BM108" s="217" t="s">
        <v>2584</v>
      </c>
    </row>
    <row r="109" spans="1:65" s="2" customFormat="1" ht="16.5" customHeight="1">
      <c r="A109" s="34"/>
      <c r="B109" s="35"/>
      <c r="C109" s="207" t="s">
        <v>370</v>
      </c>
      <c r="D109" s="207" t="s">
        <v>244</v>
      </c>
      <c r="E109" s="208" t="s">
        <v>2585</v>
      </c>
      <c r="F109" s="209" t="s">
        <v>2586</v>
      </c>
      <c r="G109" s="210" t="s">
        <v>17</v>
      </c>
      <c r="H109" s="211">
        <v>2310</v>
      </c>
      <c r="I109" s="212">
        <v>2</v>
      </c>
      <c r="J109" s="212">
        <f>ROUND(I109*H109,2)</f>
        <v>4620</v>
      </c>
      <c r="K109" s="209" t="s">
        <v>17</v>
      </c>
      <c r="L109" s="40"/>
      <c r="M109" s="213" t="s">
        <v>17</v>
      </c>
      <c r="N109" s="214" t="s">
        <v>41</v>
      </c>
      <c r="O109" s="215">
        <v>0</v>
      </c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217" t="s">
        <v>248</v>
      </c>
      <c r="AT109" s="217" t="s">
        <v>244</v>
      </c>
      <c r="AU109" s="217" t="s">
        <v>78</v>
      </c>
      <c r="AY109" s="19" t="s">
        <v>242</v>
      </c>
      <c r="BE109" s="218">
        <f>IF(N109="základní",J109,0)</f>
        <v>4620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78</v>
      </c>
      <c r="BK109" s="218">
        <f>ROUND(I109*H109,2)</f>
        <v>4620</v>
      </c>
      <c r="BL109" s="19" t="s">
        <v>248</v>
      </c>
      <c r="BM109" s="217" t="s">
        <v>2587</v>
      </c>
    </row>
    <row r="110" spans="1:65" s="2" customFormat="1" ht="16.5" customHeight="1">
      <c r="A110" s="34"/>
      <c r="B110" s="35"/>
      <c r="C110" s="207" t="s">
        <v>377</v>
      </c>
      <c r="D110" s="207" t="s">
        <v>244</v>
      </c>
      <c r="E110" s="208" t="s">
        <v>2585</v>
      </c>
      <c r="F110" s="209" t="s">
        <v>2586</v>
      </c>
      <c r="G110" s="210" t="s">
        <v>17</v>
      </c>
      <c r="H110" s="211">
        <v>38</v>
      </c>
      <c r="I110" s="212">
        <v>2</v>
      </c>
      <c r="J110" s="212">
        <f>ROUND(I110*H110,2)</f>
        <v>76</v>
      </c>
      <c r="K110" s="209" t="s">
        <v>17</v>
      </c>
      <c r="L110" s="40"/>
      <c r="M110" s="213" t="s">
        <v>17</v>
      </c>
      <c r="N110" s="214" t="s">
        <v>41</v>
      </c>
      <c r="O110" s="215">
        <v>0</v>
      </c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217" t="s">
        <v>248</v>
      </c>
      <c r="AT110" s="217" t="s">
        <v>244</v>
      </c>
      <c r="AU110" s="217" t="s">
        <v>78</v>
      </c>
      <c r="AY110" s="19" t="s">
        <v>242</v>
      </c>
      <c r="BE110" s="218">
        <f>IF(N110="základní",J110,0)</f>
        <v>76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78</v>
      </c>
      <c r="BK110" s="218">
        <f>ROUND(I110*H110,2)</f>
        <v>76</v>
      </c>
      <c r="BL110" s="19" t="s">
        <v>248</v>
      </c>
      <c r="BM110" s="217" t="s">
        <v>2588</v>
      </c>
    </row>
    <row r="111" spans="1:63" s="12" customFormat="1" ht="22.8" customHeight="1">
      <c r="A111" s="12"/>
      <c r="B111" s="192"/>
      <c r="C111" s="193"/>
      <c r="D111" s="194" t="s">
        <v>69</v>
      </c>
      <c r="E111" s="205" t="s">
        <v>2589</v>
      </c>
      <c r="F111" s="205" t="s">
        <v>2590</v>
      </c>
      <c r="G111" s="193"/>
      <c r="H111" s="193"/>
      <c r="I111" s="193"/>
      <c r="J111" s="206">
        <f>BK111</f>
        <v>21200</v>
      </c>
      <c r="K111" s="193"/>
      <c r="L111" s="197"/>
      <c r="M111" s="198"/>
      <c r="N111" s="199"/>
      <c r="O111" s="199"/>
      <c r="P111" s="200">
        <f>P112</f>
        <v>0</v>
      </c>
      <c r="Q111" s="199"/>
      <c r="R111" s="200">
        <f>R112</f>
        <v>0</v>
      </c>
      <c r="S111" s="199"/>
      <c r="T111" s="201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2" t="s">
        <v>78</v>
      </c>
      <c r="AT111" s="203" t="s">
        <v>69</v>
      </c>
      <c r="AU111" s="203" t="s">
        <v>78</v>
      </c>
      <c r="AY111" s="202" t="s">
        <v>242</v>
      </c>
      <c r="BK111" s="204">
        <f>BK112</f>
        <v>21200</v>
      </c>
    </row>
    <row r="112" spans="1:65" s="2" customFormat="1" ht="37.8" customHeight="1">
      <c r="A112" s="34"/>
      <c r="B112" s="35"/>
      <c r="C112" s="207" t="s">
        <v>384</v>
      </c>
      <c r="D112" s="207" t="s">
        <v>244</v>
      </c>
      <c r="E112" s="208" t="s">
        <v>2591</v>
      </c>
      <c r="F112" s="209" t="s">
        <v>2592</v>
      </c>
      <c r="G112" s="210" t="s">
        <v>17</v>
      </c>
      <c r="H112" s="211">
        <v>1</v>
      </c>
      <c r="I112" s="212">
        <v>21200</v>
      </c>
      <c r="J112" s="212">
        <f>ROUND(I112*H112,2)</f>
        <v>21200</v>
      </c>
      <c r="K112" s="209" t="s">
        <v>17</v>
      </c>
      <c r="L112" s="40"/>
      <c r="M112" s="213" t="s">
        <v>17</v>
      </c>
      <c r="N112" s="214" t="s">
        <v>41</v>
      </c>
      <c r="O112" s="215">
        <v>0</v>
      </c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217" t="s">
        <v>248</v>
      </c>
      <c r="AT112" s="217" t="s">
        <v>244</v>
      </c>
      <c r="AU112" s="217" t="s">
        <v>80</v>
      </c>
      <c r="AY112" s="19" t="s">
        <v>242</v>
      </c>
      <c r="BE112" s="218">
        <f>IF(N112="základní",J112,0)</f>
        <v>21200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78</v>
      </c>
      <c r="BK112" s="218">
        <f>ROUND(I112*H112,2)</f>
        <v>21200</v>
      </c>
      <c r="BL112" s="19" t="s">
        <v>248</v>
      </c>
      <c r="BM112" s="217" t="s">
        <v>2593</v>
      </c>
    </row>
    <row r="113" spans="1:63" s="12" customFormat="1" ht="25.9" customHeight="1">
      <c r="A113" s="12"/>
      <c r="B113" s="192"/>
      <c r="C113" s="193"/>
      <c r="D113" s="194" t="s">
        <v>69</v>
      </c>
      <c r="E113" s="195" t="s">
        <v>2594</v>
      </c>
      <c r="F113" s="195" t="s">
        <v>2595</v>
      </c>
      <c r="G113" s="193"/>
      <c r="H113" s="193"/>
      <c r="I113" s="193"/>
      <c r="J113" s="196">
        <f>BK113</f>
        <v>4400</v>
      </c>
      <c r="K113" s="193"/>
      <c r="L113" s="197"/>
      <c r="M113" s="198"/>
      <c r="N113" s="199"/>
      <c r="O113" s="199"/>
      <c r="P113" s="200">
        <f>SUM(P114:P115)</f>
        <v>0</v>
      </c>
      <c r="Q113" s="199"/>
      <c r="R113" s="200">
        <f>SUM(R114:R115)</f>
        <v>0</v>
      </c>
      <c r="S113" s="199"/>
      <c r="T113" s="201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2" t="s">
        <v>78</v>
      </c>
      <c r="AT113" s="203" t="s">
        <v>69</v>
      </c>
      <c r="AU113" s="203" t="s">
        <v>70</v>
      </c>
      <c r="AY113" s="202" t="s">
        <v>242</v>
      </c>
      <c r="BK113" s="204">
        <f>SUM(BK114:BK115)</f>
        <v>4400</v>
      </c>
    </row>
    <row r="114" spans="1:65" s="2" customFormat="1" ht="21.75" customHeight="1">
      <c r="A114" s="34"/>
      <c r="B114" s="35"/>
      <c r="C114" s="207" t="s">
        <v>391</v>
      </c>
      <c r="D114" s="207" t="s">
        <v>244</v>
      </c>
      <c r="E114" s="208" t="s">
        <v>2596</v>
      </c>
      <c r="F114" s="209" t="s">
        <v>2597</v>
      </c>
      <c r="G114" s="210" t="s">
        <v>17</v>
      </c>
      <c r="H114" s="211">
        <v>1</v>
      </c>
      <c r="I114" s="212">
        <v>2400</v>
      </c>
      <c r="J114" s="212">
        <f>ROUND(I114*H114,2)</f>
        <v>2400</v>
      </c>
      <c r="K114" s="209" t="s">
        <v>17</v>
      </c>
      <c r="L114" s="40"/>
      <c r="M114" s="213" t="s">
        <v>17</v>
      </c>
      <c r="N114" s="214" t="s">
        <v>41</v>
      </c>
      <c r="O114" s="215">
        <v>0</v>
      </c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217" t="s">
        <v>248</v>
      </c>
      <c r="AT114" s="217" t="s">
        <v>244</v>
      </c>
      <c r="AU114" s="217" t="s">
        <v>78</v>
      </c>
      <c r="AY114" s="19" t="s">
        <v>242</v>
      </c>
      <c r="BE114" s="218">
        <f>IF(N114="základní",J114,0)</f>
        <v>2400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78</v>
      </c>
      <c r="BK114" s="218">
        <f>ROUND(I114*H114,2)</f>
        <v>2400</v>
      </c>
      <c r="BL114" s="19" t="s">
        <v>248</v>
      </c>
      <c r="BM114" s="217" t="s">
        <v>2598</v>
      </c>
    </row>
    <row r="115" spans="1:65" s="2" customFormat="1" ht="16.5" customHeight="1">
      <c r="A115" s="34"/>
      <c r="B115" s="35"/>
      <c r="C115" s="207" t="s">
        <v>7</v>
      </c>
      <c r="D115" s="207" t="s">
        <v>244</v>
      </c>
      <c r="E115" s="208" t="s">
        <v>2599</v>
      </c>
      <c r="F115" s="209" t="s">
        <v>2600</v>
      </c>
      <c r="G115" s="210" t="s">
        <v>17</v>
      </c>
      <c r="H115" s="211">
        <v>1</v>
      </c>
      <c r="I115" s="212">
        <v>2000</v>
      </c>
      <c r="J115" s="212">
        <f>ROUND(I115*H115,2)</f>
        <v>2000</v>
      </c>
      <c r="K115" s="209" t="s">
        <v>17</v>
      </c>
      <c r="L115" s="40"/>
      <c r="M115" s="213" t="s">
        <v>17</v>
      </c>
      <c r="N115" s="214" t="s">
        <v>41</v>
      </c>
      <c r="O115" s="215">
        <v>0</v>
      </c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217" t="s">
        <v>248</v>
      </c>
      <c r="AT115" s="217" t="s">
        <v>244</v>
      </c>
      <c r="AU115" s="217" t="s">
        <v>78</v>
      </c>
      <c r="AY115" s="19" t="s">
        <v>242</v>
      </c>
      <c r="BE115" s="218">
        <f>IF(N115="základní",J115,0)</f>
        <v>2000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78</v>
      </c>
      <c r="BK115" s="218">
        <f>ROUND(I115*H115,2)</f>
        <v>2000</v>
      </c>
      <c r="BL115" s="19" t="s">
        <v>248</v>
      </c>
      <c r="BM115" s="217" t="s">
        <v>2601</v>
      </c>
    </row>
    <row r="116" spans="1:63" s="12" customFormat="1" ht="25.9" customHeight="1">
      <c r="A116" s="12"/>
      <c r="B116" s="192"/>
      <c r="C116" s="193"/>
      <c r="D116" s="194" t="s">
        <v>69</v>
      </c>
      <c r="E116" s="195" t="s">
        <v>2602</v>
      </c>
      <c r="F116" s="195" t="s">
        <v>2603</v>
      </c>
      <c r="G116" s="193"/>
      <c r="H116" s="193"/>
      <c r="I116" s="193"/>
      <c r="J116" s="196">
        <f>BK116</f>
        <v>4400</v>
      </c>
      <c r="K116" s="193"/>
      <c r="L116" s="197"/>
      <c r="M116" s="198"/>
      <c r="N116" s="199"/>
      <c r="O116" s="199"/>
      <c r="P116" s="200">
        <f>SUM(P117:P118)</f>
        <v>0</v>
      </c>
      <c r="Q116" s="199"/>
      <c r="R116" s="200">
        <f>SUM(R117:R118)</f>
        <v>0</v>
      </c>
      <c r="S116" s="199"/>
      <c r="T116" s="201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2" t="s">
        <v>78</v>
      </c>
      <c r="AT116" s="203" t="s">
        <v>69</v>
      </c>
      <c r="AU116" s="203" t="s">
        <v>70</v>
      </c>
      <c r="AY116" s="202" t="s">
        <v>242</v>
      </c>
      <c r="BK116" s="204">
        <f>SUM(BK117:BK118)</f>
        <v>4400</v>
      </c>
    </row>
    <row r="117" spans="1:65" s="2" customFormat="1" ht="21.75" customHeight="1">
      <c r="A117" s="34"/>
      <c r="B117" s="35"/>
      <c r="C117" s="207" t="s">
        <v>402</v>
      </c>
      <c r="D117" s="207" t="s">
        <v>244</v>
      </c>
      <c r="E117" s="208" t="s">
        <v>2596</v>
      </c>
      <c r="F117" s="209" t="s">
        <v>2597</v>
      </c>
      <c r="G117" s="210" t="s">
        <v>17</v>
      </c>
      <c r="H117" s="211">
        <v>1</v>
      </c>
      <c r="I117" s="212">
        <v>2400</v>
      </c>
      <c r="J117" s="212">
        <f>ROUND(I117*H117,2)</f>
        <v>2400</v>
      </c>
      <c r="K117" s="209" t="s">
        <v>17</v>
      </c>
      <c r="L117" s="40"/>
      <c r="M117" s="213" t="s">
        <v>17</v>
      </c>
      <c r="N117" s="214" t="s">
        <v>41</v>
      </c>
      <c r="O117" s="215">
        <v>0</v>
      </c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217" t="s">
        <v>248</v>
      </c>
      <c r="AT117" s="217" t="s">
        <v>244</v>
      </c>
      <c r="AU117" s="217" t="s">
        <v>78</v>
      </c>
      <c r="AY117" s="19" t="s">
        <v>242</v>
      </c>
      <c r="BE117" s="218">
        <f>IF(N117="základní",J117,0)</f>
        <v>2400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78</v>
      </c>
      <c r="BK117" s="218">
        <f>ROUND(I117*H117,2)</f>
        <v>2400</v>
      </c>
      <c r="BL117" s="19" t="s">
        <v>248</v>
      </c>
      <c r="BM117" s="217" t="s">
        <v>2604</v>
      </c>
    </row>
    <row r="118" spans="1:65" s="2" customFormat="1" ht="16.5" customHeight="1">
      <c r="A118" s="34"/>
      <c r="B118" s="35"/>
      <c r="C118" s="207" t="s">
        <v>408</v>
      </c>
      <c r="D118" s="207" t="s">
        <v>244</v>
      </c>
      <c r="E118" s="208" t="s">
        <v>2599</v>
      </c>
      <c r="F118" s="209" t="s">
        <v>2600</v>
      </c>
      <c r="G118" s="210" t="s">
        <v>17</v>
      </c>
      <c r="H118" s="211">
        <v>1</v>
      </c>
      <c r="I118" s="212">
        <v>2000</v>
      </c>
      <c r="J118" s="212">
        <f>ROUND(I118*H118,2)</f>
        <v>2000</v>
      </c>
      <c r="K118" s="209" t="s">
        <v>17</v>
      </c>
      <c r="L118" s="40"/>
      <c r="M118" s="213" t="s">
        <v>17</v>
      </c>
      <c r="N118" s="214" t="s">
        <v>41</v>
      </c>
      <c r="O118" s="215">
        <v>0</v>
      </c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217" t="s">
        <v>248</v>
      </c>
      <c r="AT118" s="217" t="s">
        <v>244</v>
      </c>
      <c r="AU118" s="217" t="s">
        <v>78</v>
      </c>
      <c r="AY118" s="19" t="s">
        <v>242</v>
      </c>
      <c r="BE118" s="218">
        <f>IF(N118="základní",J118,0)</f>
        <v>2000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78</v>
      </c>
      <c r="BK118" s="218">
        <f>ROUND(I118*H118,2)</f>
        <v>2000</v>
      </c>
      <c r="BL118" s="19" t="s">
        <v>248</v>
      </c>
      <c r="BM118" s="217" t="s">
        <v>2605</v>
      </c>
    </row>
    <row r="119" spans="1:63" s="12" customFormat="1" ht="25.9" customHeight="1">
      <c r="A119" s="12"/>
      <c r="B119" s="192"/>
      <c r="C119" s="193"/>
      <c r="D119" s="194" t="s">
        <v>69</v>
      </c>
      <c r="E119" s="195" t="s">
        <v>2606</v>
      </c>
      <c r="F119" s="195" t="s">
        <v>2607</v>
      </c>
      <c r="G119" s="193"/>
      <c r="H119" s="193"/>
      <c r="I119" s="193"/>
      <c r="J119" s="196">
        <f>BK119</f>
        <v>20495</v>
      </c>
      <c r="K119" s="193"/>
      <c r="L119" s="197"/>
      <c r="M119" s="198"/>
      <c r="N119" s="199"/>
      <c r="O119" s="199"/>
      <c r="P119" s="200">
        <f>SUM(P120:P124)</f>
        <v>0</v>
      </c>
      <c r="Q119" s="199"/>
      <c r="R119" s="200">
        <f>SUM(R120:R124)</f>
        <v>0</v>
      </c>
      <c r="S119" s="199"/>
      <c r="T119" s="201">
        <f>SUM(T120:T124)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2" t="s">
        <v>78</v>
      </c>
      <c r="AT119" s="203" t="s">
        <v>69</v>
      </c>
      <c r="AU119" s="203" t="s">
        <v>70</v>
      </c>
      <c r="AY119" s="202" t="s">
        <v>242</v>
      </c>
      <c r="BK119" s="204">
        <f>SUM(BK120:BK124)</f>
        <v>20495</v>
      </c>
    </row>
    <row r="120" spans="1:65" s="2" customFormat="1" ht="16.5" customHeight="1">
      <c r="A120" s="34"/>
      <c r="B120" s="35"/>
      <c r="C120" s="207" t="s">
        <v>413</v>
      </c>
      <c r="D120" s="207" t="s">
        <v>244</v>
      </c>
      <c r="E120" s="208" t="s">
        <v>2608</v>
      </c>
      <c r="F120" s="209" t="s">
        <v>2609</v>
      </c>
      <c r="G120" s="210" t="s">
        <v>17</v>
      </c>
      <c r="H120" s="211">
        <v>3</v>
      </c>
      <c r="I120" s="212">
        <v>1267</v>
      </c>
      <c r="J120" s="212">
        <f>ROUND(I120*H120,2)</f>
        <v>3801</v>
      </c>
      <c r="K120" s="209" t="s">
        <v>17</v>
      </c>
      <c r="L120" s="40"/>
      <c r="M120" s="213" t="s">
        <v>17</v>
      </c>
      <c r="N120" s="214" t="s">
        <v>41</v>
      </c>
      <c r="O120" s="215">
        <v>0</v>
      </c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7" t="s">
        <v>248</v>
      </c>
      <c r="AT120" s="217" t="s">
        <v>244</v>
      </c>
      <c r="AU120" s="217" t="s">
        <v>78</v>
      </c>
      <c r="AY120" s="19" t="s">
        <v>242</v>
      </c>
      <c r="BE120" s="218">
        <f>IF(N120="základní",J120,0)</f>
        <v>3801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78</v>
      </c>
      <c r="BK120" s="218">
        <f>ROUND(I120*H120,2)</f>
        <v>3801</v>
      </c>
      <c r="BL120" s="19" t="s">
        <v>248</v>
      </c>
      <c r="BM120" s="217" t="s">
        <v>2610</v>
      </c>
    </row>
    <row r="121" spans="1:65" s="2" customFormat="1" ht="16.5" customHeight="1">
      <c r="A121" s="34"/>
      <c r="B121" s="35"/>
      <c r="C121" s="264" t="s">
        <v>419</v>
      </c>
      <c r="D121" s="264" t="s">
        <v>420</v>
      </c>
      <c r="E121" s="265" t="s">
        <v>2611</v>
      </c>
      <c r="F121" s="266" t="s">
        <v>2612</v>
      </c>
      <c r="G121" s="267" t="s">
        <v>17</v>
      </c>
      <c r="H121" s="268">
        <v>10</v>
      </c>
      <c r="I121" s="269">
        <v>210</v>
      </c>
      <c r="J121" s="269">
        <f>ROUND(I121*H121,2)</f>
        <v>2100</v>
      </c>
      <c r="K121" s="266" t="s">
        <v>17</v>
      </c>
      <c r="L121" s="270"/>
      <c r="M121" s="271" t="s">
        <v>17</v>
      </c>
      <c r="N121" s="272" t="s">
        <v>41</v>
      </c>
      <c r="O121" s="215">
        <v>0</v>
      </c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7" t="s">
        <v>300</v>
      </c>
      <c r="AT121" s="217" t="s">
        <v>420</v>
      </c>
      <c r="AU121" s="217" t="s">
        <v>78</v>
      </c>
      <c r="AY121" s="19" t="s">
        <v>242</v>
      </c>
      <c r="BE121" s="218">
        <f>IF(N121="základní",J121,0)</f>
        <v>2100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78</v>
      </c>
      <c r="BK121" s="218">
        <f>ROUND(I121*H121,2)</f>
        <v>2100</v>
      </c>
      <c r="BL121" s="19" t="s">
        <v>248</v>
      </c>
      <c r="BM121" s="217" t="s">
        <v>2613</v>
      </c>
    </row>
    <row r="122" spans="1:65" s="2" customFormat="1" ht="16.5" customHeight="1">
      <c r="A122" s="34"/>
      <c r="B122" s="35"/>
      <c r="C122" s="207" t="s">
        <v>427</v>
      </c>
      <c r="D122" s="207" t="s">
        <v>244</v>
      </c>
      <c r="E122" s="208" t="s">
        <v>2614</v>
      </c>
      <c r="F122" s="209" t="s">
        <v>2615</v>
      </c>
      <c r="G122" s="210" t="s">
        <v>17</v>
      </c>
      <c r="H122" s="211">
        <v>3</v>
      </c>
      <c r="I122" s="212">
        <v>2198</v>
      </c>
      <c r="J122" s="212">
        <f>ROUND(I122*H122,2)</f>
        <v>6594</v>
      </c>
      <c r="K122" s="209" t="s">
        <v>17</v>
      </c>
      <c r="L122" s="40"/>
      <c r="M122" s="213" t="s">
        <v>17</v>
      </c>
      <c r="N122" s="214" t="s">
        <v>41</v>
      </c>
      <c r="O122" s="215">
        <v>0</v>
      </c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7" t="s">
        <v>248</v>
      </c>
      <c r="AT122" s="217" t="s">
        <v>244</v>
      </c>
      <c r="AU122" s="217" t="s">
        <v>78</v>
      </c>
      <c r="AY122" s="19" t="s">
        <v>242</v>
      </c>
      <c r="BE122" s="218">
        <f>IF(N122="základní",J122,0)</f>
        <v>6594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78</v>
      </c>
      <c r="BK122" s="218">
        <f>ROUND(I122*H122,2)</f>
        <v>6594</v>
      </c>
      <c r="BL122" s="19" t="s">
        <v>248</v>
      </c>
      <c r="BM122" s="217" t="s">
        <v>2616</v>
      </c>
    </row>
    <row r="123" spans="1:65" s="2" customFormat="1" ht="16.5" customHeight="1">
      <c r="A123" s="34"/>
      <c r="B123" s="35"/>
      <c r="C123" s="207" t="s">
        <v>433</v>
      </c>
      <c r="D123" s="207" t="s">
        <v>244</v>
      </c>
      <c r="E123" s="208" t="s">
        <v>2617</v>
      </c>
      <c r="F123" s="209" t="s">
        <v>2618</v>
      </c>
      <c r="G123" s="210" t="s">
        <v>17</v>
      </c>
      <c r="H123" s="211">
        <v>16</v>
      </c>
      <c r="I123" s="212">
        <v>200</v>
      </c>
      <c r="J123" s="212">
        <f>ROUND(I123*H123,2)</f>
        <v>3200</v>
      </c>
      <c r="K123" s="209" t="s">
        <v>17</v>
      </c>
      <c r="L123" s="40"/>
      <c r="M123" s="213" t="s">
        <v>17</v>
      </c>
      <c r="N123" s="214" t="s">
        <v>41</v>
      </c>
      <c r="O123" s="215">
        <v>0</v>
      </c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7" t="s">
        <v>248</v>
      </c>
      <c r="AT123" s="217" t="s">
        <v>244</v>
      </c>
      <c r="AU123" s="217" t="s">
        <v>78</v>
      </c>
      <c r="AY123" s="19" t="s">
        <v>242</v>
      </c>
      <c r="BE123" s="218">
        <f>IF(N123="základní",J123,0)</f>
        <v>3200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78</v>
      </c>
      <c r="BK123" s="218">
        <f>ROUND(I123*H123,2)</f>
        <v>3200</v>
      </c>
      <c r="BL123" s="19" t="s">
        <v>248</v>
      </c>
      <c r="BM123" s="217" t="s">
        <v>2619</v>
      </c>
    </row>
    <row r="124" spans="1:65" s="2" customFormat="1" ht="16.5" customHeight="1">
      <c r="A124" s="34"/>
      <c r="B124" s="35"/>
      <c r="C124" s="207" t="s">
        <v>442</v>
      </c>
      <c r="D124" s="207" t="s">
        <v>244</v>
      </c>
      <c r="E124" s="208" t="s">
        <v>2620</v>
      </c>
      <c r="F124" s="209" t="s">
        <v>2621</v>
      </c>
      <c r="G124" s="210" t="s">
        <v>17</v>
      </c>
      <c r="H124" s="211">
        <v>4</v>
      </c>
      <c r="I124" s="212">
        <v>1200</v>
      </c>
      <c r="J124" s="212">
        <f>ROUND(I124*H124,2)</f>
        <v>4800</v>
      </c>
      <c r="K124" s="209" t="s">
        <v>17</v>
      </c>
      <c r="L124" s="40"/>
      <c r="M124" s="213" t="s">
        <v>17</v>
      </c>
      <c r="N124" s="214" t="s">
        <v>41</v>
      </c>
      <c r="O124" s="215">
        <v>0</v>
      </c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7" t="s">
        <v>248</v>
      </c>
      <c r="AT124" s="217" t="s">
        <v>244</v>
      </c>
      <c r="AU124" s="217" t="s">
        <v>78</v>
      </c>
      <c r="AY124" s="19" t="s">
        <v>242</v>
      </c>
      <c r="BE124" s="218">
        <f>IF(N124="základní",J124,0)</f>
        <v>4800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78</v>
      </c>
      <c r="BK124" s="218">
        <f>ROUND(I124*H124,2)</f>
        <v>4800</v>
      </c>
      <c r="BL124" s="19" t="s">
        <v>248</v>
      </c>
      <c r="BM124" s="217" t="s">
        <v>2622</v>
      </c>
    </row>
    <row r="125" spans="1:63" s="12" customFormat="1" ht="25.9" customHeight="1">
      <c r="A125" s="12"/>
      <c r="B125" s="192"/>
      <c r="C125" s="193"/>
      <c r="D125" s="194" t="s">
        <v>69</v>
      </c>
      <c r="E125" s="195" t="s">
        <v>2623</v>
      </c>
      <c r="F125" s="195" t="s">
        <v>2624</v>
      </c>
      <c r="G125" s="193"/>
      <c r="H125" s="193"/>
      <c r="I125" s="193"/>
      <c r="J125" s="196">
        <f>BK125</f>
        <v>39900</v>
      </c>
      <c r="K125" s="193"/>
      <c r="L125" s="197"/>
      <c r="M125" s="198"/>
      <c r="N125" s="199"/>
      <c r="O125" s="199"/>
      <c r="P125" s="200">
        <f>SUM(P126:P135)</f>
        <v>0</v>
      </c>
      <c r="Q125" s="199"/>
      <c r="R125" s="200">
        <f>SUM(R126:R135)</f>
        <v>0</v>
      </c>
      <c r="S125" s="199"/>
      <c r="T125" s="201">
        <f>SUM(T126:T135)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2" t="s">
        <v>78</v>
      </c>
      <c r="AT125" s="203" t="s">
        <v>69</v>
      </c>
      <c r="AU125" s="203" t="s">
        <v>70</v>
      </c>
      <c r="AY125" s="202" t="s">
        <v>242</v>
      </c>
      <c r="BK125" s="204">
        <f>SUM(BK126:BK135)</f>
        <v>39900</v>
      </c>
    </row>
    <row r="126" spans="1:65" s="2" customFormat="1" ht="16.5" customHeight="1">
      <c r="A126" s="34"/>
      <c r="B126" s="35"/>
      <c r="C126" s="207" t="s">
        <v>447</v>
      </c>
      <c r="D126" s="207" t="s">
        <v>244</v>
      </c>
      <c r="E126" s="208" t="s">
        <v>2625</v>
      </c>
      <c r="F126" s="209" t="s">
        <v>2626</v>
      </c>
      <c r="G126" s="210" t="s">
        <v>17</v>
      </c>
      <c r="H126" s="211">
        <v>5</v>
      </c>
      <c r="I126" s="212">
        <v>1500</v>
      </c>
      <c r="J126" s="212">
        <f>ROUND(I126*H126,2)</f>
        <v>7500</v>
      </c>
      <c r="K126" s="209" t="s">
        <v>17</v>
      </c>
      <c r="L126" s="40"/>
      <c r="M126" s="213" t="s">
        <v>17</v>
      </c>
      <c r="N126" s="214" t="s">
        <v>41</v>
      </c>
      <c r="O126" s="215">
        <v>0</v>
      </c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7" t="s">
        <v>248</v>
      </c>
      <c r="AT126" s="217" t="s">
        <v>244</v>
      </c>
      <c r="AU126" s="217" t="s">
        <v>78</v>
      </c>
      <c r="AY126" s="19" t="s">
        <v>242</v>
      </c>
      <c r="BE126" s="218">
        <f>IF(N126="základní",J126,0)</f>
        <v>7500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78</v>
      </c>
      <c r="BK126" s="218">
        <f>ROUND(I126*H126,2)</f>
        <v>7500</v>
      </c>
      <c r="BL126" s="19" t="s">
        <v>248</v>
      </c>
      <c r="BM126" s="217" t="s">
        <v>2627</v>
      </c>
    </row>
    <row r="127" spans="1:65" s="2" customFormat="1" ht="16.5" customHeight="1">
      <c r="A127" s="34"/>
      <c r="B127" s="35"/>
      <c r="C127" s="207" t="s">
        <v>452</v>
      </c>
      <c r="D127" s="207" t="s">
        <v>244</v>
      </c>
      <c r="E127" s="208" t="s">
        <v>2628</v>
      </c>
      <c r="F127" s="209" t="s">
        <v>2629</v>
      </c>
      <c r="G127" s="210" t="s">
        <v>17</v>
      </c>
      <c r="H127" s="211">
        <v>8</v>
      </c>
      <c r="I127" s="212">
        <v>600</v>
      </c>
      <c r="J127" s="212">
        <f>ROUND(I127*H127,2)</f>
        <v>4800</v>
      </c>
      <c r="K127" s="209" t="s">
        <v>17</v>
      </c>
      <c r="L127" s="40"/>
      <c r="M127" s="213" t="s">
        <v>17</v>
      </c>
      <c r="N127" s="214" t="s">
        <v>41</v>
      </c>
      <c r="O127" s="215">
        <v>0</v>
      </c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7" t="s">
        <v>248</v>
      </c>
      <c r="AT127" s="217" t="s">
        <v>244</v>
      </c>
      <c r="AU127" s="217" t="s">
        <v>78</v>
      </c>
      <c r="AY127" s="19" t="s">
        <v>242</v>
      </c>
      <c r="BE127" s="218">
        <f>IF(N127="základní",J127,0)</f>
        <v>4800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78</v>
      </c>
      <c r="BK127" s="218">
        <f>ROUND(I127*H127,2)</f>
        <v>4800</v>
      </c>
      <c r="BL127" s="19" t="s">
        <v>248</v>
      </c>
      <c r="BM127" s="217" t="s">
        <v>2630</v>
      </c>
    </row>
    <row r="128" spans="1:65" s="2" customFormat="1" ht="16.5" customHeight="1">
      <c r="A128" s="34"/>
      <c r="B128" s="35"/>
      <c r="C128" s="207" t="s">
        <v>465</v>
      </c>
      <c r="D128" s="207" t="s">
        <v>244</v>
      </c>
      <c r="E128" s="208" t="s">
        <v>2631</v>
      </c>
      <c r="F128" s="209" t="s">
        <v>2632</v>
      </c>
      <c r="G128" s="210" t="s">
        <v>17</v>
      </c>
      <c r="H128" s="211">
        <v>8</v>
      </c>
      <c r="I128" s="212">
        <v>450</v>
      </c>
      <c r="J128" s="212">
        <f>ROUND(I128*H128,2)</f>
        <v>3600</v>
      </c>
      <c r="K128" s="209" t="s">
        <v>17</v>
      </c>
      <c r="L128" s="40"/>
      <c r="M128" s="213" t="s">
        <v>17</v>
      </c>
      <c r="N128" s="214" t="s">
        <v>41</v>
      </c>
      <c r="O128" s="215">
        <v>0</v>
      </c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7" t="s">
        <v>248</v>
      </c>
      <c r="AT128" s="217" t="s">
        <v>244</v>
      </c>
      <c r="AU128" s="217" t="s">
        <v>78</v>
      </c>
      <c r="AY128" s="19" t="s">
        <v>242</v>
      </c>
      <c r="BE128" s="218">
        <f>IF(N128="základní",J128,0)</f>
        <v>3600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78</v>
      </c>
      <c r="BK128" s="218">
        <f>ROUND(I128*H128,2)</f>
        <v>3600</v>
      </c>
      <c r="BL128" s="19" t="s">
        <v>248</v>
      </c>
      <c r="BM128" s="217" t="s">
        <v>2633</v>
      </c>
    </row>
    <row r="129" spans="1:65" s="2" customFormat="1" ht="16.5" customHeight="1">
      <c r="A129" s="34"/>
      <c r="B129" s="35"/>
      <c r="C129" s="207" t="s">
        <v>473</v>
      </c>
      <c r="D129" s="207" t="s">
        <v>244</v>
      </c>
      <c r="E129" s="208" t="s">
        <v>2634</v>
      </c>
      <c r="F129" s="209" t="s">
        <v>2635</v>
      </c>
      <c r="G129" s="210" t="s">
        <v>17</v>
      </c>
      <c r="H129" s="211">
        <v>0.4</v>
      </c>
      <c r="I129" s="212">
        <v>5000</v>
      </c>
      <c r="J129" s="212">
        <f>ROUND(I129*H129,2)</f>
        <v>2000</v>
      </c>
      <c r="K129" s="209" t="s">
        <v>17</v>
      </c>
      <c r="L129" s="40"/>
      <c r="M129" s="213" t="s">
        <v>17</v>
      </c>
      <c r="N129" s="214" t="s">
        <v>41</v>
      </c>
      <c r="O129" s="215">
        <v>0</v>
      </c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7" t="s">
        <v>248</v>
      </c>
      <c r="AT129" s="217" t="s">
        <v>244</v>
      </c>
      <c r="AU129" s="217" t="s">
        <v>78</v>
      </c>
      <c r="AY129" s="19" t="s">
        <v>242</v>
      </c>
      <c r="BE129" s="218">
        <f>IF(N129="základní",J129,0)</f>
        <v>2000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78</v>
      </c>
      <c r="BK129" s="218">
        <f>ROUND(I129*H129,2)</f>
        <v>2000</v>
      </c>
      <c r="BL129" s="19" t="s">
        <v>248</v>
      </c>
      <c r="BM129" s="217" t="s">
        <v>2636</v>
      </c>
    </row>
    <row r="130" spans="1:65" s="2" customFormat="1" ht="16.5" customHeight="1">
      <c r="A130" s="34"/>
      <c r="B130" s="35"/>
      <c r="C130" s="207" t="s">
        <v>483</v>
      </c>
      <c r="D130" s="207" t="s">
        <v>244</v>
      </c>
      <c r="E130" s="208" t="s">
        <v>2637</v>
      </c>
      <c r="F130" s="209" t="s">
        <v>2638</v>
      </c>
      <c r="G130" s="210" t="s">
        <v>17</v>
      </c>
      <c r="H130" s="211">
        <v>12</v>
      </c>
      <c r="I130" s="212">
        <v>450</v>
      </c>
      <c r="J130" s="212">
        <f>ROUND(I130*H130,2)</f>
        <v>5400</v>
      </c>
      <c r="K130" s="209" t="s">
        <v>17</v>
      </c>
      <c r="L130" s="40"/>
      <c r="M130" s="213" t="s">
        <v>17</v>
      </c>
      <c r="N130" s="214" t="s">
        <v>41</v>
      </c>
      <c r="O130" s="215">
        <v>0</v>
      </c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7" t="s">
        <v>248</v>
      </c>
      <c r="AT130" s="217" t="s">
        <v>244</v>
      </c>
      <c r="AU130" s="217" t="s">
        <v>78</v>
      </c>
      <c r="AY130" s="19" t="s">
        <v>242</v>
      </c>
      <c r="BE130" s="218">
        <f>IF(N130="základní",J130,0)</f>
        <v>5400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78</v>
      </c>
      <c r="BK130" s="218">
        <f>ROUND(I130*H130,2)</f>
        <v>5400</v>
      </c>
      <c r="BL130" s="19" t="s">
        <v>248</v>
      </c>
      <c r="BM130" s="217" t="s">
        <v>2639</v>
      </c>
    </row>
    <row r="131" spans="1:65" s="2" customFormat="1" ht="16.5" customHeight="1">
      <c r="A131" s="34"/>
      <c r="B131" s="35"/>
      <c r="C131" s="207" t="s">
        <v>497</v>
      </c>
      <c r="D131" s="207" t="s">
        <v>244</v>
      </c>
      <c r="E131" s="208" t="s">
        <v>2640</v>
      </c>
      <c r="F131" s="209" t="s">
        <v>2641</v>
      </c>
      <c r="G131" s="210" t="s">
        <v>17</v>
      </c>
      <c r="H131" s="211">
        <v>1</v>
      </c>
      <c r="I131" s="212">
        <v>1000</v>
      </c>
      <c r="J131" s="212">
        <f>ROUND(I131*H131,2)</f>
        <v>1000</v>
      </c>
      <c r="K131" s="209" t="s">
        <v>17</v>
      </c>
      <c r="L131" s="40"/>
      <c r="M131" s="213" t="s">
        <v>17</v>
      </c>
      <c r="N131" s="214" t="s">
        <v>41</v>
      </c>
      <c r="O131" s="215">
        <v>0</v>
      </c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7" t="s">
        <v>248</v>
      </c>
      <c r="AT131" s="217" t="s">
        <v>244</v>
      </c>
      <c r="AU131" s="217" t="s">
        <v>78</v>
      </c>
      <c r="AY131" s="19" t="s">
        <v>242</v>
      </c>
      <c r="BE131" s="218">
        <f>IF(N131="základní",J131,0)</f>
        <v>1000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78</v>
      </c>
      <c r="BK131" s="218">
        <f>ROUND(I131*H131,2)</f>
        <v>1000</v>
      </c>
      <c r="BL131" s="19" t="s">
        <v>248</v>
      </c>
      <c r="BM131" s="217" t="s">
        <v>2642</v>
      </c>
    </row>
    <row r="132" spans="1:65" s="2" customFormat="1" ht="16.5" customHeight="1">
      <c r="A132" s="34"/>
      <c r="B132" s="35"/>
      <c r="C132" s="207" t="s">
        <v>507</v>
      </c>
      <c r="D132" s="207" t="s">
        <v>244</v>
      </c>
      <c r="E132" s="208" t="s">
        <v>2643</v>
      </c>
      <c r="F132" s="209" t="s">
        <v>2644</v>
      </c>
      <c r="G132" s="210" t="s">
        <v>17</v>
      </c>
      <c r="H132" s="211">
        <v>1</v>
      </c>
      <c r="I132" s="212">
        <v>600</v>
      </c>
      <c r="J132" s="212">
        <f>ROUND(I132*H132,2)</f>
        <v>600</v>
      </c>
      <c r="K132" s="209" t="s">
        <v>17</v>
      </c>
      <c r="L132" s="40"/>
      <c r="M132" s="213" t="s">
        <v>17</v>
      </c>
      <c r="N132" s="214" t="s">
        <v>41</v>
      </c>
      <c r="O132" s="215">
        <v>0</v>
      </c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7" t="s">
        <v>248</v>
      </c>
      <c r="AT132" s="217" t="s">
        <v>244</v>
      </c>
      <c r="AU132" s="217" t="s">
        <v>78</v>
      </c>
      <c r="AY132" s="19" t="s">
        <v>242</v>
      </c>
      <c r="BE132" s="218">
        <f>IF(N132="základní",J132,0)</f>
        <v>600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78</v>
      </c>
      <c r="BK132" s="218">
        <f>ROUND(I132*H132,2)</f>
        <v>600</v>
      </c>
      <c r="BL132" s="19" t="s">
        <v>248</v>
      </c>
      <c r="BM132" s="217" t="s">
        <v>2645</v>
      </c>
    </row>
    <row r="133" spans="1:65" s="2" customFormat="1" ht="16.5" customHeight="1">
      <c r="A133" s="34"/>
      <c r="B133" s="35"/>
      <c r="C133" s="207" t="s">
        <v>515</v>
      </c>
      <c r="D133" s="207" t="s">
        <v>244</v>
      </c>
      <c r="E133" s="208" t="s">
        <v>2646</v>
      </c>
      <c r="F133" s="209" t="s">
        <v>2647</v>
      </c>
      <c r="G133" s="210" t="s">
        <v>17</v>
      </c>
      <c r="H133" s="211">
        <v>1</v>
      </c>
      <c r="I133" s="212">
        <v>600</v>
      </c>
      <c r="J133" s="212">
        <f>ROUND(I133*H133,2)</f>
        <v>600</v>
      </c>
      <c r="K133" s="209" t="s">
        <v>17</v>
      </c>
      <c r="L133" s="40"/>
      <c r="M133" s="213" t="s">
        <v>17</v>
      </c>
      <c r="N133" s="214" t="s">
        <v>41</v>
      </c>
      <c r="O133" s="215">
        <v>0</v>
      </c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7" t="s">
        <v>248</v>
      </c>
      <c r="AT133" s="217" t="s">
        <v>244</v>
      </c>
      <c r="AU133" s="217" t="s">
        <v>78</v>
      </c>
      <c r="AY133" s="19" t="s">
        <v>242</v>
      </c>
      <c r="BE133" s="218">
        <f>IF(N133="základní",J133,0)</f>
        <v>600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78</v>
      </c>
      <c r="BK133" s="218">
        <f>ROUND(I133*H133,2)</f>
        <v>600</v>
      </c>
      <c r="BL133" s="19" t="s">
        <v>248</v>
      </c>
      <c r="BM133" s="217" t="s">
        <v>2648</v>
      </c>
    </row>
    <row r="134" spans="1:65" s="2" customFormat="1" ht="21.75" customHeight="1">
      <c r="A134" s="34"/>
      <c r="B134" s="35"/>
      <c r="C134" s="207" t="s">
        <v>520</v>
      </c>
      <c r="D134" s="207" t="s">
        <v>244</v>
      </c>
      <c r="E134" s="208" t="s">
        <v>2649</v>
      </c>
      <c r="F134" s="209" t="s">
        <v>2650</v>
      </c>
      <c r="G134" s="210" t="s">
        <v>17</v>
      </c>
      <c r="H134" s="211">
        <v>12</v>
      </c>
      <c r="I134" s="212">
        <v>1000</v>
      </c>
      <c r="J134" s="212">
        <f>ROUND(I134*H134,2)</f>
        <v>12000</v>
      </c>
      <c r="K134" s="209" t="s">
        <v>17</v>
      </c>
      <c r="L134" s="40"/>
      <c r="M134" s="213" t="s">
        <v>17</v>
      </c>
      <c r="N134" s="214" t="s">
        <v>41</v>
      </c>
      <c r="O134" s="215">
        <v>0</v>
      </c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7" t="s">
        <v>248</v>
      </c>
      <c r="AT134" s="217" t="s">
        <v>244</v>
      </c>
      <c r="AU134" s="217" t="s">
        <v>78</v>
      </c>
      <c r="AY134" s="19" t="s">
        <v>242</v>
      </c>
      <c r="BE134" s="218">
        <f>IF(N134="základní",J134,0)</f>
        <v>12000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78</v>
      </c>
      <c r="BK134" s="218">
        <f>ROUND(I134*H134,2)</f>
        <v>12000</v>
      </c>
      <c r="BL134" s="19" t="s">
        <v>248</v>
      </c>
      <c r="BM134" s="217" t="s">
        <v>2651</v>
      </c>
    </row>
    <row r="135" spans="1:65" s="2" customFormat="1" ht="16.5" customHeight="1">
      <c r="A135" s="34"/>
      <c r="B135" s="35"/>
      <c r="C135" s="207" t="s">
        <v>525</v>
      </c>
      <c r="D135" s="207" t="s">
        <v>244</v>
      </c>
      <c r="E135" s="208" t="s">
        <v>2652</v>
      </c>
      <c r="F135" s="209" t="s">
        <v>2653</v>
      </c>
      <c r="G135" s="210" t="s">
        <v>17</v>
      </c>
      <c r="H135" s="211">
        <v>4</v>
      </c>
      <c r="I135" s="212">
        <v>600</v>
      </c>
      <c r="J135" s="212">
        <f>ROUND(I135*H135,2)</f>
        <v>2400</v>
      </c>
      <c r="K135" s="209" t="s">
        <v>17</v>
      </c>
      <c r="L135" s="40"/>
      <c r="M135" s="281" t="s">
        <v>17</v>
      </c>
      <c r="N135" s="282" t="s">
        <v>41</v>
      </c>
      <c r="O135" s="283">
        <v>0</v>
      </c>
      <c r="P135" s="283">
        <f>O135*H135</f>
        <v>0</v>
      </c>
      <c r="Q135" s="283">
        <v>0</v>
      </c>
      <c r="R135" s="283">
        <f>Q135*H135</f>
        <v>0</v>
      </c>
      <c r="S135" s="283">
        <v>0</v>
      </c>
      <c r="T135" s="28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7" t="s">
        <v>248</v>
      </c>
      <c r="AT135" s="217" t="s">
        <v>244</v>
      </c>
      <c r="AU135" s="217" t="s">
        <v>78</v>
      </c>
      <c r="AY135" s="19" t="s">
        <v>242</v>
      </c>
      <c r="BE135" s="218">
        <f>IF(N135="základní",J135,0)</f>
        <v>2400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78</v>
      </c>
      <c r="BK135" s="218">
        <f>ROUND(I135*H135,2)</f>
        <v>2400</v>
      </c>
      <c r="BL135" s="19" t="s">
        <v>248</v>
      </c>
      <c r="BM135" s="217" t="s">
        <v>2654</v>
      </c>
    </row>
    <row r="136" spans="1:31" s="2" customFormat="1" ht="6.95" customHeight="1">
      <c r="A136" s="34"/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40"/>
      <c r="M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</sheetData>
  <sheetProtection password="CC35" sheet="1" objects="1" scenarios="1" formatColumns="0" formatRows="0" autoFilter="0"/>
  <autoFilter ref="C90:K13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  <c r="AZ2" s="133" t="s">
        <v>2655</v>
      </c>
      <c r="BA2" s="133" t="s">
        <v>2656</v>
      </c>
      <c r="BB2" s="133" t="s">
        <v>184</v>
      </c>
      <c r="BC2" s="133" t="s">
        <v>248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2657</v>
      </c>
      <c r="BA3" s="133" t="s">
        <v>2658</v>
      </c>
      <c r="BB3" s="133" t="s">
        <v>184</v>
      </c>
      <c r="BC3" s="133" t="s">
        <v>2659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2660</v>
      </c>
      <c r="BA4" s="133" t="s">
        <v>2661</v>
      </c>
      <c r="BB4" s="133" t="s">
        <v>184</v>
      </c>
      <c r="BC4" s="133" t="s">
        <v>1205</v>
      </c>
      <c r="BD4" s="133" t="s">
        <v>80</v>
      </c>
    </row>
    <row r="5" spans="2:56" s="1" customFormat="1" ht="6.95" customHeight="1">
      <c r="B5" s="22"/>
      <c r="L5" s="22"/>
      <c r="AZ5" s="133" t="s">
        <v>2662</v>
      </c>
      <c r="BA5" s="133" t="s">
        <v>2663</v>
      </c>
      <c r="BB5" s="133" t="s">
        <v>184</v>
      </c>
      <c r="BC5" s="133" t="s">
        <v>326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2664</v>
      </c>
      <c r="BA6" s="133" t="s">
        <v>2665</v>
      </c>
      <c r="BB6" s="133" t="s">
        <v>184</v>
      </c>
      <c r="BC6" s="133" t="s">
        <v>2666</v>
      </c>
      <c r="BD6" s="133" t="s">
        <v>80</v>
      </c>
    </row>
    <row r="7" spans="2:12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</row>
    <row r="8" spans="2:12" s="1" customFormat="1" ht="12" customHeight="1">
      <c r="B8" s="22"/>
      <c r="D8" s="138" t="s">
        <v>159</v>
      </c>
      <c r="L8" s="22"/>
    </row>
    <row r="9" spans="1:31" s="2" customFormat="1" ht="16.5" customHeight="1">
      <c r="A9" s="34"/>
      <c r="B9" s="40"/>
      <c r="C9" s="34"/>
      <c r="D9" s="34"/>
      <c r="E9" s="139" t="s">
        <v>2525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40"/>
      <c r="C10" s="34"/>
      <c r="D10" s="138" t="s">
        <v>2526</v>
      </c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40"/>
      <c r="C11" s="34"/>
      <c r="D11" s="34"/>
      <c r="E11" s="141" t="s">
        <v>2667</v>
      </c>
      <c r="F11" s="34"/>
      <c r="G11" s="34"/>
      <c r="H11" s="34"/>
      <c r="I11" s="34"/>
      <c r="J11" s="34"/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40"/>
      <c r="C12" s="34"/>
      <c r="D12" s="34"/>
      <c r="E12" s="34"/>
      <c r="F12" s="34"/>
      <c r="G12" s="34"/>
      <c r="H12" s="34"/>
      <c r="I12" s="34"/>
      <c r="J12" s="34"/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40"/>
      <c r="C13" s="34"/>
      <c r="D13" s="138" t="s">
        <v>16</v>
      </c>
      <c r="E13" s="34"/>
      <c r="F13" s="128" t="s">
        <v>17</v>
      </c>
      <c r="G13" s="34"/>
      <c r="H13" s="34"/>
      <c r="I13" s="138" t="s">
        <v>18</v>
      </c>
      <c r="J13" s="128" t="s">
        <v>17</v>
      </c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19</v>
      </c>
      <c r="E14" s="34"/>
      <c r="F14" s="128" t="s">
        <v>20</v>
      </c>
      <c r="G14" s="34"/>
      <c r="H14" s="34"/>
      <c r="I14" s="138" t="s">
        <v>21</v>
      </c>
      <c r="J14" s="142" t="str">
        <f>'Rekapitulace stavby'!AN8</f>
        <v>18. 1. 2022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40"/>
      <c r="C15" s="34"/>
      <c r="D15" s="34"/>
      <c r="E15" s="34"/>
      <c r="F15" s="34"/>
      <c r="G15" s="34"/>
      <c r="H15" s="34"/>
      <c r="I15" s="34"/>
      <c r="J15" s="34"/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40"/>
      <c r="C16" s="34"/>
      <c r="D16" s="138" t="s">
        <v>23</v>
      </c>
      <c r="E16" s="34"/>
      <c r="F16" s="34"/>
      <c r="G16" s="34"/>
      <c r="H16" s="34"/>
      <c r="I16" s="138" t="s">
        <v>24</v>
      </c>
      <c r="J16" s="128" t="s">
        <v>17</v>
      </c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40"/>
      <c r="C17" s="34"/>
      <c r="D17" s="34"/>
      <c r="E17" s="128" t="s">
        <v>25</v>
      </c>
      <c r="F17" s="34"/>
      <c r="G17" s="34"/>
      <c r="H17" s="34"/>
      <c r="I17" s="138" t="s">
        <v>26</v>
      </c>
      <c r="J17" s="128" t="s">
        <v>17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40"/>
      <c r="C18" s="34"/>
      <c r="D18" s="34"/>
      <c r="E18" s="34"/>
      <c r="F18" s="34"/>
      <c r="G18" s="34"/>
      <c r="H18" s="34"/>
      <c r="I18" s="34"/>
      <c r="J18" s="34"/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40"/>
      <c r="C19" s="34"/>
      <c r="D19" s="138" t="s">
        <v>27</v>
      </c>
      <c r="E19" s="34"/>
      <c r="F19" s="34"/>
      <c r="G19" s="34"/>
      <c r="H19" s="34"/>
      <c r="I19" s="138" t="s">
        <v>24</v>
      </c>
      <c r="J19" s="128" t="str">
        <f>'Rekapitulace stavby'!AN13</f>
        <v>05370507</v>
      </c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40"/>
      <c r="C20" s="34"/>
      <c r="D20" s="34"/>
      <c r="E20" s="128" t="str">
        <f>'Rekapitulace stavby'!E14</f>
        <v>BAGRUNC s.r.o.</v>
      </c>
      <c r="F20" s="128"/>
      <c r="G20" s="128"/>
      <c r="H20" s="128"/>
      <c r="I20" s="138" t="s">
        <v>26</v>
      </c>
      <c r="J20" s="128" t="str">
        <f>'Rekapitulace stavby'!AN14</f>
        <v/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40"/>
      <c r="C21" s="34"/>
      <c r="D21" s="34"/>
      <c r="E21" s="34"/>
      <c r="F21" s="34"/>
      <c r="G21" s="34"/>
      <c r="H21" s="34"/>
      <c r="I21" s="34"/>
      <c r="J21" s="34"/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40"/>
      <c r="C22" s="34"/>
      <c r="D22" s="138" t="s">
        <v>30</v>
      </c>
      <c r="E22" s="34"/>
      <c r="F22" s="34"/>
      <c r="G22" s="34"/>
      <c r="H22" s="34"/>
      <c r="I22" s="138" t="s">
        <v>24</v>
      </c>
      <c r="J22" s="128" t="s">
        <v>17</v>
      </c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40"/>
      <c r="C23" s="34"/>
      <c r="D23" s="34"/>
      <c r="E23" s="128" t="s">
        <v>31</v>
      </c>
      <c r="F23" s="34"/>
      <c r="G23" s="34"/>
      <c r="H23" s="34"/>
      <c r="I23" s="138" t="s">
        <v>26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40"/>
      <c r="C24" s="34"/>
      <c r="D24" s="34"/>
      <c r="E24" s="34"/>
      <c r="F24" s="34"/>
      <c r="G24" s="34"/>
      <c r="H24" s="34"/>
      <c r="I24" s="34"/>
      <c r="J24" s="34"/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40"/>
      <c r="C25" s="34"/>
      <c r="D25" s="138" t="s">
        <v>33</v>
      </c>
      <c r="E25" s="34"/>
      <c r="F25" s="34"/>
      <c r="G25" s="34"/>
      <c r="H25" s="34"/>
      <c r="I25" s="138" t="s">
        <v>24</v>
      </c>
      <c r="J25" s="128" t="s">
        <v>17</v>
      </c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40"/>
      <c r="C26" s="34"/>
      <c r="D26" s="34"/>
      <c r="E26" s="128" t="s">
        <v>31</v>
      </c>
      <c r="F26" s="34"/>
      <c r="G26" s="34"/>
      <c r="H26" s="34"/>
      <c r="I26" s="138" t="s">
        <v>26</v>
      </c>
      <c r="J26" s="128" t="s">
        <v>17</v>
      </c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40"/>
      <c r="C27" s="34"/>
      <c r="D27" s="34"/>
      <c r="E27" s="34"/>
      <c r="F27" s="34"/>
      <c r="G27" s="34"/>
      <c r="H27" s="34"/>
      <c r="I27" s="34"/>
      <c r="J27" s="34"/>
      <c r="K27" s="34"/>
      <c r="L27" s="140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40"/>
      <c r="C28" s="34"/>
      <c r="D28" s="138" t="s">
        <v>34</v>
      </c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43"/>
      <c r="B29" s="144"/>
      <c r="C29" s="143"/>
      <c r="D29" s="143"/>
      <c r="E29" s="145" t="s">
        <v>17</v>
      </c>
      <c r="F29" s="145"/>
      <c r="G29" s="145"/>
      <c r="H29" s="145"/>
      <c r="I29" s="143"/>
      <c r="J29" s="143"/>
      <c r="K29" s="143"/>
      <c r="L29" s="146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s="2" customFormat="1" ht="6.95" customHeight="1">
      <c r="A30" s="34"/>
      <c r="B30" s="40"/>
      <c r="C30" s="34"/>
      <c r="D30" s="34"/>
      <c r="E30" s="34"/>
      <c r="F30" s="34"/>
      <c r="G30" s="34"/>
      <c r="H30" s="34"/>
      <c r="I30" s="34"/>
      <c r="J30" s="34"/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40"/>
      <c r="C32" s="34"/>
      <c r="D32" s="148" t="s">
        <v>36</v>
      </c>
      <c r="E32" s="34"/>
      <c r="F32" s="34"/>
      <c r="G32" s="34"/>
      <c r="H32" s="34"/>
      <c r="I32" s="34"/>
      <c r="J32" s="149">
        <f>ROUND(J93,2)</f>
        <v>37921.53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40"/>
      <c r="C33" s="34"/>
      <c r="D33" s="147"/>
      <c r="E33" s="147"/>
      <c r="F33" s="147"/>
      <c r="G33" s="147"/>
      <c r="H33" s="147"/>
      <c r="I33" s="147"/>
      <c r="J33" s="147"/>
      <c r="K33" s="147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34"/>
      <c r="F34" s="150" t="s">
        <v>38</v>
      </c>
      <c r="G34" s="34"/>
      <c r="H34" s="34"/>
      <c r="I34" s="150" t="s">
        <v>37</v>
      </c>
      <c r="J34" s="150" t="s">
        <v>39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40"/>
      <c r="C35" s="34"/>
      <c r="D35" s="151" t="s">
        <v>40</v>
      </c>
      <c r="E35" s="138" t="s">
        <v>41</v>
      </c>
      <c r="F35" s="152">
        <f>ROUND((SUM(BE93:BE184)),2)</f>
        <v>37921.53</v>
      </c>
      <c r="G35" s="34"/>
      <c r="H35" s="34"/>
      <c r="I35" s="153">
        <v>0.21</v>
      </c>
      <c r="J35" s="152">
        <f>ROUND(((SUM(BE93:BE184))*I35),2)</f>
        <v>7963.52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40"/>
      <c r="C36" s="34"/>
      <c r="D36" s="34"/>
      <c r="E36" s="138" t="s">
        <v>42</v>
      </c>
      <c r="F36" s="152">
        <f>ROUND((SUM(BF93:BF184)),2)</f>
        <v>0</v>
      </c>
      <c r="G36" s="34"/>
      <c r="H36" s="34"/>
      <c r="I36" s="153">
        <v>0.15</v>
      </c>
      <c r="J36" s="152">
        <f>ROUND(((SUM(BF93:BF184))*I36),2)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43</v>
      </c>
      <c r="F37" s="152">
        <f>ROUND((SUM(BG93:BG184)),2)</f>
        <v>0</v>
      </c>
      <c r="G37" s="34"/>
      <c r="H37" s="34"/>
      <c r="I37" s="153">
        <v>0.21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40"/>
      <c r="C38" s="34"/>
      <c r="D38" s="34"/>
      <c r="E38" s="138" t="s">
        <v>44</v>
      </c>
      <c r="F38" s="152">
        <f>ROUND((SUM(BH93:BH184)),2)</f>
        <v>0</v>
      </c>
      <c r="G38" s="34"/>
      <c r="H38" s="34"/>
      <c r="I38" s="153">
        <v>0.15</v>
      </c>
      <c r="J38" s="152">
        <f>0</f>
        <v>0</v>
      </c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40"/>
      <c r="C39" s="34"/>
      <c r="D39" s="34"/>
      <c r="E39" s="138" t="s">
        <v>45</v>
      </c>
      <c r="F39" s="152">
        <f>ROUND((SUM(BI93:BI184)),2)</f>
        <v>0</v>
      </c>
      <c r="G39" s="34"/>
      <c r="H39" s="34"/>
      <c r="I39" s="153">
        <v>0</v>
      </c>
      <c r="J39" s="152">
        <f>0</f>
        <v>0</v>
      </c>
      <c r="K39" s="34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40"/>
      <c r="C40" s="34"/>
      <c r="D40" s="34"/>
      <c r="E40" s="34"/>
      <c r="F40" s="34"/>
      <c r="G40" s="34"/>
      <c r="H40" s="34"/>
      <c r="I40" s="34"/>
      <c r="J40" s="34"/>
      <c r="K40" s="34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40"/>
      <c r="C41" s="154"/>
      <c r="D41" s="155" t="s">
        <v>46</v>
      </c>
      <c r="E41" s="156"/>
      <c r="F41" s="156"/>
      <c r="G41" s="157" t="s">
        <v>47</v>
      </c>
      <c r="H41" s="158" t="s">
        <v>48</v>
      </c>
      <c r="I41" s="156"/>
      <c r="J41" s="159">
        <f>SUM(J32:J39)</f>
        <v>45885.05</v>
      </c>
      <c r="K41" s="160"/>
      <c r="L41" s="140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40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5" t="s">
        <v>216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14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165" t="str">
        <f>E7</f>
        <v>Náves Holohlavy</v>
      </c>
      <c r="F50" s="31"/>
      <c r="G50" s="31"/>
      <c r="H50" s="31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3"/>
      <c r="C51" s="31" t="s">
        <v>159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4"/>
      <c r="B52" s="35"/>
      <c r="C52" s="36"/>
      <c r="D52" s="36"/>
      <c r="E52" s="165" t="s">
        <v>2525</v>
      </c>
      <c r="F52" s="36"/>
      <c r="G52" s="36"/>
      <c r="H52" s="36"/>
      <c r="I52" s="36"/>
      <c r="J52" s="36"/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31" t="s">
        <v>2526</v>
      </c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64" t="str">
        <f>E11</f>
        <v>08-9 - Kamerový systém - silnoproud</v>
      </c>
      <c r="F54" s="36"/>
      <c r="G54" s="36"/>
      <c r="H54" s="36"/>
      <c r="I54" s="36"/>
      <c r="J54" s="36"/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31" t="s">
        <v>19</v>
      </c>
      <c r="D56" s="36"/>
      <c r="E56" s="36"/>
      <c r="F56" s="28" t="str">
        <f>F14</f>
        <v>Holohlavy</v>
      </c>
      <c r="G56" s="36"/>
      <c r="H56" s="36"/>
      <c r="I56" s="31" t="s">
        <v>21</v>
      </c>
      <c r="J56" s="67" t="str">
        <f>IF(J14="","",J14)</f>
        <v>18. 1. 2022</v>
      </c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15" customHeight="1">
      <c r="A58" s="34"/>
      <c r="B58" s="35"/>
      <c r="C58" s="31" t="s">
        <v>23</v>
      </c>
      <c r="D58" s="36"/>
      <c r="E58" s="36"/>
      <c r="F58" s="28" t="str">
        <f>E17</f>
        <v>Obec Holohlavy</v>
      </c>
      <c r="G58" s="36"/>
      <c r="H58" s="36"/>
      <c r="I58" s="31" t="s">
        <v>30</v>
      </c>
      <c r="J58" s="32" t="str">
        <f>E23</f>
        <v>Zalubem s.r.o.</v>
      </c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31" t="s">
        <v>27</v>
      </c>
      <c r="D59" s="36"/>
      <c r="E59" s="36"/>
      <c r="F59" s="28" t="str">
        <f>IF(E20="","",E20)</f>
        <v>BAGRUNC s.r.o.</v>
      </c>
      <c r="G59" s="36"/>
      <c r="H59" s="36"/>
      <c r="I59" s="31" t="s">
        <v>33</v>
      </c>
      <c r="J59" s="32" t="str">
        <f>E26</f>
        <v>Zalubem s.r.o.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40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66" t="s">
        <v>217</v>
      </c>
      <c r="D61" s="167"/>
      <c r="E61" s="167"/>
      <c r="F61" s="167"/>
      <c r="G61" s="167"/>
      <c r="H61" s="167"/>
      <c r="I61" s="167"/>
      <c r="J61" s="168" t="s">
        <v>218</v>
      </c>
      <c r="K61" s="167"/>
      <c r="L61" s="140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40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" customHeight="1">
      <c r="A63" s="34"/>
      <c r="B63" s="35"/>
      <c r="C63" s="169" t="s">
        <v>68</v>
      </c>
      <c r="D63" s="36"/>
      <c r="E63" s="36"/>
      <c r="F63" s="36"/>
      <c r="G63" s="36"/>
      <c r="H63" s="36"/>
      <c r="I63" s="36"/>
      <c r="J63" s="97">
        <f>J93</f>
        <v>37921.53</v>
      </c>
      <c r="K63" s="36"/>
      <c r="L63" s="140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219</v>
      </c>
    </row>
    <row r="64" spans="1:31" s="9" customFormat="1" ht="24.95" customHeight="1">
      <c r="A64" s="9"/>
      <c r="B64" s="170"/>
      <c r="C64" s="171"/>
      <c r="D64" s="172" t="s">
        <v>220</v>
      </c>
      <c r="E64" s="173"/>
      <c r="F64" s="173"/>
      <c r="G64" s="173"/>
      <c r="H64" s="173"/>
      <c r="I64" s="173"/>
      <c r="J64" s="174">
        <f>J94</f>
        <v>3726.3</v>
      </c>
      <c r="K64" s="171"/>
      <c r="L64" s="17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6"/>
      <c r="C65" s="120"/>
      <c r="D65" s="177" t="s">
        <v>849</v>
      </c>
      <c r="E65" s="178"/>
      <c r="F65" s="178"/>
      <c r="G65" s="178"/>
      <c r="H65" s="178"/>
      <c r="I65" s="178"/>
      <c r="J65" s="179">
        <f>J95</f>
        <v>1046.48</v>
      </c>
      <c r="K65" s="120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6"/>
      <c r="C66" s="120"/>
      <c r="D66" s="177" t="s">
        <v>224</v>
      </c>
      <c r="E66" s="178"/>
      <c r="F66" s="178"/>
      <c r="G66" s="178"/>
      <c r="H66" s="178"/>
      <c r="I66" s="178"/>
      <c r="J66" s="179">
        <f>J102</f>
        <v>2144.34</v>
      </c>
      <c r="K66" s="120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6"/>
      <c r="C67" s="120"/>
      <c r="D67" s="177" t="s">
        <v>225</v>
      </c>
      <c r="E67" s="178"/>
      <c r="F67" s="178"/>
      <c r="G67" s="178"/>
      <c r="H67" s="178"/>
      <c r="I67" s="178"/>
      <c r="J67" s="179">
        <f>J109</f>
        <v>535.48</v>
      </c>
      <c r="K67" s="120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0"/>
      <c r="C68" s="171"/>
      <c r="D68" s="172" t="s">
        <v>850</v>
      </c>
      <c r="E68" s="173"/>
      <c r="F68" s="173"/>
      <c r="G68" s="173"/>
      <c r="H68" s="173"/>
      <c r="I68" s="173"/>
      <c r="J68" s="174">
        <f>J118</f>
        <v>26955.089999999997</v>
      </c>
      <c r="K68" s="171"/>
      <c r="L68" s="17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6"/>
      <c r="C69" s="120"/>
      <c r="D69" s="177" t="s">
        <v>1368</v>
      </c>
      <c r="E69" s="178"/>
      <c r="F69" s="178"/>
      <c r="G69" s="178"/>
      <c r="H69" s="178"/>
      <c r="I69" s="178"/>
      <c r="J69" s="179">
        <f>J119</f>
        <v>26955.089999999997</v>
      </c>
      <c r="K69" s="120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0"/>
      <c r="C70" s="171"/>
      <c r="D70" s="172" t="s">
        <v>1370</v>
      </c>
      <c r="E70" s="173"/>
      <c r="F70" s="173"/>
      <c r="G70" s="173"/>
      <c r="H70" s="173"/>
      <c r="I70" s="173"/>
      <c r="J70" s="174">
        <f>J175</f>
        <v>7240.139999999999</v>
      </c>
      <c r="K70" s="171"/>
      <c r="L70" s="17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6"/>
      <c r="C71" s="120"/>
      <c r="D71" s="177" t="s">
        <v>1371</v>
      </c>
      <c r="E71" s="178"/>
      <c r="F71" s="178"/>
      <c r="G71" s="178"/>
      <c r="H71" s="178"/>
      <c r="I71" s="178"/>
      <c r="J71" s="179">
        <f>J176</f>
        <v>7240.139999999999</v>
      </c>
      <c r="K71" s="120"/>
      <c r="L71" s="18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4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14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5" customHeight="1">
      <c r="A78" s="34"/>
      <c r="B78" s="35"/>
      <c r="C78" s="25" t="s">
        <v>227</v>
      </c>
      <c r="D78" s="36"/>
      <c r="E78" s="36"/>
      <c r="F78" s="36"/>
      <c r="G78" s="36"/>
      <c r="H78" s="36"/>
      <c r="I78" s="36"/>
      <c r="J78" s="36"/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31" t="s">
        <v>14</v>
      </c>
      <c r="D80" s="36"/>
      <c r="E80" s="36"/>
      <c r="F80" s="36"/>
      <c r="G80" s="36"/>
      <c r="H80" s="36"/>
      <c r="I80" s="36"/>
      <c r="J80" s="36"/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165" t="str">
        <f>E7</f>
        <v>Náves Holohlavy</v>
      </c>
      <c r="F81" s="31"/>
      <c r="G81" s="31"/>
      <c r="H81" s="31"/>
      <c r="I81" s="36"/>
      <c r="J81" s="36"/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2:12" s="1" customFormat="1" ht="12" customHeight="1">
      <c r="B82" s="23"/>
      <c r="C82" s="31" t="s">
        <v>159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34"/>
      <c r="B83" s="35"/>
      <c r="C83" s="36"/>
      <c r="D83" s="36"/>
      <c r="E83" s="165" t="s">
        <v>2525</v>
      </c>
      <c r="F83" s="36"/>
      <c r="G83" s="36"/>
      <c r="H83" s="36"/>
      <c r="I83" s="36"/>
      <c r="J83" s="36"/>
      <c r="K83" s="36"/>
      <c r="L83" s="14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31" t="s">
        <v>2526</v>
      </c>
      <c r="D84" s="36"/>
      <c r="E84" s="36"/>
      <c r="F84" s="36"/>
      <c r="G84" s="36"/>
      <c r="H84" s="36"/>
      <c r="I84" s="36"/>
      <c r="J84" s="36"/>
      <c r="K84" s="36"/>
      <c r="L84" s="14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64" t="str">
        <f>E11</f>
        <v>08-9 - Kamerový systém - silnoproud</v>
      </c>
      <c r="F85" s="36"/>
      <c r="G85" s="36"/>
      <c r="H85" s="36"/>
      <c r="I85" s="36"/>
      <c r="J85" s="36"/>
      <c r="K85" s="36"/>
      <c r="L85" s="14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40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31" t="s">
        <v>19</v>
      </c>
      <c r="D87" s="36"/>
      <c r="E87" s="36"/>
      <c r="F87" s="28" t="str">
        <f>F14</f>
        <v>Holohlavy</v>
      </c>
      <c r="G87" s="36"/>
      <c r="H87" s="36"/>
      <c r="I87" s="31" t="s">
        <v>21</v>
      </c>
      <c r="J87" s="67" t="str">
        <f>IF(J14="","",J14)</f>
        <v>18. 1. 2022</v>
      </c>
      <c r="K87" s="36"/>
      <c r="L87" s="140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40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>
      <c r="A89" s="34"/>
      <c r="B89" s="35"/>
      <c r="C89" s="31" t="s">
        <v>23</v>
      </c>
      <c r="D89" s="36"/>
      <c r="E89" s="36"/>
      <c r="F89" s="28" t="str">
        <f>E17</f>
        <v>Obec Holohlavy</v>
      </c>
      <c r="G89" s="36"/>
      <c r="H89" s="36"/>
      <c r="I89" s="31" t="s">
        <v>30</v>
      </c>
      <c r="J89" s="32" t="str">
        <f>E23</f>
        <v>Zalubem s.r.o.</v>
      </c>
      <c r="K89" s="36"/>
      <c r="L89" s="140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>
      <c r="A90" s="34"/>
      <c r="B90" s="35"/>
      <c r="C90" s="31" t="s">
        <v>27</v>
      </c>
      <c r="D90" s="36"/>
      <c r="E90" s="36"/>
      <c r="F90" s="28" t="str">
        <f>IF(E20="","",E20)</f>
        <v>BAGRUNC s.r.o.</v>
      </c>
      <c r="G90" s="36"/>
      <c r="H90" s="36"/>
      <c r="I90" s="31" t="s">
        <v>33</v>
      </c>
      <c r="J90" s="32" t="str">
        <f>E26</f>
        <v>Zalubem s.r.o.</v>
      </c>
      <c r="K90" s="36"/>
      <c r="L90" s="140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40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1" customFormat="1" ht="29.25" customHeight="1">
      <c r="A92" s="181"/>
      <c r="B92" s="182"/>
      <c r="C92" s="183" t="s">
        <v>228</v>
      </c>
      <c r="D92" s="184" t="s">
        <v>55</v>
      </c>
      <c r="E92" s="184" t="s">
        <v>51</v>
      </c>
      <c r="F92" s="184" t="s">
        <v>52</v>
      </c>
      <c r="G92" s="184" t="s">
        <v>229</v>
      </c>
      <c r="H92" s="184" t="s">
        <v>230</v>
      </c>
      <c r="I92" s="184" t="s">
        <v>231</v>
      </c>
      <c r="J92" s="184" t="s">
        <v>218</v>
      </c>
      <c r="K92" s="185" t="s">
        <v>232</v>
      </c>
      <c r="L92" s="186"/>
      <c r="M92" s="87" t="s">
        <v>17</v>
      </c>
      <c r="N92" s="88" t="s">
        <v>40</v>
      </c>
      <c r="O92" s="88" t="s">
        <v>233</v>
      </c>
      <c r="P92" s="88" t="s">
        <v>234</v>
      </c>
      <c r="Q92" s="88" t="s">
        <v>235</v>
      </c>
      <c r="R92" s="88" t="s">
        <v>236</v>
      </c>
      <c r="S92" s="88" t="s">
        <v>237</v>
      </c>
      <c r="T92" s="89" t="s">
        <v>238</v>
      </c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</row>
    <row r="93" spans="1:63" s="2" customFormat="1" ht="22.8" customHeight="1">
      <c r="A93" s="34"/>
      <c r="B93" s="35"/>
      <c r="C93" s="94" t="s">
        <v>239</v>
      </c>
      <c r="D93" s="36"/>
      <c r="E93" s="36"/>
      <c r="F93" s="36"/>
      <c r="G93" s="36"/>
      <c r="H93" s="36"/>
      <c r="I93" s="36"/>
      <c r="J93" s="187">
        <f>BK93</f>
        <v>37921.53</v>
      </c>
      <c r="K93" s="36"/>
      <c r="L93" s="40"/>
      <c r="M93" s="90"/>
      <c r="N93" s="188"/>
      <c r="O93" s="91"/>
      <c r="P93" s="189">
        <f>P94+P118+P175</f>
        <v>33.96036899999999</v>
      </c>
      <c r="Q93" s="91"/>
      <c r="R93" s="189">
        <f>R94+R118+R175</f>
        <v>0.197419</v>
      </c>
      <c r="S93" s="91"/>
      <c r="T93" s="190">
        <f>T94+T118+T175</f>
        <v>0.317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69</v>
      </c>
      <c r="AU93" s="19" t="s">
        <v>219</v>
      </c>
      <c r="BK93" s="191">
        <f>BK94+BK118+BK175</f>
        <v>37921.53</v>
      </c>
    </row>
    <row r="94" spans="1:63" s="12" customFormat="1" ht="25.9" customHeight="1">
      <c r="A94" s="12"/>
      <c r="B94" s="192"/>
      <c r="C94" s="193"/>
      <c r="D94" s="194" t="s">
        <v>69</v>
      </c>
      <c r="E94" s="195" t="s">
        <v>240</v>
      </c>
      <c r="F94" s="195" t="s">
        <v>241</v>
      </c>
      <c r="G94" s="193"/>
      <c r="H94" s="193"/>
      <c r="I94" s="193"/>
      <c r="J94" s="196">
        <f>BK94</f>
        <v>3726.3</v>
      </c>
      <c r="K94" s="193"/>
      <c r="L94" s="197"/>
      <c r="M94" s="198"/>
      <c r="N94" s="199"/>
      <c r="O94" s="199"/>
      <c r="P94" s="200">
        <f>P95+P102+P109</f>
        <v>7.3784410000000005</v>
      </c>
      <c r="Q94" s="199"/>
      <c r="R94" s="200">
        <f>R95+R102+R109</f>
        <v>0.09297</v>
      </c>
      <c r="S94" s="199"/>
      <c r="T94" s="201">
        <f>T95+T102+T109</f>
        <v>0.317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78</v>
      </c>
      <c r="AT94" s="203" t="s">
        <v>69</v>
      </c>
      <c r="AU94" s="203" t="s">
        <v>70</v>
      </c>
      <c r="AY94" s="202" t="s">
        <v>242</v>
      </c>
      <c r="BK94" s="204">
        <f>BK95+BK102+BK109</f>
        <v>3726.3</v>
      </c>
    </row>
    <row r="95" spans="1:63" s="12" customFormat="1" ht="22.8" customHeight="1">
      <c r="A95" s="12"/>
      <c r="B95" s="192"/>
      <c r="C95" s="193"/>
      <c r="D95" s="194" t="s">
        <v>69</v>
      </c>
      <c r="E95" s="205" t="s">
        <v>284</v>
      </c>
      <c r="F95" s="205" t="s">
        <v>1053</v>
      </c>
      <c r="G95" s="193"/>
      <c r="H95" s="193"/>
      <c r="I95" s="193"/>
      <c r="J95" s="206">
        <f>BK95</f>
        <v>1046.48</v>
      </c>
      <c r="K95" s="193"/>
      <c r="L95" s="197"/>
      <c r="M95" s="198"/>
      <c r="N95" s="199"/>
      <c r="O95" s="199"/>
      <c r="P95" s="200">
        <f>SUM(P96:P101)</f>
        <v>1.4436</v>
      </c>
      <c r="Q95" s="199"/>
      <c r="R95" s="200">
        <f>SUM(R96:R101)</f>
        <v>0.09297</v>
      </c>
      <c r="S95" s="199"/>
      <c r="T95" s="201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78</v>
      </c>
      <c r="AT95" s="203" t="s">
        <v>69</v>
      </c>
      <c r="AU95" s="203" t="s">
        <v>78</v>
      </c>
      <c r="AY95" s="202" t="s">
        <v>242</v>
      </c>
      <c r="BK95" s="204">
        <f>SUM(BK96:BK101)</f>
        <v>1046.48</v>
      </c>
    </row>
    <row r="96" spans="1:65" s="2" customFormat="1" ht="16.5" customHeight="1">
      <c r="A96" s="34"/>
      <c r="B96" s="35"/>
      <c r="C96" s="207" t="s">
        <v>78</v>
      </c>
      <c r="D96" s="207" t="s">
        <v>244</v>
      </c>
      <c r="E96" s="208" t="s">
        <v>2668</v>
      </c>
      <c r="F96" s="209" t="s">
        <v>2669</v>
      </c>
      <c r="G96" s="210" t="s">
        <v>140</v>
      </c>
      <c r="H96" s="211">
        <v>0.9</v>
      </c>
      <c r="I96" s="212">
        <v>428.32</v>
      </c>
      <c r="J96" s="212">
        <f>ROUND(I96*H96,2)</f>
        <v>385.49</v>
      </c>
      <c r="K96" s="209" t="s">
        <v>247</v>
      </c>
      <c r="L96" s="40"/>
      <c r="M96" s="213" t="s">
        <v>17</v>
      </c>
      <c r="N96" s="214" t="s">
        <v>41</v>
      </c>
      <c r="O96" s="215">
        <v>0.624</v>
      </c>
      <c r="P96" s="215">
        <f>O96*H96</f>
        <v>0.5616</v>
      </c>
      <c r="Q96" s="215">
        <v>0.04</v>
      </c>
      <c r="R96" s="215">
        <f>Q96*H96</f>
        <v>0.036000000000000004</v>
      </c>
      <c r="S96" s="215">
        <v>0</v>
      </c>
      <c r="T96" s="216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217" t="s">
        <v>248</v>
      </c>
      <c r="AT96" s="217" t="s">
        <v>244</v>
      </c>
      <c r="AU96" s="217" t="s">
        <v>80</v>
      </c>
      <c r="AY96" s="19" t="s">
        <v>242</v>
      </c>
      <c r="BE96" s="218">
        <f>IF(N96="základní",J96,0)</f>
        <v>385.49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78</v>
      </c>
      <c r="BK96" s="218">
        <f>ROUND(I96*H96,2)</f>
        <v>385.49</v>
      </c>
      <c r="BL96" s="19" t="s">
        <v>248</v>
      </c>
      <c r="BM96" s="217" t="s">
        <v>2670</v>
      </c>
    </row>
    <row r="97" spans="1:47" s="2" customFormat="1" ht="12">
      <c r="A97" s="34"/>
      <c r="B97" s="35"/>
      <c r="C97" s="36"/>
      <c r="D97" s="219" t="s">
        <v>250</v>
      </c>
      <c r="E97" s="36"/>
      <c r="F97" s="220" t="s">
        <v>2671</v>
      </c>
      <c r="G97" s="36"/>
      <c r="H97" s="36"/>
      <c r="I97" s="36"/>
      <c r="J97" s="36"/>
      <c r="K97" s="36"/>
      <c r="L97" s="40"/>
      <c r="M97" s="221"/>
      <c r="N97" s="222"/>
      <c r="O97" s="79"/>
      <c r="P97" s="79"/>
      <c r="Q97" s="79"/>
      <c r="R97" s="79"/>
      <c r="S97" s="79"/>
      <c r="T97" s="80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250</v>
      </c>
      <c r="AU97" s="19" t="s">
        <v>80</v>
      </c>
    </row>
    <row r="98" spans="1:51" s="13" customFormat="1" ht="12">
      <c r="A98" s="13"/>
      <c r="B98" s="225"/>
      <c r="C98" s="226"/>
      <c r="D98" s="223" t="s">
        <v>254</v>
      </c>
      <c r="E98" s="227" t="s">
        <v>17</v>
      </c>
      <c r="F98" s="228" t="s">
        <v>2672</v>
      </c>
      <c r="G98" s="226"/>
      <c r="H98" s="229">
        <v>0.9</v>
      </c>
      <c r="I98" s="226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254</v>
      </c>
      <c r="AU98" s="234" t="s">
        <v>80</v>
      </c>
      <c r="AV98" s="13" t="s">
        <v>80</v>
      </c>
      <c r="AW98" s="13" t="s">
        <v>32</v>
      </c>
      <c r="AX98" s="13" t="s">
        <v>78</v>
      </c>
      <c r="AY98" s="234" t="s">
        <v>242</v>
      </c>
    </row>
    <row r="99" spans="1:65" s="2" customFormat="1" ht="24.15" customHeight="1">
      <c r="A99" s="34"/>
      <c r="B99" s="35"/>
      <c r="C99" s="207" t="s">
        <v>80</v>
      </c>
      <c r="D99" s="207" t="s">
        <v>244</v>
      </c>
      <c r="E99" s="208" t="s">
        <v>2673</v>
      </c>
      <c r="F99" s="209" t="s">
        <v>2674</v>
      </c>
      <c r="G99" s="210" t="s">
        <v>140</v>
      </c>
      <c r="H99" s="211">
        <v>1.5</v>
      </c>
      <c r="I99" s="212">
        <v>440.66</v>
      </c>
      <c r="J99" s="212">
        <f>ROUND(I99*H99,2)</f>
        <v>660.99</v>
      </c>
      <c r="K99" s="209" t="s">
        <v>247</v>
      </c>
      <c r="L99" s="40"/>
      <c r="M99" s="213" t="s">
        <v>17</v>
      </c>
      <c r="N99" s="214" t="s">
        <v>41</v>
      </c>
      <c r="O99" s="215">
        <v>0.588</v>
      </c>
      <c r="P99" s="215">
        <f>O99*H99</f>
        <v>0.8819999999999999</v>
      </c>
      <c r="Q99" s="215">
        <v>0.03798</v>
      </c>
      <c r="R99" s="215">
        <f>Q99*H99</f>
        <v>0.05697</v>
      </c>
      <c r="S99" s="215">
        <v>0</v>
      </c>
      <c r="T99" s="216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217" t="s">
        <v>248</v>
      </c>
      <c r="AT99" s="217" t="s">
        <v>244</v>
      </c>
      <c r="AU99" s="217" t="s">
        <v>80</v>
      </c>
      <c r="AY99" s="19" t="s">
        <v>242</v>
      </c>
      <c r="BE99" s="218">
        <f>IF(N99="základní",J99,0)</f>
        <v>660.99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78</v>
      </c>
      <c r="BK99" s="218">
        <f>ROUND(I99*H99,2)</f>
        <v>660.99</v>
      </c>
      <c r="BL99" s="19" t="s">
        <v>248</v>
      </c>
      <c r="BM99" s="217" t="s">
        <v>2675</v>
      </c>
    </row>
    <row r="100" spans="1:47" s="2" customFormat="1" ht="12">
      <c r="A100" s="34"/>
      <c r="B100" s="35"/>
      <c r="C100" s="36"/>
      <c r="D100" s="219" t="s">
        <v>250</v>
      </c>
      <c r="E100" s="36"/>
      <c r="F100" s="220" t="s">
        <v>2676</v>
      </c>
      <c r="G100" s="36"/>
      <c r="H100" s="36"/>
      <c r="I100" s="36"/>
      <c r="J100" s="36"/>
      <c r="K100" s="36"/>
      <c r="L100" s="40"/>
      <c r="M100" s="221"/>
      <c r="N100" s="222"/>
      <c r="O100" s="79"/>
      <c r="P100" s="79"/>
      <c r="Q100" s="79"/>
      <c r="R100" s="79"/>
      <c r="S100" s="79"/>
      <c r="T100" s="80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250</v>
      </c>
      <c r="AU100" s="19" t="s">
        <v>80</v>
      </c>
    </row>
    <row r="101" spans="1:51" s="13" customFormat="1" ht="12">
      <c r="A101" s="13"/>
      <c r="B101" s="225"/>
      <c r="C101" s="226"/>
      <c r="D101" s="223" t="s">
        <v>254</v>
      </c>
      <c r="E101" s="227" t="s">
        <v>17</v>
      </c>
      <c r="F101" s="228" t="s">
        <v>2677</v>
      </c>
      <c r="G101" s="226"/>
      <c r="H101" s="229">
        <v>1.5</v>
      </c>
      <c r="I101" s="226"/>
      <c r="J101" s="226"/>
      <c r="K101" s="226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254</v>
      </c>
      <c r="AU101" s="234" t="s">
        <v>80</v>
      </c>
      <c r="AV101" s="13" t="s">
        <v>80</v>
      </c>
      <c r="AW101" s="13" t="s">
        <v>32</v>
      </c>
      <c r="AX101" s="13" t="s">
        <v>78</v>
      </c>
      <c r="AY101" s="234" t="s">
        <v>242</v>
      </c>
    </row>
    <row r="102" spans="1:63" s="12" customFormat="1" ht="22.8" customHeight="1">
      <c r="A102" s="12"/>
      <c r="B102" s="192"/>
      <c r="C102" s="193"/>
      <c r="D102" s="194" t="s">
        <v>69</v>
      </c>
      <c r="E102" s="205" t="s">
        <v>308</v>
      </c>
      <c r="F102" s="205" t="s">
        <v>585</v>
      </c>
      <c r="G102" s="193"/>
      <c r="H102" s="193"/>
      <c r="I102" s="193"/>
      <c r="J102" s="206">
        <f>BK102</f>
        <v>2144.34</v>
      </c>
      <c r="K102" s="193"/>
      <c r="L102" s="197"/>
      <c r="M102" s="198"/>
      <c r="N102" s="199"/>
      <c r="O102" s="199"/>
      <c r="P102" s="200">
        <f>SUM(P103:P108)</f>
        <v>5.880000000000001</v>
      </c>
      <c r="Q102" s="199"/>
      <c r="R102" s="200">
        <f>SUM(R103:R108)</f>
        <v>0</v>
      </c>
      <c r="S102" s="199"/>
      <c r="T102" s="201">
        <f>SUM(T103:T108)</f>
        <v>0.317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2" t="s">
        <v>78</v>
      </c>
      <c r="AT102" s="203" t="s">
        <v>69</v>
      </c>
      <c r="AU102" s="203" t="s">
        <v>78</v>
      </c>
      <c r="AY102" s="202" t="s">
        <v>242</v>
      </c>
      <c r="BK102" s="204">
        <f>SUM(BK103:BK108)</f>
        <v>2144.34</v>
      </c>
    </row>
    <row r="103" spans="1:65" s="2" customFormat="1" ht="33" customHeight="1">
      <c r="A103" s="34"/>
      <c r="B103" s="35"/>
      <c r="C103" s="207" t="s">
        <v>262</v>
      </c>
      <c r="D103" s="207" t="s">
        <v>244</v>
      </c>
      <c r="E103" s="208" t="s">
        <v>2678</v>
      </c>
      <c r="F103" s="209" t="s">
        <v>2679</v>
      </c>
      <c r="G103" s="210" t="s">
        <v>581</v>
      </c>
      <c r="H103" s="211">
        <v>1</v>
      </c>
      <c r="I103" s="212">
        <v>175.05</v>
      </c>
      <c r="J103" s="212">
        <f>ROUND(I103*H103,2)</f>
        <v>175.05</v>
      </c>
      <c r="K103" s="209" t="s">
        <v>247</v>
      </c>
      <c r="L103" s="40"/>
      <c r="M103" s="213" t="s">
        <v>17</v>
      </c>
      <c r="N103" s="214" t="s">
        <v>41</v>
      </c>
      <c r="O103" s="215">
        <v>0.48</v>
      </c>
      <c r="P103" s="215">
        <f>O103*H103</f>
        <v>0.48</v>
      </c>
      <c r="Q103" s="215">
        <v>0</v>
      </c>
      <c r="R103" s="215">
        <f>Q103*H103</f>
        <v>0</v>
      </c>
      <c r="S103" s="215">
        <v>0.002</v>
      </c>
      <c r="T103" s="216">
        <f>S103*H103</f>
        <v>0.002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217" t="s">
        <v>248</v>
      </c>
      <c r="AT103" s="217" t="s">
        <v>244</v>
      </c>
      <c r="AU103" s="217" t="s">
        <v>80</v>
      </c>
      <c r="AY103" s="19" t="s">
        <v>242</v>
      </c>
      <c r="BE103" s="218">
        <f>IF(N103="základní",J103,0)</f>
        <v>175.05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78</v>
      </c>
      <c r="BK103" s="218">
        <f>ROUND(I103*H103,2)</f>
        <v>175.05</v>
      </c>
      <c r="BL103" s="19" t="s">
        <v>248</v>
      </c>
      <c r="BM103" s="217" t="s">
        <v>2680</v>
      </c>
    </row>
    <row r="104" spans="1:47" s="2" customFormat="1" ht="12">
      <c r="A104" s="34"/>
      <c r="B104" s="35"/>
      <c r="C104" s="36"/>
      <c r="D104" s="219" t="s">
        <v>250</v>
      </c>
      <c r="E104" s="36"/>
      <c r="F104" s="220" t="s">
        <v>2681</v>
      </c>
      <c r="G104" s="36"/>
      <c r="H104" s="36"/>
      <c r="I104" s="36"/>
      <c r="J104" s="36"/>
      <c r="K104" s="36"/>
      <c r="L104" s="40"/>
      <c r="M104" s="221"/>
      <c r="N104" s="222"/>
      <c r="O104" s="79"/>
      <c r="P104" s="79"/>
      <c r="Q104" s="79"/>
      <c r="R104" s="79"/>
      <c r="S104" s="79"/>
      <c r="T104" s="80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9" t="s">
        <v>250</v>
      </c>
      <c r="AU104" s="19" t="s">
        <v>80</v>
      </c>
    </row>
    <row r="105" spans="1:51" s="13" customFormat="1" ht="12">
      <c r="A105" s="13"/>
      <c r="B105" s="225"/>
      <c r="C105" s="226"/>
      <c r="D105" s="223" t="s">
        <v>254</v>
      </c>
      <c r="E105" s="227" t="s">
        <v>17</v>
      </c>
      <c r="F105" s="228" t="s">
        <v>78</v>
      </c>
      <c r="G105" s="226"/>
      <c r="H105" s="229">
        <v>1</v>
      </c>
      <c r="I105" s="226"/>
      <c r="J105" s="226"/>
      <c r="K105" s="226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254</v>
      </c>
      <c r="AU105" s="234" t="s">
        <v>80</v>
      </c>
      <c r="AV105" s="13" t="s">
        <v>80</v>
      </c>
      <c r="AW105" s="13" t="s">
        <v>32</v>
      </c>
      <c r="AX105" s="13" t="s">
        <v>78</v>
      </c>
      <c r="AY105" s="234" t="s">
        <v>242</v>
      </c>
    </row>
    <row r="106" spans="1:65" s="2" customFormat="1" ht="16.5" customHeight="1">
      <c r="A106" s="34"/>
      <c r="B106" s="35"/>
      <c r="C106" s="207" t="s">
        <v>248</v>
      </c>
      <c r="D106" s="207" t="s">
        <v>244</v>
      </c>
      <c r="E106" s="208" t="s">
        <v>2682</v>
      </c>
      <c r="F106" s="209" t="s">
        <v>2683</v>
      </c>
      <c r="G106" s="210" t="s">
        <v>184</v>
      </c>
      <c r="H106" s="211">
        <v>3</v>
      </c>
      <c r="I106" s="212">
        <v>656.43</v>
      </c>
      <c r="J106" s="212">
        <f>ROUND(I106*H106,2)</f>
        <v>1969.29</v>
      </c>
      <c r="K106" s="209" t="s">
        <v>247</v>
      </c>
      <c r="L106" s="40"/>
      <c r="M106" s="213" t="s">
        <v>17</v>
      </c>
      <c r="N106" s="214" t="s">
        <v>41</v>
      </c>
      <c r="O106" s="215">
        <v>1.8</v>
      </c>
      <c r="P106" s="215">
        <f>O106*H106</f>
        <v>5.4</v>
      </c>
      <c r="Q106" s="215">
        <v>0</v>
      </c>
      <c r="R106" s="215">
        <f>Q106*H106</f>
        <v>0</v>
      </c>
      <c r="S106" s="215">
        <v>0.105</v>
      </c>
      <c r="T106" s="216">
        <f>S106*H106</f>
        <v>0.315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217" t="s">
        <v>248</v>
      </c>
      <c r="AT106" s="217" t="s">
        <v>244</v>
      </c>
      <c r="AU106" s="217" t="s">
        <v>80</v>
      </c>
      <c r="AY106" s="19" t="s">
        <v>242</v>
      </c>
      <c r="BE106" s="218">
        <f>IF(N106="základní",J106,0)</f>
        <v>1969.29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78</v>
      </c>
      <c r="BK106" s="218">
        <f>ROUND(I106*H106,2)</f>
        <v>1969.29</v>
      </c>
      <c r="BL106" s="19" t="s">
        <v>248</v>
      </c>
      <c r="BM106" s="217" t="s">
        <v>2684</v>
      </c>
    </row>
    <row r="107" spans="1:47" s="2" customFormat="1" ht="12">
      <c r="A107" s="34"/>
      <c r="B107" s="35"/>
      <c r="C107" s="36"/>
      <c r="D107" s="219" t="s">
        <v>250</v>
      </c>
      <c r="E107" s="36"/>
      <c r="F107" s="220" t="s">
        <v>2685</v>
      </c>
      <c r="G107" s="36"/>
      <c r="H107" s="36"/>
      <c r="I107" s="36"/>
      <c r="J107" s="36"/>
      <c r="K107" s="36"/>
      <c r="L107" s="40"/>
      <c r="M107" s="221"/>
      <c r="N107" s="222"/>
      <c r="O107" s="79"/>
      <c r="P107" s="79"/>
      <c r="Q107" s="79"/>
      <c r="R107" s="79"/>
      <c r="S107" s="79"/>
      <c r="T107" s="80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250</v>
      </c>
      <c r="AU107" s="19" t="s">
        <v>80</v>
      </c>
    </row>
    <row r="108" spans="1:51" s="13" customFormat="1" ht="12">
      <c r="A108" s="13"/>
      <c r="B108" s="225"/>
      <c r="C108" s="226"/>
      <c r="D108" s="223" t="s">
        <v>254</v>
      </c>
      <c r="E108" s="227" t="s">
        <v>17</v>
      </c>
      <c r="F108" s="228" t="s">
        <v>262</v>
      </c>
      <c r="G108" s="226"/>
      <c r="H108" s="229">
        <v>3</v>
      </c>
      <c r="I108" s="226"/>
      <c r="J108" s="226"/>
      <c r="K108" s="226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254</v>
      </c>
      <c r="AU108" s="234" t="s">
        <v>80</v>
      </c>
      <c r="AV108" s="13" t="s">
        <v>80</v>
      </c>
      <c r="AW108" s="13" t="s">
        <v>32</v>
      </c>
      <c r="AX108" s="13" t="s">
        <v>78</v>
      </c>
      <c r="AY108" s="234" t="s">
        <v>242</v>
      </c>
    </row>
    <row r="109" spans="1:63" s="12" customFormat="1" ht="22.8" customHeight="1">
      <c r="A109" s="12"/>
      <c r="B109" s="192"/>
      <c r="C109" s="193"/>
      <c r="D109" s="194" t="s">
        <v>69</v>
      </c>
      <c r="E109" s="205" t="s">
        <v>731</v>
      </c>
      <c r="F109" s="205" t="s">
        <v>732</v>
      </c>
      <c r="G109" s="193"/>
      <c r="H109" s="193"/>
      <c r="I109" s="193"/>
      <c r="J109" s="206">
        <f>BK109</f>
        <v>535.48</v>
      </c>
      <c r="K109" s="193"/>
      <c r="L109" s="197"/>
      <c r="M109" s="198"/>
      <c r="N109" s="199"/>
      <c r="O109" s="199"/>
      <c r="P109" s="200">
        <f>SUM(P110:P117)</f>
        <v>0.054841</v>
      </c>
      <c r="Q109" s="199"/>
      <c r="R109" s="200">
        <f>SUM(R110:R117)</f>
        <v>0</v>
      </c>
      <c r="S109" s="199"/>
      <c r="T109" s="201">
        <f>SUM(T110:T117)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2" t="s">
        <v>78</v>
      </c>
      <c r="AT109" s="203" t="s">
        <v>69</v>
      </c>
      <c r="AU109" s="203" t="s">
        <v>78</v>
      </c>
      <c r="AY109" s="202" t="s">
        <v>242</v>
      </c>
      <c r="BK109" s="204">
        <f>SUM(BK110:BK117)</f>
        <v>535.48</v>
      </c>
    </row>
    <row r="110" spans="1:65" s="2" customFormat="1" ht="21.75" customHeight="1">
      <c r="A110" s="34"/>
      <c r="B110" s="35"/>
      <c r="C110" s="207" t="s">
        <v>273</v>
      </c>
      <c r="D110" s="207" t="s">
        <v>244</v>
      </c>
      <c r="E110" s="208" t="s">
        <v>2049</v>
      </c>
      <c r="F110" s="209" t="s">
        <v>2050</v>
      </c>
      <c r="G110" s="210" t="s">
        <v>736</v>
      </c>
      <c r="H110" s="211">
        <v>0.317</v>
      </c>
      <c r="I110" s="212">
        <v>251.36</v>
      </c>
      <c r="J110" s="212">
        <f>ROUND(I110*H110,2)</f>
        <v>79.68</v>
      </c>
      <c r="K110" s="209" t="s">
        <v>247</v>
      </c>
      <c r="L110" s="40"/>
      <c r="M110" s="213" t="s">
        <v>17</v>
      </c>
      <c r="N110" s="214" t="s">
        <v>41</v>
      </c>
      <c r="O110" s="215">
        <v>0.125</v>
      </c>
      <c r="P110" s="215">
        <f>O110*H110</f>
        <v>0.039625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217" t="s">
        <v>248</v>
      </c>
      <c r="AT110" s="217" t="s">
        <v>244</v>
      </c>
      <c r="AU110" s="217" t="s">
        <v>80</v>
      </c>
      <c r="AY110" s="19" t="s">
        <v>242</v>
      </c>
      <c r="BE110" s="218">
        <f>IF(N110="základní",J110,0)</f>
        <v>79.68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78</v>
      </c>
      <c r="BK110" s="218">
        <f>ROUND(I110*H110,2)</f>
        <v>79.68</v>
      </c>
      <c r="BL110" s="19" t="s">
        <v>248</v>
      </c>
      <c r="BM110" s="217" t="s">
        <v>2686</v>
      </c>
    </row>
    <row r="111" spans="1:47" s="2" customFormat="1" ht="12">
      <c r="A111" s="34"/>
      <c r="B111" s="35"/>
      <c r="C111" s="36"/>
      <c r="D111" s="219" t="s">
        <v>250</v>
      </c>
      <c r="E111" s="36"/>
      <c r="F111" s="220" t="s">
        <v>2052</v>
      </c>
      <c r="G111" s="36"/>
      <c r="H111" s="36"/>
      <c r="I111" s="36"/>
      <c r="J111" s="36"/>
      <c r="K111" s="36"/>
      <c r="L111" s="40"/>
      <c r="M111" s="221"/>
      <c r="N111" s="222"/>
      <c r="O111" s="79"/>
      <c r="P111" s="79"/>
      <c r="Q111" s="79"/>
      <c r="R111" s="79"/>
      <c r="S111" s="79"/>
      <c r="T111" s="80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250</v>
      </c>
      <c r="AU111" s="19" t="s">
        <v>80</v>
      </c>
    </row>
    <row r="112" spans="1:65" s="2" customFormat="1" ht="24.15" customHeight="1">
      <c r="A112" s="34"/>
      <c r="B112" s="35"/>
      <c r="C112" s="207" t="s">
        <v>284</v>
      </c>
      <c r="D112" s="207" t="s">
        <v>244</v>
      </c>
      <c r="E112" s="208" t="s">
        <v>1160</v>
      </c>
      <c r="F112" s="209" t="s">
        <v>1161</v>
      </c>
      <c r="G112" s="210" t="s">
        <v>736</v>
      </c>
      <c r="H112" s="211">
        <v>2.536</v>
      </c>
      <c r="I112" s="212">
        <v>10.98</v>
      </c>
      <c r="J112" s="212">
        <f>ROUND(I112*H112,2)</f>
        <v>27.85</v>
      </c>
      <c r="K112" s="209" t="s">
        <v>247</v>
      </c>
      <c r="L112" s="40"/>
      <c r="M112" s="213" t="s">
        <v>17</v>
      </c>
      <c r="N112" s="214" t="s">
        <v>41</v>
      </c>
      <c r="O112" s="215">
        <v>0.006</v>
      </c>
      <c r="P112" s="215">
        <f>O112*H112</f>
        <v>0.015216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217" t="s">
        <v>248</v>
      </c>
      <c r="AT112" s="217" t="s">
        <v>244</v>
      </c>
      <c r="AU112" s="217" t="s">
        <v>80</v>
      </c>
      <c r="AY112" s="19" t="s">
        <v>242</v>
      </c>
      <c r="BE112" s="218">
        <f>IF(N112="základní",J112,0)</f>
        <v>27.85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78</v>
      </c>
      <c r="BK112" s="218">
        <f>ROUND(I112*H112,2)</f>
        <v>27.85</v>
      </c>
      <c r="BL112" s="19" t="s">
        <v>248</v>
      </c>
      <c r="BM112" s="217" t="s">
        <v>2687</v>
      </c>
    </row>
    <row r="113" spans="1:47" s="2" customFormat="1" ht="12">
      <c r="A113" s="34"/>
      <c r="B113" s="35"/>
      <c r="C113" s="36"/>
      <c r="D113" s="219" t="s">
        <v>250</v>
      </c>
      <c r="E113" s="36"/>
      <c r="F113" s="220" t="s">
        <v>1163</v>
      </c>
      <c r="G113" s="36"/>
      <c r="H113" s="36"/>
      <c r="I113" s="36"/>
      <c r="J113" s="36"/>
      <c r="K113" s="36"/>
      <c r="L113" s="40"/>
      <c r="M113" s="221"/>
      <c r="N113" s="222"/>
      <c r="O113" s="79"/>
      <c r="P113" s="79"/>
      <c r="Q113" s="79"/>
      <c r="R113" s="79"/>
      <c r="S113" s="79"/>
      <c r="T113" s="80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250</v>
      </c>
      <c r="AU113" s="19" t="s">
        <v>80</v>
      </c>
    </row>
    <row r="114" spans="1:47" s="2" customFormat="1" ht="12">
      <c r="A114" s="34"/>
      <c r="B114" s="35"/>
      <c r="C114" s="36"/>
      <c r="D114" s="223" t="s">
        <v>252</v>
      </c>
      <c r="E114" s="36"/>
      <c r="F114" s="224" t="s">
        <v>1158</v>
      </c>
      <c r="G114" s="36"/>
      <c r="H114" s="36"/>
      <c r="I114" s="36"/>
      <c r="J114" s="36"/>
      <c r="K114" s="36"/>
      <c r="L114" s="40"/>
      <c r="M114" s="221"/>
      <c r="N114" s="222"/>
      <c r="O114" s="79"/>
      <c r="P114" s="79"/>
      <c r="Q114" s="79"/>
      <c r="R114" s="79"/>
      <c r="S114" s="79"/>
      <c r="T114" s="80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252</v>
      </c>
      <c r="AU114" s="19" t="s">
        <v>80</v>
      </c>
    </row>
    <row r="115" spans="1:51" s="13" customFormat="1" ht="12">
      <c r="A115" s="13"/>
      <c r="B115" s="225"/>
      <c r="C115" s="226"/>
      <c r="D115" s="223" t="s">
        <v>254</v>
      </c>
      <c r="E115" s="227" t="s">
        <v>17</v>
      </c>
      <c r="F115" s="228" t="s">
        <v>2688</v>
      </c>
      <c r="G115" s="226"/>
      <c r="H115" s="229">
        <v>2.536</v>
      </c>
      <c r="I115" s="226"/>
      <c r="J115" s="226"/>
      <c r="K115" s="226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254</v>
      </c>
      <c r="AU115" s="234" t="s">
        <v>80</v>
      </c>
      <c r="AV115" s="13" t="s">
        <v>80</v>
      </c>
      <c r="AW115" s="13" t="s">
        <v>32</v>
      </c>
      <c r="AX115" s="13" t="s">
        <v>78</v>
      </c>
      <c r="AY115" s="234" t="s">
        <v>242</v>
      </c>
    </row>
    <row r="116" spans="1:65" s="2" customFormat="1" ht="24.15" customHeight="1">
      <c r="A116" s="34"/>
      <c r="B116" s="35"/>
      <c r="C116" s="207" t="s">
        <v>293</v>
      </c>
      <c r="D116" s="207" t="s">
        <v>244</v>
      </c>
      <c r="E116" s="208" t="s">
        <v>2689</v>
      </c>
      <c r="F116" s="209" t="s">
        <v>2690</v>
      </c>
      <c r="G116" s="210" t="s">
        <v>736</v>
      </c>
      <c r="H116" s="211">
        <v>0.317</v>
      </c>
      <c r="I116" s="212">
        <v>1350</v>
      </c>
      <c r="J116" s="212">
        <f>ROUND(I116*H116,2)</f>
        <v>427.95</v>
      </c>
      <c r="K116" s="209" t="s">
        <v>247</v>
      </c>
      <c r="L116" s="40"/>
      <c r="M116" s="213" t="s">
        <v>17</v>
      </c>
      <c r="N116" s="214" t="s">
        <v>41</v>
      </c>
      <c r="O116" s="215">
        <v>0</v>
      </c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217" t="s">
        <v>248</v>
      </c>
      <c r="AT116" s="217" t="s">
        <v>244</v>
      </c>
      <c r="AU116" s="217" t="s">
        <v>80</v>
      </c>
      <c r="AY116" s="19" t="s">
        <v>242</v>
      </c>
      <c r="BE116" s="218">
        <f>IF(N116="základní",J116,0)</f>
        <v>427.95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78</v>
      </c>
      <c r="BK116" s="218">
        <f>ROUND(I116*H116,2)</f>
        <v>427.95</v>
      </c>
      <c r="BL116" s="19" t="s">
        <v>248</v>
      </c>
      <c r="BM116" s="217" t="s">
        <v>2691</v>
      </c>
    </row>
    <row r="117" spans="1:47" s="2" customFormat="1" ht="12">
      <c r="A117" s="34"/>
      <c r="B117" s="35"/>
      <c r="C117" s="36"/>
      <c r="D117" s="219" t="s">
        <v>250</v>
      </c>
      <c r="E117" s="36"/>
      <c r="F117" s="220" t="s">
        <v>2692</v>
      </c>
      <c r="G117" s="36"/>
      <c r="H117" s="36"/>
      <c r="I117" s="36"/>
      <c r="J117" s="36"/>
      <c r="K117" s="36"/>
      <c r="L117" s="40"/>
      <c r="M117" s="221"/>
      <c r="N117" s="222"/>
      <c r="O117" s="79"/>
      <c r="P117" s="79"/>
      <c r="Q117" s="79"/>
      <c r="R117" s="79"/>
      <c r="S117" s="79"/>
      <c r="T117" s="80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250</v>
      </c>
      <c r="AU117" s="19" t="s">
        <v>80</v>
      </c>
    </row>
    <row r="118" spans="1:63" s="12" customFormat="1" ht="25.9" customHeight="1">
      <c r="A118" s="12"/>
      <c r="B118" s="192"/>
      <c r="C118" s="193"/>
      <c r="D118" s="194" t="s">
        <v>69</v>
      </c>
      <c r="E118" s="195" t="s">
        <v>1181</v>
      </c>
      <c r="F118" s="195" t="s">
        <v>1182</v>
      </c>
      <c r="G118" s="193"/>
      <c r="H118" s="193"/>
      <c r="I118" s="193"/>
      <c r="J118" s="196">
        <f>BK118</f>
        <v>26955.089999999997</v>
      </c>
      <c r="K118" s="193"/>
      <c r="L118" s="197"/>
      <c r="M118" s="198"/>
      <c r="N118" s="199"/>
      <c r="O118" s="199"/>
      <c r="P118" s="200">
        <f>P119</f>
        <v>26.581927999999994</v>
      </c>
      <c r="Q118" s="199"/>
      <c r="R118" s="200">
        <f>R119</f>
        <v>0.08626600000000001</v>
      </c>
      <c r="S118" s="199"/>
      <c r="T118" s="201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2" t="s">
        <v>80</v>
      </c>
      <c r="AT118" s="203" t="s">
        <v>69</v>
      </c>
      <c r="AU118" s="203" t="s">
        <v>70</v>
      </c>
      <c r="AY118" s="202" t="s">
        <v>242</v>
      </c>
      <c r="BK118" s="204">
        <f>BK119</f>
        <v>26955.089999999997</v>
      </c>
    </row>
    <row r="119" spans="1:63" s="12" customFormat="1" ht="22.8" customHeight="1">
      <c r="A119" s="12"/>
      <c r="B119" s="192"/>
      <c r="C119" s="193"/>
      <c r="D119" s="194" t="s">
        <v>69</v>
      </c>
      <c r="E119" s="205" t="s">
        <v>2127</v>
      </c>
      <c r="F119" s="205" t="s">
        <v>2128</v>
      </c>
      <c r="G119" s="193"/>
      <c r="H119" s="193"/>
      <c r="I119" s="193"/>
      <c r="J119" s="206">
        <f>BK119</f>
        <v>26955.089999999997</v>
      </c>
      <c r="K119" s="193"/>
      <c r="L119" s="197"/>
      <c r="M119" s="198"/>
      <c r="N119" s="199"/>
      <c r="O119" s="199"/>
      <c r="P119" s="200">
        <f>SUM(P120:P174)</f>
        <v>26.581927999999994</v>
      </c>
      <c r="Q119" s="199"/>
      <c r="R119" s="200">
        <f>SUM(R120:R174)</f>
        <v>0.08626600000000001</v>
      </c>
      <c r="S119" s="199"/>
      <c r="T119" s="201">
        <f>SUM(T120:T174)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2" t="s">
        <v>80</v>
      </c>
      <c r="AT119" s="203" t="s">
        <v>69</v>
      </c>
      <c r="AU119" s="203" t="s">
        <v>78</v>
      </c>
      <c r="AY119" s="202" t="s">
        <v>242</v>
      </c>
      <c r="BK119" s="204">
        <f>SUM(BK120:BK174)</f>
        <v>26955.089999999997</v>
      </c>
    </row>
    <row r="120" spans="1:65" s="2" customFormat="1" ht="24.15" customHeight="1">
      <c r="A120" s="34"/>
      <c r="B120" s="35"/>
      <c r="C120" s="207" t="s">
        <v>300</v>
      </c>
      <c r="D120" s="207" t="s">
        <v>244</v>
      </c>
      <c r="E120" s="208" t="s">
        <v>2693</v>
      </c>
      <c r="F120" s="209" t="s">
        <v>2694</v>
      </c>
      <c r="G120" s="210" t="s">
        <v>184</v>
      </c>
      <c r="H120" s="211">
        <v>12</v>
      </c>
      <c r="I120" s="212">
        <v>39.6</v>
      </c>
      <c r="J120" s="212">
        <f>ROUND(I120*H120,2)</f>
        <v>475.2</v>
      </c>
      <c r="K120" s="209" t="s">
        <v>247</v>
      </c>
      <c r="L120" s="40"/>
      <c r="M120" s="213" t="s">
        <v>17</v>
      </c>
      <c r="N120" s="214" t="s">
        <v>41</v>
      </c>
      <c r="O120" s="215">
        <v>0.094</v>
      </c>
      <c r="P120" s="215">
        <f>O120*H120</f>
        <v>1.1280000000000001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7" t="s">
        <v>363</v>
      </c>
      <c r="AT120" s="217" t="s">
        <v>244</v>
      </c>
      <c r="AU120" s="217" t="s">
        <v>80</v>
      </c>
      <c r="AY120" s="19" t="s">
        <v>242</v>
      </c>
      <c r="BE120" s="218">
        <f>IF(N120="základní",J120,0)</f>
        <v>475.2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78</v>
      </c>
      <c r="BK120" s="218">
        <f>ROUND(I120*H120,2)</f>
        <v>475.2</v>
      </c>
      <c r="BL120" s="19" t="s">
        <v>363</v>
      </c>
      <c r="BM120" s="217" t="s">
        <v>2695</v>
      </c>
    </row>
    <row r="121" spans="1:47" s="2" customFormat="1" ht="12">
      <c r="A121" s="34"/>
      <c r="B121" s="35"/>
      <c r="C121" s="36"/>
      <c r="D121" s="219" t="s">
        <v>250</v>
      </c>
      <c r="E121" s="36"/>
      <c r="F121" s="220" t="s">
        <v>2696</v>
      </c>
      <c r="G121" s="36"/>
      <c r="H121" s="36"/>
      <c r="I121" s="36"/>
      <c r="J121" s="36"/>
      <c r="K121" s="36"/>
      <c r="L121" s="40"/>
      <c r="M121" s="221"/>
      <c r="N121" s="222"/>
      <c r="O121" s="79"/>
      <c r="P121" s="79"/>
      <c r="Q121" s="79"/>
      <c r="R121" s="79"/>
      <c r="S121" s="79"/>
      <c r="T121" s="80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250</v>
      </c>
      <c r="AU121" s="19" t="s">
        <v>80</v>
      </c>
    </row>
    <row r="122" spans="1:51" s="13" customFormat="1" ht="12">
      <c r="A122" s="13"/>
      <c r="B122" s="225"/>
      <c r="C122" s="226"/>
      <c r="D122" s="223" t="s">
        <v>254</v>
      </c>
      <c r="E122" s="227" t="s">
        <v>17</v>
      </c>
      <c r="F122" s="228" t="s">
        <v>2662</v>
      </c>
      <c r="G122" s="226"/>
      <c r="H122" s="229">
        <v>12</v>
      </c>
      <c r="I122" s="226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254</v>
      </c>
      <c r="AU122" s="234" t="s">
        <v>80</v>
      </c>
      <c r="AV122" s="13" t="s">
        <v>80</v>
      </c>
      <c r="AW122" s="13" t="s">
        <v>32</v>
      </c>
      <c r="AX122" s="13" t="s">
        <v>78</v>
      </c>
      <c r="AY122" s="234" t="s">
        <v>242</v>
      </c>
    </row>
    <row r="123" spans="1:65" s="2" customFormat="1" ht="16.5" customHeight="1">
      <c r="A123" s="34"/>
      <c r="B123" s="35"/>
      <c r="C123" s="264" t="s">
        <v>308</v>
      </c>
      <c r="D123" s="264" t="s">
        <v>420</v>
      </c>
      <c r="E123" s="265" t="s">
        <v>2697</v>
      </c>
      <c r="F123" s="266" t="s">
        <v>2698</v>
      </c>
      <c r="G123" s="267" t="s">
        <v>184</v>
      </c>
      <c r="H123" s="268">
        <v>12</v>
      </c>
      <c r="I123" s="269">
        <v>23.1</v>
      </c>
      <c r="J123" s="269">
        <f>ROUND(I123*H123,2)</f>
        <v>277.2</v>
      </c>
      <c r="K123" s="266" t="s">
        <v>423</v>
      </c>
      <c r="L123" s="270"/>
      <c r="M123" s="271" t="s">
        <v>17</v>
      </c>
      <c r="N123" s="272" t="s">
        <v>41</v>
      </c>
      <c r="O123" s="215">
        <v>0</v>
      </c>
      <c r="P123" s="215">
        <f>O123*H123</f>
        <v>0</v>
      </c>
      <c r="Q123" s="215">
        <v>0.00018</v>
      </c>
      <c r="R123" s="215">
        <f>Q123*H123</f>
        <v>0.00216</v>
      </c>
      <c r="S123" s="215">
        <v>0</v>
      </c>
      <c r="T123" s="21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7" t="s">
        <v>473</v>
      </c>
      <c r="AT123" s="217" t="s">
        <v>420</v>
      </c>
      <c r="AU123" s="217" t="s">
        <v>80</v>
      </c>
      <c r="AY123" s="19" t="s">
        <v>242</v>
      </c>
      <c r="BE123" s="218">
        <f>IF(N123="základní",J123,0)</f>
        <v>277.2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78</v>
      </c>
      <c r="BK123" s="218">
        <f>ROUND(I123*H123,2)</f>
        <v>277.2</v>
      </c>
      <c r="BL123" s="19" t="s">
        <v>363</v>
      </c>
      <c r="BM123" s="217" t="s">
        <v>2699</v>
      </c>
    </row>
    <row r="124" spans="1:51" s="13" customFormat="1" ht="12">
      <c r="A124" s="13"/>
      <c r="B124" s="225"/>
      <c r="C124" s="226"/>
      <c r="D124" s="223" t="s">
        <v>254</v>
      </c>
      <c r="E124" s="227" t="s">
        <v>17</v>
      </c>
      <c r="F124" s="228" t="s">
        <v>2700</v>
      </c>
      <c r="G124" s="226"/>
      <c r="H124" s="229">
        <v>6</v>
      </c>
      <c r="I124" s="226"/>
      <c r="J124" s="226"/>
      <c r="K124" s="226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254</v>
      </c>
      <c r="AU124" s="234" t="s">
        <v>80</v>
      </c>
      <c r="AV124" s="13" t="s">
        <v>80</v>
      </c>
      <c r="AW124" s="13" t="s">
        <v>32</v>
      </c>
      <c r="AX124" s="13" t="s">
        <v>70</v>
      </c>
      <c r="AY124" s="234" t="s">
        <v>242</v>
      </c>
    </row>
    <row r="125" spans="1:51" s="13" customFormat="1" ht="12">
      <c r="A125" s="13"/>
      <c r="B125" s="225"/>
      <c r="C125" s="226"/>
      <c r="D125" s="223" t="s">
        <v>254</v>
      </c>
      <c r="E125" s="227" t="s">
        <v>17</v>
      </c>
      <c r="F125" s="228" t="s">
        <v>2701</v>
      </c>
      <c r="G125" s="226"/>
      <c r="H125" s="229">
        <v>6</v>
      </c>
      <c r="I125" s="226"/>
      <c r="J125" s="226"/>
      <c r="K125" s="226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254</v>
      </c>
      <c r="AU125" s="234" t="s">
        <v>80</v>
      </c>
      <c r="AV125" s="13" t="s">
        <v>80</v>
      </c>
      <c r="AW125" s="13" t="s">
        <v>32</v>
      </c>
      <c r="AX125" s="13" t="s">
        <v>70</v>
      </c>
      <c r="AY125" s="234" t="s">
        <v>242</v>
      </c>
    </row>
    <row r="126" spans="1:51" s="14" customFormat="1" ht="12">
      <c r="A126" s="14"/>
      <c r="B126" s="235"/>
      <c r="C126" s="236"/>
      <c r="D126" s="223" t="s">
        <v>254</v>
      </c>
      <c r="E126" s="237" t="s">
        <v>2662</v>
      </c>
      <c r="F126" s="238" t="s">
        <v>261</v>
      </c>
      <c r="G126" s="236"/>
      <c r="H126" s="239">
        <v>12</v>
      </c>
      <c r="I126" s="236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254</v>
      </c>
      <c r="AU126" s="244" t="s">
        <v>80</v>
      </c>
      <c r="AV126" s="14" t="s">
        <v>248</v>
      </c>
      <c r="AW126" s="14" t="s">
        <v>32</v>
      </c>
      <c r="AX126" s="14" t="s">
        <v>78</v>
      </c>
      <c r="AY126" s="244" t="s">
        <v>242</v>
      </c>
    </row>
    <row r="127" spans="1:65" s="2" customFormat="1" ht="24.15" customHeight="1">
      <c r="A127" s="34"/>
      <c r="B127" s="35"/>
      <c r="C127" s="207" t="s">
        <v>314</v>
      </c>
      <c r="D127" s="207" t="s">
        <v>244</v>
      </c>
      <c r="E127" s="208" t="s">
        <v>2702</v>
      </c>
      <c r="F127" s="209" t="s">
        <v>2703</v>
      </c>
      <c r="G127" s="210" t="s">
        <v>184</v>
      </c>
      <c r="H127" s="211">
        <v>99</v>
      </c>
      <c r="I127" s="212">
        <v>48.61</v>
      </c>
      <c r="J127" s="212">
        <f>ROUND(I127*H127,2)</f>
        <v>4812.39</v>
      </c>
      <c r="K127" s="209" t="s">
        <v>247</v>
      </c>
      <c r="L127" s="40"/>
      <c r="M127" s="213" t="s">
        <v>17</v>
      </c>
      <c r="N127" s="214" t="s">
        <v>41</v>
      </c>
      <c r="O127" s="215">
        <v>0.098</v>
      </c>
      <c r="P127" s="215">
        <f>O127*H127</f>
        <v>9.702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7" t="s">
        <v>363</v>
      </c>
      <c r="AT127" s="217" t="s">
        <v>244</v>
      </c>
      <c r="AU127" s="217" t="s">
        <v>80</v>
      </c>
      <c r="AY127" s="19" t="s">
        <v>242</v>
      </c>
      <c r="BE127" s="218">
        <f>IF(N127="základní",J127,0)</f>
        <v>4812.39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78</v>
      </c>
      <c r="BK127" s="218">
        <f>ROUND(I127*H127,2)</f>
        <v>4812.39</v>
      </c>
      <c r="BL127" s="19" t="s">
        <v>363</v>
      </c>
      <c r="BM127" s="217" t="s">
        <v>2704</v>
      </c>
    </row>
    <row r="128" spans="1:47" s="2" customFormat="1" ht="12">
      <c r="A128" s="34"/>
      <c r="B128" s="35"/>
      <c r="C128" s="36"/>
      <c r="D128" s="219" t="s">
        <v>250</v>
      </c>
      <c r="E128" s="36"/>
      <c r="F128" s="220" t="s">
        <v>2705</v>
      </c>
      <c r="G128" s="36"/>
      <c r="H128" s="36"/>
      <c r="I128" s="36"/>
      <c r="J128" s="36"/>
      <c r="K128" s="36"/>
      <c r="L128" s="40"/>
      <c r="M128" s="221"/>
      <c r="N128" s="222"/>
      <c r="O128" s="79"/>
      <c r="P128" s="79"/>
      <c r="Q128" s="79"/>
      <c r="R128" s="79"/>
      <c r="S128" s="79"/>
      <c r="T128" s="80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250</v>
      </c>
      <c r="AU128" s="19" t="s">
        <v>80</v>
      </c>
    </row>
    <row r="129" spans="1:51" s="13" customFormat="1" ht="12">
      <c r="A129" s="13"/>
      <c r="B129" s="225"/>
      <c r="C129" s="226"/>
      <c r="D129" s="223" t="s">
        <v>254</v>
      </c>
      <c r="E129" s="227" t="s">
        <v>17</v>
      </c>
      <c r="F129" s="228" t="s">
        <v>2706</v>
      </c>
      <c r="G129" s="226"/>
      <c r="H129" s="229">
        <v>99</v>
      </c>
      <c r="I129" s="226"/>
      <c r="J129" s="226"/>
      <c r="K129" s="226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254</v>
      </c>
      <c r="AU129" s="234" t="s">
        <v>80</v>
      </c>
      <c r="AV129" s="13" t="s">
        <v>80</v>
      </c>
      <c r="AW129" s="13" t="s">
        <v>32</v>
      </c>
      <c r="AX129" s="13" t="s">
        <v>78</v>
      </c>
      <c r="AY129" s="234" t="s">
        <v>242</v>
      </c>
    </row>
    <row r="130" spans="1:65" s="2" customFormat="1" ht="24.15" customHeight="1">
      <c r="A130" s="34"/>
      <c r="B130" s="35"/>
      <c r="C130" s="207" t="s">
        <v>320</v>
      </c>
      <c r="D130" s="207" t="s">
        <v>244</v>
      </c>
      <c r="E130" s="208" t="s">
        <v>2707</v>
      </c>
      <c r="F130" s="209" t="s">
        <v>2708</v>
      </c>
      <c r="G130" s="210" t="s">
        <v>184</v>
      </c>
      <c r="H130" s="211">
        <v>100</v>
      </c>
      <c r="I130" s="212">
        <v>22.82</v>
      </c>
      <c r="J130" s="212">
        <f>ROUND(I130*H130,2)</f>
        <v>2282</v>
      </c>
      <c r="K130" s="209" t="s">
        <v>247</v>
      </c>
      <c r="L130" s="40"/>
      <c r="M130" s="213" t="s">
        <v>17</v>
      </c>
      <c r="N130" s="214" t="s">
        <v>41</v>
      </c>
      <c r="O130" s="215">
        <v>0.046</v>
      </c>
      <c r="P130" s="215">
        <f>O130*H130</f>
        <v>4.6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7" t="s">
        <v>363</v>
      </c>
      <c r="AT130" s="217" t="s">
        <v>244</v>
      </c>
      <c r="AU130" s="217" t="s">
        <v>80</v>
      </c>
      <c r="AY130" s="19" t="s">
        <v>242</v>
      </c>
      <c r="BE130" s="218">
        <f>IF(N130="základní",J130,0)</f>
        <v>2282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78</v>
      </c>
      <c r="BK130" s="218">
        <f>ROUND(I130*H130,2)</f>
        <v>2282</v>
      </c>
      <c r="BL130" s="19" t="s">
        <v>363</v>
      </c>
      <c r="BM130" s="217" t="s">
        <v>2709</v>
      </c>
    </row>
    <row r="131" spans="1:47" s="2" customFormat="1" ht="12">
      <c r="A131" s="34"/>
      <c r="B131" s="35"/>
      <c r="C131" s="36"/>
      <c r="D131" s="219" t="s">
        <v>250</v>
      </c>
      <c r="E131" s="36"/>
      <c r="F131" s="220" t="s">
        <v>2710</v>
      </c>
      <c r="G131" s="36"/>
      <c r="H131" s="36"/>
      <c r="I131" s="36"/>
      <c r="J131" s="36"/>
      <c r="K131" s="36"/>
      <c r="L131" s="40"/>
      <c r="M131" s="221"/>
      <c r="N131" s="222"/>
      <c r="O131" s="79"/>
      <c r="P131" s="79"/>
      <c r="Q131" s="79"/>
      <c r="R131" s="79"/>
      <c r="S131" s="79"/>
      <c r="T131" s="80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250</v>
      </c>
      <c r="AU131" s="19" t="s">
        <v>80</v>
      </c>
    </row>
    <row r="132" spans="1:51" s="13" customFormat="1" ht="12">
      <c r="A132" s="13"/>
      <c r="B132" s="225"/>
      <c r="C132" s="226"/>
      <c r="D132" s="223" t="s">
        <v>254</v>
      </c>
      <c r="E132" s="227" t="s">
        <v>17</v>
      </c>
      <c r="F132" s="228" t="s">
        <v>2711</v>
      </c>
      <c r="G132" s="226"/>
      <c r="H132" s="229">
        <v>100</v>
      </c>
      <c r="I132" s="226"/>
      <c r="J132" s="226"/>
      <c r="K132" s="226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254</v>
      </c>
      <c r="AU132" s="234" t="s">
        <v>80</v>
      </c>
      <c r="AV132" s="13" t="s">
        <v>80</v>
      </c>
      <c r="AW132" s="13" t="s">
        <v>32</v>
      </c>
      <c r="AX132" s="13" t="s">
        <v>78</v>
      </c>
      <c r="AY132" s="234" t="s">
        <v>242</v>
      </c>
    </row>
    <row r="133" spans="1:65" s="2" customFormat="1" ht="24.15" customHeight="1">
      <c r="A133" s="34"/>
      <c r="B133" s="35"/>
      <c r="C133" s="207" t="s">
        <v>326</v>
      </c>
      <c r="D133" s="207" t="s">
        <v>244</v>
      </c>
      <c r="E133" s="208" t="s">
        <v>2712</v>
      </c>
      <c r="F133" s="209" t="s">
        <v>2713</v>
      </c>
      <c r="G133" s="210" t="s">
        <v>184</v>
      </c>
      <c r="H133" s="211">
        <v>40.192</v>
      </c>
      <c r="I133" s="212">
        <v>75.41</v>
      </c>
      <c r="J133" s="212">
        <f>ROUND(I133*H133,2)</f>
        <v>3030.88</v>
      </c>
      <c r="K133" s="209" t="s">
        <v>247</v>
      </c>
      <c r="L133" s="40"/>
      <c r="M133" s="213" t="s">
        <v>17</v>
      </c>
      <c r="N133" s="214" t="s">
        <v>41</v>
      </c>
      <c r="O133" s="215">
        <v>0.179</v>
      </c>
      <c r="P133" s="215">
        <f>O133*H133</f>
        <v>7.194368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7" t="s">
        <v>363</v>
      </c>
      <c r="AT133" s="217" t="s">
        <v>244</v>
      </c>
      <c r="AU133" s="217" t="s">
        <v>80</v>
      </c>
      <c r="AY133" s="19" t="s">
        <v>242</v>
      </c>
      <c r="BE133" s="218">
        <f>IF(N133="základní",J133,0)</f>
        <v>3030.88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78</v>
      </c>
      <c r="BK133" s="218">
        <f>ROUND(I133*H133,2)</f>
        <v>3030.88</v>
      </c>
      <c r="BL133" s="19" t="s">
        <v>363</v>
      </c>
      <c r="BM133" s="217" t="s">
        <v>2714</v>
      </c>
    </row>
    <row r="134" spans="1:47" s="2" customFormat="1" ht="12">
      <c r="A134" s="34"/>
      <c r="B134" s="35"/>
      <c r="C134" s="36"/>
      <c r="D134" s="219" t="s">
        <v>250</v>
      </c>
      <c r="E134" s="36"/>
      <c r="F134" s="220" t="s">
        <v>2715</v>
      </c>
      <c r="G134" s="36"/>
      <c r="H134" s="36"/>
      <c r="I134" s="36"/>
      <c r="J134" s="36"/>
      <c r="K134" s="36"/>
      <c r="L134" s="40"/>
      <c r="M134" s="221"/>
      <c r="N134" s="222"/>
      <c r="O134" s="79"/>
      <c r="P134" s="79"/>
      <c r="Q134" s="79"/>
      <c r="R134" s="79"/>
      <c r="S134" s="79"/>
      <c r="T134" s="80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250</v>
      </c>
      <c r="AU134" s="19" t="s">
        <v>80</v>
      </c>
    </row>
    <row r="135" spans="1:51" s="13" customFormat="1" ht="12">
      <c r="A135" s="13"/>
      <c r="B135" s="225"/>
      <c r="C135" s="226"/>
      <c r="D135" s="223" t="s">
        <v>254</v>
      </c>
      <c r="E135" s="227" t="s">
        <v>17</v>
      </c>
      <c r="F135" s="228" t="s">
        <v>2664</v>
      </c>
      <c r="G135" s="226"/>
      <c r="H135" s="229">
        <v>40.192</v>
      </c>
      <c r="I135" s="226"/>
      <c r="J135" s="226"/>
      <c r="K135" s="226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254</v>
      </c>
      <c r="AU135" s="234" t="s">
        <v>80</v>
      </c>
      <c r="AV135" s="13" t="s">
        <v>80</v>
      </c>
      <c r="AW135" s="13" t="s">
        <v>32</v>
      </c>
      <c r="AX135" s="13" t="s">
        <v>78</v>
      </c>
      <c r="AY135" s="234" t="s">
        <v>242</v>
      </c>
    </row>
    <row r="136" spans="1:65" s="2" customFormat="1" ht="16.5" customHeight="1">
      <c r="A136" s="34"/>
      <c r="B136" s="35"/>
      <c r="C136" s="264" t="s">
        <v>332</v>
      </c>
      <c r="D136" s="264" t="s">
        <v>420</v>
      </c>
      <c r="E136" s="265" t="s">
        <v>2716</v>
      </c>
      <c r="F136" s="266" t="s">
        <v>2717</v>
      </c>
      <c r="G136" s="267" t="s">
        <v>184</v>
      </c>
      <c r="H136" s="268">
        <v>214.5</v>
      </c>
      <c r="I136" s="269">
        <v>28.1</v>
      </c>
      <c r="J136" s="269">
        <f>ROUND(I136*H136,2)</f>
        <v>6027.45</v>
      </c>
      <c r="K136" s="266" t="s">
        <v>423</v>
      </c>
      <c r="L136" s="270"/>
      <c r="M136" s="271" t="s">
        <v>17</v>
      </c>
      <c r="N136" s="272" t="s">
        <v>41</v>
      </c>
      <c r="O136" s="215">
        <v>0</v>
      </c>
      <c r="P136" s="215">
        <f>O136*H136</f>
        <v>0</v>
      </c>
      <c r="Q136" s="215">
        <v>0.00017</v>
      </c>
      <c r="R136" s="215">
        <f>Q136*H136</f>
        <v>0.036465000000000004</v>
      </c>
      <c r="S136" s="215">
        <v>0</v>
      </c>
      <c r="T136" s="21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7" t="s">
        <v>473</v>
      </c>
      <c r="AT136" s="217" t="s">
        <v>420</v>
      </c>
      <c r="AU136" s="217" t="s">
        <v>80</v>
      </c>
      <c r="AY136" s="19" t="s">
        <v>242</v>
      </c>
      <c r="BE136" s="218">
        <f>IF(N136="základní",J136,0)</f>
        <v>6027.45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78</v>
      </c>
      <c r="BK136" s="218">
        <f>ROUND(I136*H136,2)</f>
        <v>6027.45</v>
      </c>
      <c r="BL136" s="19" t="s">
        <v>363</v>
      </c>
      <c r="BM136" s="217" t="s">
        <v>2718</v>
      </c>
    </row>
    <row r="137" spans="1:51" s="13" customFormat="1" ht="12">
      <c r="A137" s="13"/>
      <c r="B137" s="225"/>
      <c r="C137" s="226"/>
      <c r="D137" s="223" t="s">
        <v>254</v>
      </c>
      <c r="E137" s="227" t="s">
        <v>17</v>
      </c>
      <c r="F137" s="228" t="s">
        <v>2719</v>
      </c>
      <c r="G137" s="226"/>
      <c r="H137" s="229">
        <v>10</v>
      </c>
      <c r="I137" s="226"/>
      <c r="J137" s="226"/>
      <c r="K137" s="226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254</v>
      </c>
      <c r="AU137" s="234" t="s">
        <v>80</v>
      </c>
      <c r="AV137" s="13" t="s">
        <v>80</v>
      </c>
      <c r="AW137" s="13" t="s">
        <v>32</v>
      </c>
      <c r="AX137" s="13" t="s">
        <v>70</v>
      </c>
      <c r="AY137" s="234" t="s">
        <v>242</v>
      </c>
    </row>
    <row r="138" spans="1:51" s="13" customFormat="1" ht="12">
      <c r="A138" s="13"/>
      <c r="B138" s="225"/>
      <c r="C138" s="226"/>
      <c r="D138" s="223" t="s">
        <v>254</v>
      </c>
      <c r="E138" s="227" t="s">
        <v>17</v>
      </c>
      <c r="F138" s="228" t="s">
        <v>2720</v>
      </c>
      <c r="G138" s="226"/>
      <c r="H138" s="229">
        <v>40</v>
      </c>
      <c r="I138" s="226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254</v>
      </c>
      <c r="AU138" s="234" t="s">
        <v>80</v>
      </c>
      <c r="AV138" s="13" t="s">
        <v>80</v>
      </c>
      <c r="AW138" s="13" t="s">
        <v>32</v>
      </c>
      <c r="AX138" s="13" t="s">
        <v>70</v>
      </c>
      <c r="AY138" s="234" t="s">
        <v>242</v>
      </c>
    </row>
    <row r="139" spans="1:51" s="13" customFormat="1" ht="12">
      <c r="A139" s="13"/>
      <c r="B139" s="225"/>
      <c r="C139" s="226"/>
      <c r="D139" s="223" t="s">
        <v>254</v>
      </c>
      <c r="E139" s="227" t="s">
        <v>17</v>
      </c>
      <c r="F139" s="228" t="s">
        <v>2721</v>
      </c>
      <c r="G139" s="226"/>
      <c r="H139" s="229">
        <v>145</v>
      </c>
      <c r="I139" s="226"/>
      <c r="J139" s="226"/>
      <c r="K139" s="226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254</v>
      </c>
      <c r="AU139" s="234" t="s">
        <v>80</v>
      </c>
      <c r="AV139" s="13" t="s">
        <v>80</v>
      </c>
      <c r="AW139" s="13" t="s">
        <v>32</v>
      </c>
      <c r="AX139" s="13" t="s">
        <v>70</v>
      </c>
      <c r="AY139" s="234" t="s">
        <v>242</v>
      </c>
    </row>
    <row r="140" spans="1:51" s="14" customFormat="1" ht="12">
      <c r="A140" s="14"/>
      <c r="B140" s="235"/>
      <c r="C140" s="236"/>
      <c r="D140" s="223" t="s">
        <v>254</v>
      </c>
      <c r="E140" s="237" t="s">
        <v>2657</v>
      </c>
      <c r="F140" s="238" t="s">
        <v>261</v>
      </c>
      <c r="G140" s="236"/>
      <c r="H140" s="239">
        <v>195</v>
      </c>
      <c r="I140" s="236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254</v>
      </c>
      <c r="AU140" s="244" t="s">
        <v>80</v>
      </c>
      <c r="AV140" s="14" t="s">
        <v>248</v>
      </c>
      <c r="AW140" s="14" t="s">
        <v>32</v>
      </c>
      <c r="AX140" s="14" t="s">
        <v>70</v>
      </c>
      <c r="AY140" s="244" t="s">
        <v>242</v>
      </c>
    </row>
    <row r="141" spans="1:51" s="13" customFormat="1" ht="12">
      <c r="A141" s="13"/>
      <c r="B141" s="225"/>
      <c r="C141" s="226"/>
      <c r="D141" s="223" t="s">
        <v>254</v>
      </c>
      <c r="E141" s="227" t="s">
        <v>17</v>
      </c>
      <c r="F141" s="228" t="s">
        <v>2722</v>
      </c>
      <c r="G141" s="226"/>
      <c r="H141" s="229">
        <v>214.5</v>
      </c>
      <c r="I141" s="226"/>
      <c r="J141" s="226"/>
      <c r="K141" s="226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254</v>
      </c>
      <c r="AU141" s="234" t="s">
        <v>80</v>
      </c>
      <c r="AV141" s="13" t="s">
        <v>80</v>
      </c>
      <c r="AW141" s="13" t="s">
        <v>32</v>
      </c>
      <c r="AX141" s="13" t="s">
        <v>78</v>
      </c>
      <c r="AY141" s="234" t="s">
        <v>242</v>
      </c>
    </row>
    <row r="142" spans="1:65" s="2" customFormat="1" ht="16.5" customHeight="1">
      <c r="A142" s="34"/>
      <c r="B142" s="35"/>
      <c r="C142" s="264" t="s">
        <v>344</v>
      </c>
      <c r="D142" s="264" t="s">
        <v>420</v>
      </c>
      <c r="E142" s="265" t="s">
        <v>2723</v>
      </c>
      <c r="F142" s="266" t="s">
        <v>2724</v>
      </c>
      <c r="G142" s="267" t="s">
        <v>184</v>
      </c>
      <c r="H142" s="268">
        <v>4.4</v>
      </c>
      <c r="I142" s="269">
        <v>25</v>
      </c>
      <c r="J142" s="269">
        <f>ROUND(I142*H142,2)</f>
        <v>110</v>
      </c>
      <c r="K142" s="266" t="s">
        <v>17</v>
      </c>
      <c r="L142" s="270"/>
      <c r="M142" s="271" t="s">
        <v>17</v>
      </c>
      <c r="N142" s="272" t="s">
        <v>41</v>
      </c>
      <c r="O142" s="215">
        <v>0</v>
      </c>
      <c r="P142" s="215">
        <f>O142*H142</f>
        <v>0</v>
      </c>
      <c r="Q142" s="215">
        <v>0.00035</v>
      </c>
      <c r="R142" s="215">
        <f>Q142*H142</f>
        <v>0.0015400000000000001</v>
      </c>
      <c r="S142" s="215">
        <v>0</v>
      </c>
      <c r="T142" s="21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7" t="s">
        <v>473</v>
      </c>
      <c r="AT142" s="217" t="s">
        <v>420</v>
      </c>
      <c r="AU142" s="217" t="s">
        <v>80</v>
      </c>
      <c r="AY142" s="19" t="s">
        <v>242</v>
      </c>
      <c r="BE142" s="218">
        <f>IF(N142="základní",J142,0)</f>
        <v>110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78</v>
      </c>
      <c r="BK142" s="218">
        <f>ROUND(I142*H142,2)</f>
        <v>110</v>
      </c>
      <c r="BL142" s="19" t="s">
        <v>363</v>
      </c>
      <c r="BM142" s="217" t="s">
        <v>2725</v>
      </c>
    </row>
    <row r="143" spans="1:51" s="13" customFormat="1" ht="12">
      <c r="A143" s="13"/>
      <c r="B143" s="225"/>
      <c r="C143" s="226"/>
      <c r="D143" s="223" t="s">
        <v>254</v>
      </c>
      <c r="E143" s="227" t="s">
        <v>2655</v>
      </c>
      <c r="F143" s="228" t="s">
        <v>2726</v>
      </c>
      <c r="G143" s="226"/>
      <c r="H143" s="229">
        <v>4</v>
      </c>
      <c r="I143" s="226"/>
      <c r="J143" s="226"/>
      <c r="K143" s="226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254</v>
      </c>
      <c r="AU143" s="234" t="s">
        <v>80</v>
      </c>
      <c r="AV143" s="13" t="s">
        <v>80</v>
      </c>
      <c r="AW143" s="13" t="s">
        <v>32</v>
      </c>
      <c r="AX143" s="13" t="s">
        <v>70</v>
      </c>
      <c r="AY143" s="234" t="s">
        <v>242</v>
      </c>
    </row>
    <row r="144" spans="1:51" s="13" customFormat="1" ht="12">
      <c r="A144" s="13"/>
      <c r="B144" s="225"/>
      <c r="C144" s="226"/>
      <c r="D144" s="223" t="s">
        <v>254</v>
      </c>
      <c r="E144" s="227" t="s">
        <v>17</v>
      </c>
      <c r="F144" s="228" t="s">
        <v>2727</v>
      </c>
      <c r="G144" s="226"/>
      <c r="H144" s="229">
        <v>4.4</v>
      </c>
      <c r="I144" s="226"/>
      <c r="J144" s="226"/>
      <c r="K144" s="226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254</v>
      </c>
      <c r="AU144" s="234" t="s">
        <v>80</v>
      </c>
      <c r="AV144" s="13" t="s">
        <v>80</v>
      </c>
      <c r="AW144" s="13" t="s">
        <v>32</v>
      </c>
      <c r="AX144" s="13" t="s">
        <v>78</v>
      </c>
      <c r="AY144" s="234" t="s">
        <v>242</v>
      </c>
    </row>
    <row r="145" spans="1:65" s="2" customFormat="1" ht="16.5" customHeight="1">
      <c r="A145" s="34"/>
      <c r="B145" s="35"/>
      <c r="C145" s="264" t="s">
        <v>8</v>
      </c>
      <c r="D145" s="264" t="s">
        <v>420</v>
      </c>
      <c r="E145" s="265" t="s">
        <v>2728</v>
      </c>
      <c r="F145" s="266" t="s">
        <v>2729</v>
      </c>
      <c r="G145" s="267" t="s">
        <v>1200</v>
      </c>
      <c r="H145" s="268">
        <v>44.211</v>
      </c>
      <c r="I145" s="269">
        <v>150</v>
      </c>
      <c r="J145" s="269">
        <f>ROUND(I145*H145,2)</f>
        <v>6631.65</v>
      </c>
      <c r="K145" s="266" t="s">
        <v>423</v>
      </c>
      <c r="L145" s="270"/>
      <c r="M145" s="271" t="s">
        <v>17</v>
      </c>
      <c r="N145" s="272" t="s">
        <v>41</v>
      </c>
      <c r="O145" s="215">
        <v>0</v>
      </c>
      <c r="P145" s="215">
        <f>O145*H145</f>
        <v>0</v>
      </c>
      <c r="Q145" s="215">
        <v>0.001</v>
      </c>
      <c r="R145" s="215">
        <f>Q145*H145</f>
        <v>0.044211</v>
      </c>
      <c r="S145" s="215">
        <v>0</v>
      </c>
      <c r="T145" s="21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7" t="s">
        <v>473</v>
      </c>
      <c r="AT145" s="217" t="s">
        <v>420</v>
      </c>
      <c r="AU145" s="217" t="s">
        <v>80</v>
      </c>
      <c r="AY145" s="19" t="s">
        <v>242</v>
      </c>
      <c r="BE145" s="218">
        <f>IF(N145="základní",J145,0)</f>
        <v>6631.65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78</v>
      </c>
      <c r="BK145" s="218">
        <f>ROUND(I145*H145,2)</f>
        <v>6631.65</v>
      </c>
      <c r="BL145" s="19" t="s">
        <v>363</v>
      </c>
      <c r="BM145" s="217" t="s">
        <v>2730</v>
      </c>
    </row>
    <row r="146" spans="1:51" s="13" customFormat="1" ht="12">
      <c r="A146" s="13"/>
      <c r="B146" s="225"/>
      <c r="C146" s="226"/>
      <c r="D146" s="223" t="s">
        <v>254</v>
      </c>
      <c r="E146" s="227" t="s">
        <v>2664</v>
      </c>
      <c r="F146" s="228" t="s">
        <v>2731</v>
      </c>
      <c r="G146" s="226"/>
      <c r="H146" s="229">
        <v>40.192</v>
      </c>
      <c r="I146" s="226"/>
      <c r="J146" s="226"/>
      <c r="K146" s="226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254</v>
      </c>
      <c r="AU146" s="234" t="s">
        <v>80</v>
      </c>
      <c r="AV146" s="13" t="s">
        <v>80</v>
      </c>
      <c r="AW146" s="13" t="s">
        <v>32</v>
      </c>
      <c r="AX146" s="13" t="s">
        <v>70</v>
      </c>
      <c r="AY146" s="234" t="s">
        <v>242</v>
      </c>
    </row>
    <row r="147" spans="1:51" s="13" customFormat="1" ht="12">
      <c r="A147" s="13"/>
      <c r="B147" s="225"/>
      <c r="C147" s="226"/>
      <c r="D147" s="223" t="s">
        <v>254</v>
      </c>
      <c r="E147" s="227" t="s">
        <v>17</v>
      </c>
      <c r="F147" s="228" t="s">
        <v>2732</v>
      </c>
      <c r="G147" s="226"/>
      <c r="H147" s="229">
        <v>44.211</v>
      </c>
      <c r="I147" s="226"/>
      <c r="J147" s="226"/>
      <c r="K147" s="226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254</v>
      </c>
      <c r="AU147" s="234" t="s">
        <v>80</v>
      </c>
      <c r="AV147" s="13" t="s">
        <v>80</v>
      </c>
      <c r="AW147" s="13" t="s">
        <v>32</v>
      </c>
      <c r="AX147" s="13" t="s">
        <v>78</v>
      </c>
      <c r="AY147" s="234" t="s">
        <v>242</v>
      </c>
    </row>
    <row r="148" spans="1:65" s="2" customFormat="1" ht="24.15" customHeight="1">
      <c r="A148" s="34"/>
      <c r="B148" s="35"/>
      <c r="C148" s="207" t="s">
        <v>363</v>
      </c>
      <c r="D148" s="207" t="s">
        <v>244</v>
      </c>
      <c r="E148" s="208" t="s">
        <v>2733</v>
      </c>
      <c r="F148" s="209" t="s">
        <v>2734</v>
      </c>
      <c r="G148" s="210" t="s">
        <v>581</v>
      </c>
      <c r="H148" s="211">
        <v>2</v>
      </c>
      <c r="I148" s="212">
        <v>267.77</v>
      </c>
      <c r="J148" s="212">
        <f>ROUND(I148*H148,2)</f>
        <v>535.54</v>
      </c>
      <c r="K148" s="209" t="s">
        <v>247</v>
      </c>
      <c r="L148" s="40"/>
      <c r="M148" s="213" t="s">
        <v>17</v>
      </c>
      <c r="N148" s="214" t="s">
        <v>41</v>
      </c>
      <c r="O148" s="215">
        <v>0.572</v>
      </c>
      <c r="P148" s="215">
        <f>O148*H148</f>
        <v>1.144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7" t="s">
        <v>363</v>
      </c>
      <c r="AT148" s="217" t="s">
        <v>244</v>
      </c>
      <c r="AU148" s="217" t="s">
        <v>80</v>
      </c>
      <c r="AY148" s="19" t="s">
        <v>242</v>
      </c>
      <c r="BE148" s="218">
        <f>IF(N148="základní",J148,0)</f>
        <v>535.54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78</v>
      </c>
      <c r="BK148" s="218">
        <f>ROUND(I148*H148,2)</f>
        <v>535.54</v>
      </c>
      <c r="BL148" s="19" t="s">
        <v>363</v>
      </c>
      <c r="BM148" s="217" t="s">
        <v>2735</v>
      </c>
    </row>
    <row r="149" spans="1:47" s="2" customFormat="1" ht="12">
      <c r="A149" s="34"/>
      <c r="B149" s="35"/>
      <c r="C149" s="36"/>
      <c r="D149" s="219" t="s">
        <v>250</v>
      </c>
      <c r="E149" s="36"/>
      <c r="F149" s="220" t="s">
        <v>2736</v>
      </c>
      <c r="G149" s="36"/>
      <c r="H149" s="36"/>
      <c r="I149" s="36"/>
      <c r="J149" s="36"/>
      <c r="K149" s="36"/>
      <c r="L149" s="40"/>
      <c r="M149" s="221"/>
      <c r="N149" s="222"/>
      <c r="O149" s="79"/>
      <c r="P149" s="79"/>
      <c r="Q149" s="79"/>
      <c r="R149" s="79"/>
      <c r="S149" s="79"/>
      <c r="T149" s="80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250</v>
      </c>
      <c r="AU149" s="19" t="s">
        <v>80</v>
      </c>
    </row>
    <row r="150" spans="1:51" s="13" customFormat="1" ht="12">
      <c r="A150" s="13"/>
      <c r="B150" s="225"/>
      <c r="C150" s="226"/>
      <c r="D150" s="223" t="s">
        <v>254</v>
      </c>
      <c r="E150" s="227" t="s">
        <v>17</v>
      </c>
      <c r="F150" s="228" t="s">
        <v>2737</v>
      </c>
      <c r="G150" s="226"/>
      <c r="H150" s="229">
        <v>1</v>
      </c>
      <c r="I150" s="226"/>
      <c r="J150" s="226"/>
      <c r="K150" s="226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254</v>
      </c>
      <c r="AU150" s="234" t="s">
        <v>80</v>
      </c>
      <c r="AV150" s="13" t="s">
        <v>80</v>
      </c>
      <c r="AW150" s="13" t="s">
        <v>32</v>
      </c>
      <c r="AX150" s="13" t="s">
        <v>70</v>
      </c>
      <c r="AY150" s="234" t="s">
        <v>242</v>
      </c>
    </row>
    <row r="151" spans="1:51" s="13" customFormat="1" ht="12">
      <c r="A151" s="13"/>
      <c r="B151" s="225"/>
      <c r="C151" s="226"/>
      <c r="D151" s="223" t="s">
        <v>254</v>
      </c>
      <c r="E151" s="227" t="s">
        <v>17</v>
      </c>
      <c r="F151" s="228" t="s">
        <v>2738</v>
      </c>
      <c r="G151" s="226"/>
      <c r="H151" s="229">
        <v>1</v>
      </c>
      <c r="I151" s="226"/>
      <c r="J151" s="226"/>
      <c r="K151" s="226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254</v>
      </c>
      <c r="AU151" s="234" t="s">
        <v>80</v>
      </c>
      <c r="AV151" s="13" t="s">
        <v>80</v>
      </c>
      <c r="AW151" s="13" t="s">
        <v>32</v>
      </c>
      <c r="AX151" s="13" t="s">
        <v>70</v>
      </c>
      <c r="AY151" s="234" t="s">
        <v>242</v>
      </c>
    </row>
    <row r="152" spans="1:51" s="14" customFormat="1" ht="12">
      <c r="A152" s="14"/>
      <c r="B152" s="235"/>
      <c r="C152" s="236"/>
      <c r="D152" s="223" t="s">
        <v>254</v>
      </c>
      <c r="E152" s="237" t="s">
        <v>17</v>
      </c>
      <c r="F152" s="238" t="s">
        <v>261</v>
      </c>
      <c r="G152" s="236"/>
      <c r="H152" s="239">
        <v>2</v>
      </c>
      <c r="I152" s="236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254</v>
      </c>
      <c r="AU152" s="244" t="s">
        <v>80</v>
      </c>
      <c r="AV152" s="14" t="s">
        <v>248</v>
      </c>
      <c r="AW152" s="14" t="s">
        <v>32</v>
      </c>
      <c r="AX152" s="14" t="s">
        <v>78</v>
      </c>
      <c r="AY152" s="244" t="s">
        <v>242</v>
      </c>
    </row>
    <row r="153" spans="1:65" s="2" customFormat="1" ht="24.15" customHeight="1">
      <c r="A153" s="34"/>
      <c r="B153" s="35"/>
      <c r="C153" s="207" t="s">
        <v>370</v>
      </c>
      <c r="D153" s="207" t="s">
        <v>244</v>
      </c>
      <c r="E153" s="208" t="s">
        <v>2739</v>
      </c>
      <c r="F153" s="209" t="s">
        <v>2740</v>
      </c>
      <c r="G153" s="210" t="s">
        <v>581</v>
      </c>
      <c r="H153" s="211">
        <v>1</v>
      </c>
      <c r="I153" s="212">
        <v>113.75</v>
      </c>
      <c r="J153" s="212">
        <f>ROUND(I153*H153,2)</f>
        <v>113.75</v>
      </c>
      <c r="K153" s="209" t="s">
        <v>247</v>
      </c>
      <c r="L153" s="40"/>
      <c r="M153" s="213" t="s">
        <v>17</v>
      </c>
      <c r="N153" s="214" t="s">
        <v>41</v>
      </c>
      <c r="O153" s="215">
        <v>0.27</v>
      </c>
      <c r="P153" s="215">
        <f>O153*H153</f>
        <v>0.27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7" t="s">
        <v>363</v>
      </c>
      <c r="AT153" s="217" t="s">
        <v>244</v>
      </c>
      <c r="AU153" s="217" t="s">
        <v>80</v>
      </c>
      <c r="AY153" s="19" t="s">
        <v>242</v>
      </c>
      <c r="BE153" s="218">
        <f>IF(N153="základní",J153,0)</f>
        <v>113.75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78</v>
      </c>
      <c r="BK153" s="218">
        <f>ROUND(I153*H153,2)</f>
        <v>113.75</v>
      </c>
      <c r="BL153" s="19" t="s">
        <v>363</v>
      </c>
      <c r="BM153" s="217" t="s">
        <v>2741</v>
      </c>
    </row>
    <row r="154" spans="1:47" s="2" customFormat="1" ht="12">
      <c r="A154" s="34"/>
      <c r="B154" s="35"/>
      <c r="C154" s="36"/>
      <c r="D154" s="219" t="s">
        <v>250</v>
      </c>
      <c r="E154" s="36"/>
      <c r="F154" s="220" t="s">
        <v>2742</v>
      </c>
      <c r="G154" s="36"/>
      <c r="H154" s="36"/>
      <c r="I154" s="36"/>
      <c r="J154" s="36"/>
      <c r="K154" s="36"/>
      <c r="L154" s="40"/>
      <c r="M154" s="221"/>
      <c r="N154" s="222"/>
      <c r="O154" s="79"/>
      <c r="P154" s="79"/>
      <c r="Q154" s="79"/>
      <c r="R154" s="79"/>
      <c r="S154" s="79"/>
      <c r="T154" s="80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9" t="s">
        <v>250</v>
      </c>
      <c r="AU154" s="19" t="s">
        <v>80</v>
      </c>
    </row>
    <row r="155" spans="1:51" s="13" customFormat="1" ht="12">
      <c r="A155" s="13"/>
      <c r="B155" s="225"/>
      <c r="C155" s="226"/>
      <c r="D155" s="223" t="s">
        <v>254</v>
      </c>
      <c r="E155" s="227" t="s">
        <v>17</v>
      </c>
      <c r="F155" s="228" t="s">
        <v>2743</v>
      </c>
      <c r="G155" s="226"/>
      <c r="H155" s="229">
        <v>1</v>
      </c>
      <c r="I155" s="226"/>
      <c r="J155" s="226"/>
      <c r="K155" s="226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254</v>
      </c>
      <c r="AU155" s="234" t="s">
        <v>80</v>
      </c>
      <c r="AV155" s="13" t="s">
        <v>80</v>
      </c>
      <c r="AW155" s="13" t="s">
        <v>32</v>
      </c>
      <c r="AX155" s="13" t="s">
        <v>78</v>
      </c>
      <c r="AY155" s="234" t="s">
        <v>242</v>
      </c>
    </row>
    <row r="156" spans="1:65" s="2" customFormat="1" ht="16.5" customHeight="1">
      <c r="A156" s="34"/>
      <c r="B156" s="35"/>
      <c r="C156" s="264" t="s">
        <v>377</v>
      </c>
      <c r="D156" s="264" t="s">
        <v>420</v>
      </c>
      <c r="E156" s="265" t="s">
        <v>2744</v>
      </c>
      <c r="F156" s="266" t="s">
        <v>2745</v>
      </c>
      <c r="G156" s="267" t="s">
        <v>581</v>
      </c>
      <c r="H156" s="268">
        <v>1</v>
      </c>
      <c r="I156" s="269">
        <v>450</v>
      </c>
      <c r="J156" s="269">
        <f>ROUND(I156*H156,2)</f>
        <v>450</v>
      </c>
      <c r="K156" s="266" t="s">
        <v>17</v>
      </c>
      <c r="L156" s="270"/>
      <c r="M156" s="271" t="s">
        <v>17</v>
      </c>
      <c r="N156" s="272" t="s">
        <v>41</v>
      </c>
      <c r="O156" s="215">
        <v>0</v>
      </c>
      <c r="P156" s="215">
        <f>O156*H156</f>
        <v>0</v>
      </c>
      <c r="Q156" s="215">
        <v>0.00025</v>
      </c>
      <c r="R156" s="215">
        <f>Q156*H156</f>
        <v>0.00025</v>
      </c>
      <c r="S156" s="215">
        <v>0</v>
      </c>
      <c r="T156" s="21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7" t="s">
        <v>473</v>
      </c>
      <c r="AT156" s="217" t="s">
        <v>420</v>
      </c>
      <c r="AU156" s="217" t="s">
        <v>80</v>
      </c>
      <c r="AY156" s="19" t="s">
        <v>242</v>
      </c>
      <c r="BE156" s="218">
        <f>IF(N156="základní",J156,0)</f>
        <v>450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78</v>
      </c>
      <c r="BK156" s="218">
        <f>ROUND(I156*H156,2)</f>
        <v>450</v>
      </c>
      <c r="BL156" s="19" t="s">
        <v>363</v>
      </c>
      <c r="BM156" s="217" t="s">
        <v>2746</v>
      </c>
    </row>
    <row r="157" spans="1:51" s="13" customFormat="1" ht="12">
      <c r="A157" s="13"/>
      <c r="B157" s="225"/>
      <c r="C157" s="226"/>
      <c r="D157" s="223" t="s">
        <v>254</v>
      </c>
      <c r="E157" s="227" t="s">
        <v>17</v>
      </c>
      <c r="F157" s="228" t="s">
        <v>2743</v>
      </c>
      <c r="G157" s="226"/>
      <c r="H157" s="229">
        <v>1</v>
      </c>
      <c r="I157" s="226"/>
      <c r="J157" s="226"/>
      <c r="K157" s="226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254</v>
      </c>
      <c r="AU157" s="234" t="s">
        <v>80</v>
      </c>
      <c r="AV157" s="13" t="s">
        <v>80</v>
      </c>
      <c r="AW157" s="13" t="s">
        <v>32</v>
      </c>
      <c r="AX157" s="13" t="s">
        <v>78</v>
      </c>
      <c r="AY157" s="234" t="s">
        <v>242</v>
      </c>
    </row>
    <row r="158" spans="1:65" s="2" customFormat="1" ht="16.5" customHeight="1">
      <c r="A158" s="34"/>
      <c r="B158" s="35"/>
      <c r="C158" s="207" t="s">
        <v>384</v>
      </c>
      <c r="D158" s="207" t="s">
        <v>244</v>
      </c>
      <c r="E158" s="208" t="s">
        <v>2747</v>
      </c>
      <c r="F158" s="209" t="s">
        <v>2748</v>
      </c>
      <c r="G158" s="210" t="s">
        <v>581</v>
      </c>
      <c r="H158" s="211">
        <v>1</v>
      </c>
      <c r="I158" s="212">
        <v>161.78</v>
      </c>
      <c r="J158" s="212">
        <f>ROUND(I158*H158,2)</f>
        <v>161.78</v>
      </c>
      <c r="K158" s="209" t="s">
        <v>247</v>
      </c>
      <c r="L158" s="40"/>
      <c r="M158" s="213" t="s">
        <v>17</v>
      </c>
      <c r="N158" s="214" t="s">
        <v>41</v>
      </c>
      <c r="O158" s="215">
        <v>0.384</v>
      </c>
      <c r="P158" s="215">
        <f>O158*H158</f>
        <v>0.384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7" t="s">
        <v>363</v>
      </c>
      <c r="AT158" s="217" t="s">
        <v>244</v>
      </c>
      <c r="AU158" s="217" t="s">
        <v>80</v>
      </c>
      <c r="AY158" s="19" t="s">
        <v>242</v>
      </c>
      <c r="BE158" s="218">
        <f>IF(N158="základní",J158,0)</f>
        <v>161.78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78</v>
      </c>
      <c r="BK158" s="218">
        <f>ROUND(I158*H158,2)</f>
        <v>161.78</v>
      </c>
      <c r="BL158" s="19" t="s">
        <v>363</v>
      </c>
      <c r="BM158" s="217" t="s">
        <v>2749</v>
      </c>
    </row>
    <row r="159" spans="1:47" s="2" customFormat="1" ht="12">
      <c r="A159" s="34"/>
      <c r="B159" s="35"/>
      <c r="C159" s="36"/>
      <c r="D159" s="219" t="s">
        <v>250</v>
      </c>
      <c r="E159" s="36"/>
      <c r="F159" s="220" t="s">
        <v>2750</v>
      </c>
      <c r="G159" s="36"/>
      <c r="H159" s="36"/>
      <c r="I159" s="36"/>
      <c r="J159" s="36"/>
      <c r="K159" s="36"/>
      <c r="L159" s="40"/>
      <c r="M159" s="221"/>
      <c r="N159" s="222"/>
      <c r="O159" s="79"/>
      <c r="P159" s="79"/>
      <c r="Q159" s="79"/>
      <c r="R159" s="79"/>
      <c r="S159" s="79"/>
      <c r="T159" s="80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250</v>
      </c>
      <c r="AU159" s="19" t="s">
        <v>80</v>
      </c>
    </row>
    <row r="160" spans="1:51" s="13" customFormat="1" ht="12">
      <c r="A160" s="13"/>
      <c r="B160" s="225"/>
      <c r="C160" s="226"/>
      <c r="D160" s="223" t="s">
        <v>254</v>
      </c>
      <c r="E160" s="227" t="s">
        <v>17</v>
      </c>
      <c r="F160" s="228" t="s">
        <v>78</v>
      </c>
      <c r="G160" s="226"/>
      <c r="H160" s="229">
        <v>1</v>
      </c>
      <c r="I160" s="226"/>
      <c r="J160" s="226"/>
      <c r="K160" s="226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254</v>
      </c>
      <c r="AU160" s="234" t="s">
        <v>80</v>
      </c>
      <c r="AV160" s="13" t="s">
        <v>80</v>
      </c>
      <c r="AW160" s="13" t="s">
        <v>32</v>
      </c>
      <c r="AX160" s="13" t="s">
        <v>78</v>
      </c>
      <c r="AY160" s="234" t="s">
        <v>242</v>
      </c>
    </row>
    <row r="161" spans="1:65" s="2" customFormat="1" ht="16.5" customHeight="1">
      <c r="A161" s="34"/>
      <c r="B161" s="35"/>
      <c r="C161" s="264" t="s">
        <v>391</v>
      </c>
      <c r="D161" s="264" t="s">
        <v>420</v>
      </c>
      <c r="E161" s="265" t="s">
        <v>2751</v>
      </c>
      <c r="F161" s="266" t="s">
        <v>2752</v>
      </c>
      <c r="G161" s="267" t="s">
        <v>581</v>
      </c>
      <c r="H161" s="268">
        <v>1</v>
      </c>
      <c r="I161" s="269">
        <v>119</v>
      </c>
      <c r="J161" s="269">
        <f>ROUND(I161*H161,2)</f>
        <v>119</v>
      </c>
      <c r="K161" s="266" t="s">
        <v>423</v>
      </c>
      <c r="L161" s="270"/>
      <c r="M161" s="271" t="s">
        <v>17</v>
      </c>
      <c r="N161" s="272" t="s">
        <v>41</v>
      </c>
      <c r="O161" s="215">
        <v>0</v>
      </c>
      <c r="P161" s="215">
        <f>O161*H161</f>
        <v>0</v>
      </c>
      <c r="Q161" s="215">
        <v>0.0004</v>
      </c>
      <c r="R161" s="215">
        <f>Q161*H161</f>
        <v>0.0004</v>
      </c>
      <c r="S161" s="215">
        <v>0</v>
      </c>
      <c r="T161" s="21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7" t="s">
        <v>473</v>
      </c>
      <c r="AT161" s="217" t="s">
        <v>420</v>
      </c>
      <c r="AU161" s="217" t="s">
        <v>80</v>
      </c>
      <c r="AY161" s="19" t="s">
        <v>242</v>
      </c>
      <c r="BE161" s="218">
        <f>IF(N161="základní",J161,0)</f>
        <v>119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78</v>
      </c>
      <c r="BK161" s="218">
        <f>ROUND(I161*H161,2)</f>
        <v>119</v>
      </c>
      <c r="BL161" s="19" t="s">
        <v>363</v>
      </c>
      <c r="BM161" s="217" t="s">
        <v>2753</v>
      </c>
    </row>
    <row r="162" spans="1:51" s="13" customFormat="1" ht="12">
      <c r="A162" s="13"/>
      <c r="B162" s="225"/>
      <c r="C162" s="226"/>
      <c r="D162" s="223" t="s">
        <v>254</v>
      </c>
      <c r="E162" s="227" t="s">
        <v>17</v>
      </c>
      <c r="F162" s="228" t="s">
        <v>78</v>
      </c>
      <c r="G162" s="226"/>
      <c r="H162" s="229">
        <v>1</v>
      </c>
      <c r="I162" s="226"/>
      <c r="J162" s="226"/>
      <c r="K162" s="226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254</v>
      </c>
      <c r="AU162" s="234" t="s">
        <v>80</v>
      </c>
      <c r="AV162" s="13" t="s">
        <v>80</v>
      </c>
      <c r="AW162" s="13" t="s">
        <v>32</v>
      </c>
      <c r="AX162" s="13" t="s">
        <v>78</v>
      </c>
      <c r="AY162" s="234" t="s">
        <v>242</v>
      </c>
    </row>
    <row r="163" spans="1:65" s="2" customFormat="1" ht="16.5" customHeight="1">
      <c r="A163" s="34"/>
      <c r="B163" s="35"/>
      <c r="C163" s="207" t="s">
        <v>7</v>
      </c>
      <c r="D163" s="207" t="s">
        <v>244</v>
      </c>
      <c r="E163" s="208" t="s">
        <v>2754</v>
      </c>
      <c r="F163" s="209" t="s">
        <v>2755</v>
      </c>
      <c r="G163" s="210" t="s">
        <v>581</v>
      </c>
      <c r="H163" s="211">
        <v>2</v>
      </c>
      <c r="I163" s="212">
        <v>204.33</v>
      </c>
      <c r="J163" s="212">
        <f>ROUND(I163*H163,2)</f>
        <v>408.66</v>
      </c>
      <c r="K163" s="209" t="s">
        <v>247</v>
      </c>
      <c r="L163" s="40"/>
      <c r="M163" s="213" t="s">
        <v>17</v>
      </c>
      <c r="N163" s="214" t="s">
        <v>41</v>
      </c>
      <c r="O163" s="215">
        <v>0.485</v>
      </c>
      <c r="P163" s="215">
        <f>O163*H163</f>
        <v>0.97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7" t="s">
        <v>363</v>
      </c>
      <c r="AT163" s="217" t="s">
        <v>244</v>
      </c>
      <c r="AU163" s="217" t="s">
        <v>80</v>
      </c>
      <c r="AY163" s="19" t="s">
        <v>242</v>
      </c>
      <c r="BE163" s="218">
        <f>IF(N163="základní",J163,0)</f>
        <v>408.66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78</v>
      </c>
      <c r="BK163" s="218">
        <f>ROUND(I163*H163,2)</f>
        <v>408.66</v>
      </c>
      <c r="BL163" s="19" t="s">
        <v>363</v>
      </c>
      <c r="BM163" s="217" t="s">
        <v>2756</v>
      </c>
    </row>
    <row r="164" spans="1:47" s="2" customFormat="1" ht="12">
      <c r="A164" s="34"/>
      <c r="B164" s="35"/>
      <c r="C164" s="36"/>
      <c r="D164" s="219" t="s">
        <v>250</v>
      </c>
      <c r="E164" s="36"/>
      <c r="F164" s="220" t="s">
        <v>2757</v>
      </c>
      <c r="G164" s="36"/>
      <c r="H164" s="36"/>
      <c r="I164" s="36"/>
      <c r="J164" s="36"/>
      <c r="K164" s="36"/>
      <c r="L164" s="40"/>
      <c r="M164" s="221"/>
      <c r="N164" s="222"/>
      <c r="O164" s="79"/>
      <c r="P164" s="79"/>
      <c r="Q164" s="79"/>
      <c r="R164" s="79"/>
      <c r="S164" s="79"/>
      <c r="T164" s="80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9" t="s">
        <v>250</v>
      </c>
      <c r="AU164" s="19" t="s">
        <v>80</v>
      </c>
    </row>
    <row r="165" spans="1:51" s="13" customFormat="1" ht="12">
      <c r="A165" s="13"/>
      <c r="B165" s="225"/>
      <c r="C165" s="226"/>
      <c r="D165" s="223" t="s">
        <v>254</v>
      </c>
      <c r="E165" s="227" t="s">
        <v>17</v>
      </c>
      <c r="F165" s="228" t="s">
        <v>80</v>
      </c>
      <c r="G165" s="226"/>
      <c r="H165" s="229">
        <v>2</v>
      </c>
      <c r="I165" s="226"/>
      <c r="J165" s="226"/>
      <c r="K165" s="226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254</v>
      </c>
      <c r="AU165" s="234" t="s">
        <v>80</v>
      </c>
      <c r="AV165" s="13" t="s">
        <v>80</v>
      </c>
      <c r="AW165" s="13" t="s">
        <v>32</v>
      </c>
      <c r="AX165" s="13" t="s">
        <v>78</v>
      </c>
      <c r="AY165" s="234" t="s">
        <v>242</v>
      </c>
    </row>
    <row r="166" spans="1:65" s="2" customFormat="1" ht="16.5" customHeight="1">
      <c r="A166" s="34"/>
      <c r="B166" s="35"/>
      <c r="C166" s="264" t="s">
        <v>402</v>
      </c>
      <c r="D166" s="264" t="s">
        <v>420</v>
      </c>
      <c r="E166" s="265" t="s">
        <v>2758</v>
      </c>
      <c r="F166" s="266" t="s">
        <v>2759</v>
      </c>
      <c r="G166" s="267" t="s">
        <v>581</v>
      </c>
      <c r="H166" s="268">
        <v>2</v>
      </c>
      <c r="I166" s="269">
        <v>260</v>
      </c>
      <c r="J166" s="269">
        <f>ROUND(I166*H166,2)</f>
        <v>520</v>
      </c>
      <c r="K166" s="266" t="s">
        <v>17</v>
      </c>
      <c r="L166" s="270"/>
      <c r="M166" s="271" t="s">
        <v>17</v>
      </c>
      <c r="N166" s="272" t="s">
        <v>41</v>
      </c>
      <c r="O166" s="215">
        <v>0</v>
      </c>
      <c r="P166" s="215">
        <f>O166*H166</f>
        <v>0</v>
      </c>
      <c r="Q166" s="215">
        <v>0.00047</v>
      </c>
      <c r="R166" s="215">
        <f>Q166*H166</f>
        <v>0.00094</v>
      </c>
      <c r="S166" s="215">
        <v>0</v>
      </c>
      <c r="T166" s="21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7" t="s">
        <v>473</v>
      </c>
      <c r="AT166" s="217" t="s">
        <v>420</v>
      </c>
      <c r="AU166" s="217" t="s">
        <v>80</v>
      </c>
      <c r="AY166" s="19" t="s">
        <v>242</v>
      </c>
      <c r="BE166" s="218">
        <f>IF(N166="základní",J166,0)</f>
        <v>520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78</v>
      </c>
      <c r="BK166" s="218">
        <f>ROUND(I166*H166,2)</f>
        <v>520</v>
      </c>
      <c r="BL166" s="19" t="s">
        <v>363</v>
      </c>
      <c r="BM166" s="217" t="s">
        <v>2760</v>
      </c>
    </row>
    <row r="167" spans="1:51" s="13" customFormat="1" ht="12">
      <c r="A167" s="13"/>
      <c r="B167" s="225"/>
      <c r="C167" s="226"/>
      <c r="D167" s="223" t="s">
        <v>254</v>
      </c>
      <c r="E167" s="227" t="s">
        <v>17</v>
      </c>
      <c r="F167" s="228" t="s">
        <v>80</v>
      </c>
      <c r="G167" s="226"/>
      <c r="H167" s="229">
        <v>2</v>
      </c>
      <c r="I167" s="226"/>
      <c r="J167" s="226"/>
      <c r="K167" s="226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254</v>
      </c>
      <c r="AU167" s="234" t="s">
        <v>80</v>
      </c>
      <c r="AV167" s="13" t="s">
        <v>80</v>
      </c>
      <c r="AW167" s="13" t="s">
        <v>32</v>
      </c>
      <c r="AX167" s="13" t="s">
        <v>78</v>
      </c>
      <c r="AY167" s="234" t="s">
        <v>242</v>
      </c>
    </row>
    <row r="168" spans="1:65" s="2" customFormat="1" ht="16.5" customHeight="1">
      <c r="A168" s="34"/>
      <c r="B168" s="35"/>
      <c r="C168" s="264" t="s">
        <v>408</v>
      </c>
      <c r="D168" s="264" t="s">
        <v>420</v>
      </c>
      <c r="E168" s="265" t="s">
        <v>2761</v>
      </c>
      <c r="F168" s="266" t="s">
        <v>2762</v>
      </c>
      <c r="G168" s="267" t="s">
        <v>581</v>
      </c>
      <c r="H168" s="268">
        <v>1</v>
      </c>
      <c r="I168" s="269">
        <v>450</v>
      </c>
      <c r="J168" s="269">
        <f>ROUND(I168*H168,2)</f>
        <v>450</v>
      </c>
      <c r="K168" s="266" t="s">
        <v>17</v>
      </c>
      <c r="L168" s="270"/>
      <c r="M168" s="271" t="s">
        <v>17</v>
      </c>
      <c r="N168" s="272" t="s">
        <v>41</v>
      </c>
      <c r="O168" s="215">
        <v>0</v>
      </c>
      <c r="P168" s="215">
        <f>O168*H168</f>
        <v>0</v>
      </c>
      <c r="Q168" s="215">
        <v>0.0003</v>
      </c>
      <c r="R168" s="215">
        <f>Q168*H168</f>
        <v>0.0003</v>
      </c>
      <c r="S168" s="215">
        <v>0</v>
      </c>
      <c r="T168" s="21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7" t="s">
        <v>473</v>
      </c>
      <c r="AT168" s="217" t="s">
        <v>420</v>
      </c>
      <c r="AU168" s="217" t="s">
        <v>80</v>
      </c>
      <c r="AY168" s="19" t="s">
        <v>242</v>
      </c>
      <c r="BE168" s="218">
        <f>IF(N168="základní",J168,0)</f>
        <v>450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78</v>
      </c>
      <c r="BK168" s="218">
        <f>ROUND(I168*H168,2)</f>
        <v>450</v>
      </c>
      <c r="BL168" s="19" t="s">
        <v>363</v>
      </c>
      <c r="BM168" s="217" t="s">
        <v>2763</v>
      </c>
    </row>
    <row r="169" spans="1:51" s="13" customFormat="1" ht="12">
      <c r="A169" s="13"/>
      <c r="B169" s="225"/>
      <c r="C169" s="226"/>
      <c r="D169" s="223" t="s">
        <v>254</v>
      </c>
      <c r="E169" s="227" t="s">
        <v>17</v>
      </c>
      <c r="F169" s="228" t="s">
        <v>78</v>
      </c>
      <c r="G169" s="226"/>
      <c r="H169" s="229">
        <v>1</v>
      </c>
      <c r="I169" s="226"/>
      <c r="J169" s="226"/>
      <c r="K169" s="226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254</v>
      </c>
      <c r="AU169" s="234" t="s">
        <v>80</v>
      </c>
      <c r="AV169" s="13" t="s">
        <v>80</v>
      </c>
      <c r="AW169" s="13" t="s">
        <v>32</v>
      </c>
      <c r="AX169" s="13" t="s">
        <v>78</v>
      </c>
      <c r="AY169" s="234" t="s">
        <v>242</v>
      </c>
    </row>
    <row r="170" spans="1:65" s="2" customFormat="1" ht="21.75" customHeight="1">
      <c r="A170" s="34"/>
      <c r="B170" s="35"/>
      <c r="C170" s="207" t="s">
        <v>413</v>
      </c>
      <c r="D170" s="207" t="s">
        <v>244</v>
      </c>
      <c r="E170" s="208" t="s">
        <v>2764</v>
      </c>
      <c r="F170" s="209" t="s">
        <v>2765</v>
      </c>
      <c r="G170" s="210" t="s">
        <v>581</v>
      </c>
      <c r="H170" s="211">
        <v>1</v>
      </c>
      <c r="I170" s="212">
        <v>194.64</v>
      </c>
      <c r="J170" s="212">
        <f>ROUND(I170*H170,2)</f>
        <v>194.64</v>
      </c>
      <c r="K170" s="209" t="s">
        <v>247</v>
      </c>
      <c r="L170" s="40"/>
      <c r="M170" s="213" t="s">
        <v>17</v>
      </c>
      <c r="N170" s="214" t="s">
        <v>41</v>
      </c>
      <c r="O170" s="215">
        <v>0.462</v>
      </c>
      <c r="P170" s="215">
        <f>O170*H170</f>
        <v>0.462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7" t="s">
        <v>363</v>
      </c>
      <c r="AT170" s="217" t="s">
        <v>244</v>
      </c>
      <c r="AU170" s="217" t="s">
        <v>80</v>
      </c>
      <c r="AY170" s="19" t="s">
        <v>242</v>
      </c>
      <c r="BE170" s="218">
        <f>IF(N170="základní",J170,0)</f>
        <v>194.64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78</v>
      </c>
      <c r="BK170" s="218">
        <f>ROUND(I170*H170,2)</f>
        <v>194.64</v>
      </c>
      <c r="BL170" s="19" t="s">
        <v>363</v>
      </c>
      <c r="BM170" s="217" t="s">
        <v>2766</v>
      </c>
    </row>
    <row r="171" spans="1:47" s="2" customFormat="1" ht="12">
      <c r="A171" s="34"/>
      <c r="B171" s="35"/>
      <c r="C171" s="36"/>
      <c r="D171" s="219" t="s">
        <v>250</v>
      </c>
      <c r="E171" s="36"/>
      <c r="F171" s="220" t="s">
        <v>2767</v>
      </c>
      <c r="G171" s="36"/>
      <c r="H171" s="36"/>
      <c r="I171" s="36"/>
      <c r="J171" s="36"/>
      <c r="K171" s="36"/>
      <c r="L171" s="40"/>
      <c r="M171" s="221"/>
      <c r="N171" s="222"/>
      <c r="O171" s="79"/>
      <c r="P171" s="79"/>
      <c r="Q171" s="79"/>
      <c r="R171" s="79"/>
      <c r="S171" s="79"/>
      <c r="T171" s="80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250</v>
      </c>
      <c r="AU171" s="19" t="s">
        <v>80</v>
      </c>
    </row>
    <row r="172" spans="1:51" s="13" customFormat="1" ht="12">
      <c r="A172" s="13"/>
      <c r="B172" s="225"/>
      <c r="C172" s="226"/>
      <c r="D172" s="223" t="s">
        <v>254</v>
      </c>
      <c r="E172" s="227" t="s">
        <v>17</v>
      </c>
      <c r="F172" s="228" t="s">
        <v>78</v>
      </c>
      <c r="G172" s="226"/>
      <c r="H172" s="229">
        <v>1</v>
      </c>
      <c r="I172" s="226"/>
      <c r="J172" s="226"/>
      <c r="K172" s="226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254</v>
      </c>
      <c r="AU172" s="234" t="s">
        <v>80</v>
      </c>
      <c r="AV172" s="13" t="s">
        <v>80</v>
      </c>
      <c r="AW172" s="13" t="s">
        <v>32</v>
      </c>
      <c r="AX172" s="13" t="s">
        <v>78</v>
      </c>
      <c r="AY172" s="234" t="s">
        <v>242</v>
      </c>
    </row>
    <row r="173" spans="1:65" s="2" customFormat="1" ht="24.15" customHeight="1">
      <c r="A173" s="34"/>
      <c r="B173" s="35"/>
      <c r="C173" s="207" t="s">
        <v>419</v>
      </c>
      <c r="D173" s="207" t="s">
        <v>244</v>
      </c>
      <c r="E173" s="208" t="s">
        <v>2167</v>
      </c>
      <c r="F173" s="209" t="s">
        <v>2168</v>
      </c>
      <c r="G173" s="210" t="s">
        <v>736</v>
      </c>
      <c r="H173" s="211">
        <v>0.086</v>
      </c>
      <c r="I173" s="212">
        <v>4127.32</v>
      </c>
      <c r="J173" s="212">
        <f>ROUND(I173*H173,2)</f>
        <v>354.95</v>
      </c>
      <c r="K173" s="209" t="s">
        <v>247</v>
      </c>
      <c r="L173" s="40"/>
      <c r="M173" s="213" t="s">
        <v>17</v>
      </c>
      <c r="N173" s="214" t="s">
        <v>41</v>
      </c>
      <c r="O173" s="215">
        <v>8.46</v>
      </c>
      <c r="P173" s="215">
        <f>O173*H173</f>
        <v>0.72756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7" t="s">
        <v>363</v>
      </c>
      <c r="AT173" s="217" t="s">
        <v>244</v>
      </c>
      <c r="AU173" s="217" t="s">
        <v>80</v>
      </c>
      <c r="AY173" s="19" t="s">
        <v>242</v>
      </c>
      <c r="BE173" s="218">
        <f>IF(N173="základní",J173,0)</f>
        <v>354.95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78</v>
      </c>
      <c r="BK173" s="218">
        <f>ROUND(I173*H173,2)</f>
        <v>354.95</v>
      </c>
      <c r="BL173" s="19" t="s">
        <v>363</v>
      </c>
      <c r="BM173" s="217" t="s">
        <v>2768</v>
      </c>
    </row>
    <row r="174" spans="1:47" s="2" customFormat="1" ht="12">
      <c r="A174" s="34"/>
      <c r="B174" s="35"/>
      <c r="C174" s="36"/>
      <c r="D174" s="219" t="s">
        <v>250</v>
      </c>
      <c r="E174" s="36"/>
      <c r="F174" s="220" t="s">
        <v>2170</v>
      </c>
      <c r="G174" s="36"/>
      <c r="H174" s="36"/>
      <c r="I174" s="36"/>
      <c r="J174" s="36"/>
      <c r="K174" s="36"/>
      <c r="L174" s="40"/>
      <c r="M174" s="221"/>
      <c r="N174" s="222"/>
      <c r="O174" s="79"/>
      <c r="P174" s="79"/>
      <c r="Q174" s="79"/>
      <c r="R174" s="79"/>
      <c r="S174" s="79"/>
      <c r="T174" s="80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250</v>
      </c>
      <c r="AU174" s="19" t="s">
        <v>80</v>
      </c>
    </row>
    <row r="175" spans="1:63" s="12" customFormat="1" ht="25.9" customHeight="1">
      <c r="A175" s="12"/>
      <c r="B175" s="192"/>
      <c r="C175" s="193"/>
      <c r="D175" s="194" t="s">
        <v>69</v>
      </c>
      <c r="E175" s="195" t="s">
        <v>420</v>
      </c>
      <c r="F175" s="195" t="s">
        <v>2209</v>
      </c>
      <c r="G175" s="193"/>
      <c r="H175" s="193"/>
      <c r="I175" s="193"/>
      <c r="J175" s="196">
        <f>BK175</f>
        <v>7240.139999999999</v>
      </c>
      <c r="K175" s="193"/>
      <c r="L175" s="197"/>
      <c r="M175" s="198"/>
      <c r="N175" s="199"/>
      <c r="O175" s="199"/>
      <c r="P175" s="200">
        <f>P176</f>
        <v>0</v>
      </c>
      <c r="Q175" s="199"/>
      <c r="R175" s="200">
        <f>R176</f>
        <v>0.018183</v>
      </c>
      <c r="S175" s="199"/>
      <c r="T175" s="201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2" t="s">
        <v>262</v>
      </c>
      <c r="AT175" s="203" t="s">
        <v>69</v>
      </c>
      <c r="AU175" s="203" t="s">
        <v>70</v>
      </c>
      <c r="AY175" s="202" t="s">
        <v>242</v>
      </c>
      <c r="BK175" s="204">
        <f>BK176</f>
        <v>7240.139999999999</v>
      </c>
    </row>
    <row r="176" spans="1:63" s="12" customFormat="1" ht="22.8" customHeight="1">
      <c r="A176" s="12"/>
      <c r="B176" s="192"/>
      <c r="C176" s="193"/>
      <c r="D176" s="194" t="s">
        <v>69</v>
      </c>
      <c r="E176" s="205" t="s">
        <v>2210</v>
      </c>
      <c r="F176" s="205" t="s">
        <v>2211</v>
      </c>
      <c r="G176" s="193"/>
      <c r="H176" s="193"/>
      <c r="I176" s="193"/>
      <c r="J176" s="206">
        <f>BK176</f>
        <v>7240.139999999999</v>
      </c>
      <c r="K176" s="193"/>
      <c r="L176" s="197"/>
      <c r="M176" s="198"/>
      <c r="N176" s="199"/>
      <c r="O176" s="199"/>
      <c r="P176" s="200">
        <f>SUM(P177:P184)</f>
        <v>0</v>
      </c>
      <c r="Q176" s="199"/>
      <c r="R176" s="200">
        <f>SUM(R177:R184)</f>
        <v>0.018183</v>
      </c>
      <c r="S176" s="199"/>
      <c r="T176" s="201">
        <f>SUM(T177:T184)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2" t="s">
        <v>262</v>
      </c>
      <c r="AT176" s="203" t="s">
        <v>69</v>
      </c>
      <c r="AU176" s="203" t="s">
        <v>78</v>
      </c>
      <c r="AY176" s="202" t="s">
        <v>242</v>
      </c>
      <c r="BK176" s="204">
        <f>SUM(BK177:BK184)</f>
        <v>7240.139999999999</v>
      </c>
    </row>
    <row r="177" spans="1:65" s="2" customFormat="1" ht="16.5" customHeight="1">
      <c r="A177" s="34"/>
      <c r="B177" s="35"/>
      <c r="C177" s="207" t="s">
        <v>427</v>
      </c>
      <c r="D177" s="207" t="s">
        <v>244</v>
      </c>
      <c r="E177" s="208" t="s">
        <v>2769</v>
      </c>
      <c r="F177" s="209" t="s">
        <v>2214</v>
      </c>
      <c r="G177" s="210" t="s">
        <v>184</v>
      </c>
      <c r="H177" s="211">
        <v>87</v>
      </c>
      <c r="I177" s="212">
        <v>50</v>
      </c>
      <c r="J177" s="212">
        <f>ROUND(I177*H177,2)</f>
        <v>4350</v>
      </c>
      <c r="K177" s="209" t="s">
        <v>17</v>
      </c>
      <c r="L177" s="40"/>
      <c r="M177" s="213" t="s">
        <v>17</v>
      </c>
      <c r="N177" s="214" t="s">
        <v>41</v>
      </c>
      <c r="O177" s="215">
        <v>0</v>
      </c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7" t="s">
        <v>672</v>
      </c>
      <c r="AT177" s="217" t="s">
        <v>244</v>
      </c>
      <c r="AU177" s="217" t="s">
        <v>80</v>
      </c>
      <c r="AY177" s="19" t="s">
        <v>242</v>
      </c>
      <c r="BE177" s="218">
        <f>IF(N177="základní",J177,0)</f>
        <v>4350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78</v>
      </c>
      <c r="BK177" s="218">
        <f>ROUND(I177*H177,2)</f>
        <v>4350</v>
      </c>
      <c r="BL177" s="19" t="s">
        <v>672</v>
      </c>
      <c r="BM177" s="217" t="s">
        <v>2770</v>
      </c>
    </row>
    <row r="178" spans="1:51" s="13" customFormat="1" ht="12">
      <c r="A178" s="13"/>
      <c r="B178" s="225"/>
      <c r="C178" s="226"/>
      <c r="D178" s="223" t="s">
        <v>254</v>
      </c>
      <c r="E178" s="227" t="s">
        <v>17</v>
      </c>
      <c r="F178" s="228" t="s">
        <v>2660</v>
      </c>
      <c r="G178" s="226"/>
      <c r="H178" s="229">
        <v>87</v>
      </c>
      <c r="I178" s="226"/>
      <c r="J178" s="226"/>
      <c r="K178" s="226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254</v>
      </c>
      <c r="AU178" s="234" t="s">
        <v>80</v>
      </c>
      <c r="AV178" s="13" t="s">
        <v>80</v>
      </c>
      <c r="AW178" s="13" t="s">
        <v>32</v>
      </c>
      <c r="AX178" s="13" t="s">
        <v>78</v>
      </c>
      <c r="AY178" s="234" t="s">
        <v>242</v>
      </c>
    </row>
    <row r="179" spans="1:65" s="2" customFormat="1" ht="16.5" customHeight="1">
      <c r="A179" s="34"/>
      <c r="B179" s="35"/>
      <c r="C179" s="264" t="s">
        <v>433</v>
      </c>
      <c r="D179" s="264" t="s">
        <v>420</v>
      </c>
      <c r="E179" s="265" t="s">
        <v>1648</v>
      </c>
      <c r="F179" s="266" t="s">
        <v>1649</v>
      </c>
      <c r="G179" s="267" t="s">
        <v>184</v>
      </c>
      <c r="H179" s="268">
        <v>95.7</v>
      </c>
      <c r="I179" s="269">
        <v>30.2</v>
      </c>
      <c r="J179" s="269">
        <f>ROUND(I179*H179,2)</f>
        <v>2890.14</v>
      </c>
      <c r="K179" s="266" t="s">
        <v>423</v>
      </c>
      <c r="L179" s="270"/>
      <c r="M179" s="271" t="s">
        <v>17</v>
      </c>
      <c r="N179" s="272" t="s">
        <v>41</v>
      </c>
      <c r="O179" s="215">
        <v>0</v>
      </c>
      <c r="P179" s="215">
        <f>O179*H179</f>
        <v>0</v>
      </c>
      <c r="Q179" s="215">
        <v>0.00019</v>
      </c>
      <c r="R179" s="215">
        <f>Q179*H179</f>
        <v>0.018183</v>
      </c>
      <c r="S179" s="215">
        <v>0</v>
      </c>
      <c r="T179" s="21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7" t="s">
        <v>1926</v>
      </c>
      <c r="AT179" s="217" t="s">
        <v>420</v>
      </c>
      <c r="AU179" s="217" t="s">
        <v>80</v>
      </c>
      <c r="AY179" s="19" t="s">
        <v>242</v>
      </c>
      <c r="BE179" s="218">
        <f>IF(N179="základní",J179,0)</f>
        <v>2890.14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78</v>
      </c>
      <c r="BK179" s="218">
        <f>ROUND(I179*H179,2)</f>
        <v>2890.14</v>
      </c>
      <c r="BL179" s="19" t="s">
        <v>1926</v>
      </c>
      <c r="BM179" s="217" t="s">
        <v>2771</v>
      </c>
    </row>
    <row r="180" spans="1:51" s="13" customFormat="1" ht="12">
      <c r="A180" s="13"/>
      <c r="B180" s="225"/>
      <c r="C180" s="226"/>
      <c r="D180" s="223" t="s">
        <v>254</v>
      </c>
      <c r="E180" s="227" t="s">
        <v>17</v>
      </c>
      <c r="F180" s="228" t="s">
        <v>2772</v>
      </c>
      <c r="G180" s="226"/>
      <c r="H180" s="229">
        <v>9</v>
      </c>
      <c r="I180" s="226"/>
      <c r="J180" s="226"/>
      <c r="K180" s="226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254</v>
      </c>
      <c r="AU180" s="234" t="s">
        <v>80</v>
      </c>
      <c r="AV180" s="13" t="s">
        <v>80</v>
      </c>
      <c r="AW180" s="13" t="s">
        <v>32</v>
      </c>
      <c r="AX180" s="13" t="s">
        <v>70</v>
      </c>
      <c r="AY180" s="234" t="s">
        <v>242</v>
      </c>
    </row>
    <row r="181" spans="1:51" s="13" customFormat="1" ht="12">
      <c r="A181" s="13"/>
      <c r="B181" s="225"/>
      <c r="C181" s="226"/>
      <c r="D181" s="223" t="s">
        <v>254</v>
      </c>
      <c r="E181" s="227" t="s">
        <v>17</v>
      </c>
      <c r="F181" s="228" t="s">
        <v>2773</v>
      </c>
      <c r="G181" s="226"/>
      <c r="H181" s="229">
        <v>58</v>
      </c>
      <c r="I181" s="226"/>
      <c r="J181" s="226"/>
      <c r="K181" s="226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254</v>
      </c>
      <c r="AU181" s="234" t="s">
        <v>80</v>
      </c>
      <c r="AV181" s="13" t="s">
        <v>80</v>
      </c>
      <c r="AW181" s="13" t="s">
        <v>32</v>
      </c>
      <c r="AX181" s="13" t="s">
        <v>70</v>
      </c>
      <c r="AY181" s="234" t="s">
        <v>242</v>
      </c>
    </row>
    <row r="182" spans="1:51" s="13" customFormat="1" ht="12">
      <c r="A182" s="13"/>
      <c r="B182" s="225"/>
      <c r="C182" s="226"/>
      <c r="D182" s="223" t="s">
        <v>254</v>
      </c>
      <c r="E182" s="227" t="s">
        <v>17</v>
      </c>
      <c r="F182" s="228" t="s">
        <v>2774</v>
      </c>
      <c r="G182" s="226"/>
      <c r="H182" s="229">
        <v>20</v>
      </c>
      <c r="I182" s="226"/>
      <c r="J182" s="226"/>
      <c r="K182" s="226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254</v>
      </c>
      <c r="AU182" s="234" t="s">
        <v>80</v>
      </c>
      <c r="AV182" s="13" t="s">
        <v>80</v>
      </c>
      <c r="AW182" s="13" t="s">
        <v>32</v>
      </c>
      <c r="AX182" s="13" t="s">
        <v>70</v>
      </c>
      <c r="AY182" s="234" t="s">
        <v>242</v>
      </c>
    </row>
    <row r="183" spans="1:51" s="14" customFormat="1" ht="12">
      <c r="A183" s="14"/>
      <c r="B183" s="235"/>
      <c r="C183" s="236"/>
      <c r="D183" s="223" t="s">
        <v>254</v>
      </c>
      <c r="E183" s="237" t="s">
        <v>2660</v>
      </c>
      <c r="F183" s="238" t="s">
        <v>261</v>
      </c>
      <c r="G183" s="236"/>
      <c r="H183" s="239">
        <v>87</v>
      </c>
      <c r="I183" s="236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254</v>
      </c>
      <c r="AU183" s="244" t="s">
        <v>80</v>
      </c>
      <c r="AV183" s="14" t="s">
        <v>248</v>
      </c>
      <c r="AW183" s="14" t="s">
        <v>32</v>
      </c>
      <c r="AX183" s="14" t="s">
        <v>70</v>
      </c>
      <c r="AY183" s="244" t="s">
        <v>242</v>
      </c>
    </row>
    <row r="184" spans="1:51" s="13" customFormat="1" ht="12">
      <c r="A184" s="13"/>
      <c r="B184" s="225"/>
      <c r="C184" s="226"/>
      <c r="D184" s="223" t="s">
        <v>254</v>
      </c>
      <c r="E184" s="227" t="s">
        <v>17</v>
      </c>
      <c r="F184" s="228" t="s">
        <v>2775</v>
      </c>
      <c r="G184" s="226"/>
      <c r="H184" s="229">
        <v>95.7</v>
      </c>
      <c r="I184" s="226"/>
      <c r="J184" s="226"/>
      <c r="K184" s="226"/>
      <c r="L184" s="230"/>
      <c r="M184" s="277"/>
      <c r="N184" s="278"/>
      <c r="O184" s="278"/>
      <c r="P184" s="278"/>
      <c r="Q184" s="278"/>
      <c r="R184" s="278"/>
      <c r="S184" s="278"/>
      <c r="T184" s="27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254</v>
      </c>
      <c r="AU184" s="234" t="s">
        <v>80</v>
      </c>
      <c r="AV184" s="13" t="s">
        <v>80</v>
      </c>
      <c r="AW184" s="13" t="s">
        <v>32</v>
      </c>
      <c r="AX184" s="13" t="s">
        <v>78</v>
      </c>
      <c r="AY184" s="234" t="s">
        <v>242</v>
      </c>
    </row>
    <row r="185" spans="1:31" s="2" customFormat="1" ht="6.95" customHeight="1">
      <c r="A185" s="34"/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40"/>
      <c r="M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</sheetData>
  <sheetProtection password="CC35" sheet="1" objects="1" scenarios="1" formatColumns="0" formatRows="0" autoFilter="0"/>
  <autoFilter ref="C92:K18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1_02/612135101"/>
    <hyperlink ref="F100" r:id="rId2" display="https://podminky.urs.cz/item/CS_URS_2021_02/622325109"/>
    <hyperlink ref="F104" r:id="rId3" display="https://podminky.urs.cz/item/CS_URS_2021_02/971033161"/>
    <hyperlink ref="F107" r:id="rId4" display="https://podminky.urs.cz/item/CS_URS_2021_02/974029167"/>
    <hyperlink ref="F111" r:id="rId5" display="https://podminky.urs.cz/item/CS_URS_2021_02/997013501"/>
    <hyperlink ref="F113" r:id="rId6" display="https://podminky.urs.cz/item/CS_URS_2021_02/997013509"/>
    <hyperlink ref="F117" r:id="rId7" display="https://podminky.urs.cz/item/CS_URS_2021_02/997013603"/>
    <hyperlink ref="F121" r:id="rId8" display="https://podminky.urs.cz/item/CS_URS_2021_02/741110002"/>
    <hyperlink ref="F128" r:id="rId9" display="https://podminky.urs.cz/item/CS_URS_2021_02/741122122"/>
    <hyperlink ref="F131" r:id="rId10" display="https://podminky.urs.cz/item/CS_URS_2021_02/741122211"/>
    <hyperlink ref="F134" r:id="rId11" display="https://podminky.urs.cz/item/CS_URS_2021_02/741410003"/>
    <hyperlink ref="F149" r:id="rId12" display="https://podminky.urs.cz/item/CS_URS_2021_02/741132413"/>
    <hyperlink ref="F154" r:id="rId13" display="https://podminky.urs.cz/item/CS_URS_2021_02/741313005"/>
    <hyperlink ref="F159" r:id="rId14" display="https://podminky.urs.cz/item/CS_URS_2021_02/741320105"/>
    <hyperlink ref="F164" r:id="rId15" display="https://podminky.urs.cz/item/CS_URS_2021_02/741320135"/>
    <hyperlink ref="F171" r:id="rId16" display="https://podminky.urs.cz/item/CS_URS_2021_02/741322061"/>
    <hyperlink ref="F174" r:id="rId17" display="https://podminky.urs.cz/item/CS_URS_2021_02/99874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  <c r="AZ2" s="133" t="s">
        <v>2776</v>
      </c>
      <c r="BA2" s="133" t="s">
        <v>2777</v>
      </c>
      <c r="BB2" s="133" t="s">
        <v>140</v>
      </c>
      <c r="BC2" s="133" t="s">
        <v>2778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2779</v>
      </c>
      <c r="BA3" s="133" t="s">
        <v>2780</v>
      </c>
      <c r="BB3" s="133" t="s">
        <v>140</v>
      </c>
      <c r="BC3" s="133" t="s">
        <v>2781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2782</v>
      </c>
      <c r="BA4" s="133" t="s">
        <v>2783</v>
      </c>
      <c r="BB4" s="133" t="s">
        <v>144</v>
      </c>
      <c r="BC4" s="133" t="s">
        <v>2784</v>
      </c>
      <c r="BD4" s="133" t="s">
        <v>80</v>
      </c>
    </row>
    <row r="5" spans="2:56" s="1" customFormat="1" ht="6.95" customHeight="1">
      <c r="B5" s="22"/>
      <c r="L5" s="22"/>
      <c r="AZ5" s="133" t="s">
        <v>2785</v>
      </c>
      <c r="BA5" s="133" t="s">
        <v>2786</v>
      </c>
      <c r="BB5" s="133" t="s">
        <v>144</v>
      </c>
      <c r="BC5" s="133" t="s">
        <v>2787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2788</v>
      </c>
      <c r="BA6" s="133" t="s">
        <v>2789</v>
      </c>
      <c r="BB6" s="133" t="s">
        <v>184</v>
      </c>
      <c r="BC6" s="133" t="s">
        <v>2790</v>
      </c>
      <c r="BD6" s="133" t="s">
        <v>80</v>
      </c>
    </row>
    <row r="7" spans="2:56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  <c r="AZ7" s="133" t="s">
        <v>2791</v>
      </c>
      <c r="BA7" s="133" t="s">
        <v>2792</v>
      </c>
      <c r="BB7" s="133" t="s">
        <v>144</v>
      </c>
      <c r="BC7" s="133" t="s">
        <v>2793</v>
      </c>
      <c r="BD7" s="133" t="s">
        <v>80</v>
      </c>
    </row>
    <row r="8" spans="1:56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33" t="s">
        <v>2794</v>
      </c>
      <c r="BA8" s="133" t="s">
        <v>2795</v>
      </c>
      <c r="BB8" s="133" t="s">
        <v>184</v>
      </c>
      <c r="BC8" s="133" t="s">
        <v>2796</v>
      </c>
      <c r="BD8" s="133" t="s">
        <v>80</v>
      </c>
    </row>
    <row r="9" spans="1:56" s="2" customFormat="1" ht="16.5" customHeight="1">
      <c r="A9" s="34"/>
      <c r="B9" s="40"/>
      <c r="C9" s="34"/>
      <c r="D9" s="34"/>
      <c r="E9" s="141" t="s">
        <v>2797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33" t="s">
        <v>2798</v>
      </c>
      <c r="BA9" s="133" t="s">
        <v>2799</v>
      </c>
      <c r="BB9" s="133" t="s">
        <v>144</v>
      </c>
      <c r="BC9" s="133" t="s">
        <v>2800</v>
      </c>
      <c r="BD9" s="133" t="s">
        <v>80</v>
      </c>
    </row>
    <row r="10" spans="1:31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ROUND(J89,2)</f>
        <v>298870.18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ROUND((SUM(BE89:BE264)),2)</f>
        <v>298870.18</v>
      </c>
      <c r="G33" s="34"/>
      <c r="H33" s="34"/>
      <c r="I33" s="153">
        <v>0.21</v>
      </c>
      <c r="J33" s="152">
        <f>ROUND(((SUM(BE89:BE264))*I33),2)</f>
        <v>62762.74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ROUND((SUM(BF89:BF264)),2)</f>
        <v>0</v>
      </c>
      <c r="G34" s="34"/>
      <c r="H34" s="34"/>
      <c r="I34" s="153">
        <v>0.15</v>
      </c>
      <c r="J34" s="152">
        <f>ROUND(((SUM(BF89:BF264))*I34),2)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ROUND((SUM(BG89:BG264)),2)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ROUND((SUM(BH89:BH264)),2)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ROUND((SUM(BI89:BI264)),2)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361632.92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SO-11 - Úprava dešťové kanalizace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J89</f>
        <v>298870.18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J90</f>
        <v>296378.21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J91</f>
        <v>169897.38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847</v>
      </c>
      <c r="E62" s="178"/>
      <c r="F62" s="178"/>
      <c r="G62" s="178"/>
      <c r="H62" s="178"/>
      <c r="I62" s="178"/>
      <c r="J62" s="179">
        <f>J161</f>
        <v>1213.97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6"/>
      <c r="C63" s="120"/>
      <c r="D63" s="177" t="s">
        <v>848</v>
      </c>
      <c r="E63" s="178"/>
      <c r="F63" s="178"/>
      <c r="G63" s="178"/>
      <c r="H63" s="178"/>
      <c r="I63" s="178"/>
      <c r="J63" s="179">
        <f>J165</f>
        <v>9809.18</v>
      </c>
      <c r="K63" s="120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6"/>
      <c r="C64" s="120"/>
      <c r="D64" s="177" t="s">
        <v>223</v>
      </c>
      <c r="E64" s="178"/>
      <c r="F64" s="178"/>
      <c r="G64" s="178"/>
      <c r="H64" s="178"/>
      <c r="I64" s="178"/>
      <c r="J64" s="179">
        <f>J183</f>
        <v>70573.68000000001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6"/>
      <c r="C65" s="120"/>
      <c r="D65" s="177" t="s">
        <v>224</v>
      </c>
      <c r="E65" s="178"/>
      <c r="F65" s="178"/>
      <c r="G65" s="178"/>
      <c r="H65" s="178"/>
      <c r="I65" s="178"/>
      <c r="J65" s="179">
        <f>J241</f>
        <v>4512.47</v>
      </c>
      <c r="K65" s="120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6"/>
      <c r="C66" s="120"/>
      <c r="D66" s="177" t="s">
        <v>225</v>
      </c>
      <c r="E66" s="178"/>
      <c r="F66" s="178"/>
      <c r="G66" s="178"/>
      <c r="H66" s="178"/>
      <c r="I66" s="178"/>
      <c r="J66" s="179">
        <f>J248</f>
        <v>1175.92</v>
      </c>
      <c r="K66" s="120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6"/>
      <c r="C67" s="120"/>
      <c r="D67" s="177" t="s">
        <v>226</v>
      </c>
      <c r="E67" s="178"/>
      <c r="F67" s="178"/>
      <c r="G67" s="178"/>
      <c r="H67" s="178"/>
      <c r="I67" s="178"/>
      <c r="J67" s="179">
        <f>J257</f>
        <v>39195.61</v>
      </c>
      <c r="K67" s="120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0"/>
      <c r="C68" s="171"/>
      <c r="D68" s="172" t="s">
        <v>850</v>
      </c>
      <c r="E68" s="173"/>
      <c r="F68" s="173"/>
      <c r="G68" s="173"/>
      <c r="H68" s="173"/>
      <c r="I68" s="173"/>
      <c r="J68" s="174">
        <f>J260</f>
        <v>2491.97</v>
      </c>
      <c r="K68" s="171"/>
      <c r="L68" s="17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6"/>
      <c r="C69" s="120"/>
      <c r="D69" s="177" t="s">
        <v>2801</v>
      </c>
      <c r="E69" s="178"/>
      <c r="F69" s="178"/>
      <c r="G69" s="178"/>
      <c r="H69" s="178"/>
      <c r="I69" s="178"/>
      <c r="J69" s="179">
        <f>J261</f>
        <v>2491.97</v>
      </c>
      <c r="K69" s="120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4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14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14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5" t="s">
        <v>227</v>
      </c>
      <c r="D76" s="36"/>
      <c r="E76" s="36"/>
      <c r="F76" s="36"/>
      <c r="G76" s="36"/>
      <c r="H76" s="36"/>
      <c r="I76" s="36"/>
      <c r="J76" s="36"/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31" t="s">
        <v>14</v>
      </c>
      <c r="D78" s="36"/>
      <c r="E78" s="36"/>
      <c r="F78" s="36"/>
      <c r="G78" s="36"/>
      <c r="H78" s="36"/>
      <c r="I78" s="36"/>
      <c r="J78" s="36"/>
      <c r="K78" s="36"/>
      <c r="L78" s="14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165" t="str">
        <f>E7</f>
        <v>Náves Holohlavy</v>
      </c>
      <c r="F79" s="31"/>
      <c r="G79" s="31"/>
      <c r="H79" s="31"/>
      <c r="I79" s="36"/>
      <c r="J79" s="36"/>
      <c r="K79" s="36"/>
      <c r="L79" s="14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31" t="s">
        <v>159</v>
      </c>
      <c r="D80" s="36"/>
      <c r="E80" s="36"/>
      <c r="F80" s="36"/>
      <c r="G80" s="36"/>
      <c r="H80" s="36"/>
      <c r="I80" s="36"/>
      <c r="J80" s="36"/>
      <c r="K80" s="36"/>
      <c r="L80" s="14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64" t="str">
        <f>E9</f>
        <v>SO-11 - Úprava dešťové kanalizace</v>
      </c>
      <c r="F81" s="36"/>
      <c r="G81" s="36"/>
      <c r="H81" s="36"/>
      <c r="I81" s="36"/>
      <c r="J81" s="36"/>
      <c r="K81" s="36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31" t="s">
        <v>19</v>
      </c>
      <c r="D83" s="36"/>
      <c r="E83" s="36"/>
      <c r="F83" s="28" t="str">
        <f>F12</f>
        <v>Holohlavy</v>
      </c>
      <c r="G83" s="36"/>
      <c r="H83" s="36"/>
      <c r="I83" s="31" t="s">
        <v>21</v>
      </c>
      <c r="J83" s="67" t="str">
        <f>IF(J12="","",J12)</f>
        <v>18. 1. 2022</v>
      </c>
      <c r="K83" s="36"/>
      <c r="L83" s="14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4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15" customHeight="1">
      <c r="A85" s="34"/>
      <c r="B85" s="35"/>
      <c r="C85" s="31" t="s">
        <v>23</v>
      </c>
      <c r="D85" s="36"/>
      <c r="E85" s="36"/>
      <c r="F85" s="28" t="str">
        <f>E15</f>
        <v>Obec Holohlavy</v>
      </c>
      <c r="G85" s="36"/>
      <c r="H85" s="36"/>
      <c r="I85" s="31" t="s">
        <v>30</v>
      </c>
      <c r="J85" s="32" t="str">
        <f>E21</f>
        <v>Zalubem s.r.o.</v>
      </c>
      <c r="K85" s="36"/>
      <c r="L85" s="14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15" customHeight="1">
      <c r="A86" s="34"/>
      <c r="B86" s="35"/>
      <c r="C86" s="31" t="s">
        <v>27</v>
      </c>
      <c r="D86" s="36"/>
      <c r="E86" s="36"/>
      <c r="F86" s="28" t="str">
        <f>IF(E18="","",E18)</f>
        <v>BAGRUNC s.r.o.</v>
      </c>
      <c r="G86" s="36"/>
      <c r="H86" s="36"/>
      <c r="I86" s="31" t="s">
        <v>33</v>
      </c>
      <c r="J86" s="32" t="str">
        <f>E24</f>
        <v>Zalubem s.r.o.</v>
      </c>
      <c r="K86" s="36"/>
      <c r="L86" s="140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" customHeight="1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140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81"/>
      <c r="B88" s="182"/>
      <c r="C88" s="183" t="s">
        <v>228</v>
      </c>
      <c r="D88" s="184" t="s">
        <v>55</v>
      </c>
      <c r="E88" s="184" t="s">
        <v>51</v>
      </c>
      <c r="F88" s="184" t="s">
        <v>52</v>
      </c>
      <c r="G88" s="184" t="s">
        <v>229</v>
      </c>
      <c r="H88" s="184" t="s">
        <v>230</v>
      </c>
      <c r="I88" s="184" t="s">
        <v>231</v>
      </c>
      <c r="J88" s="184" t="s">
        <v>218</v>
      </c>
      <c r="K88" s="185" t="s">
        <v>232</v>
      </c>
      <c r="L88" s="186"/>
      <c r="M88" s="87" t="s">
        <v>17</v>
      </c>
      <c r="N88" s="88" t="s">
        <v>40</v>
      </c>
      <c r="O88" s="88" t="s">
        <v>233</v>
      </c>
      <c r="P88" s="88" t="s">
        <v>234</v>
      </c>
      <c r="Q88" s="88" t="s">
        <v>235</v>
      </c>
      <c r="R88" s="88" t="s">
        <v>236</v>
      </c>
      <c r="S88" s="88" t="s">
        <v>237</v>
      </c>
      <c r="T88" s="89" t="s">
        <v>238</v>
      </c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</row>
    <row r="89" spans="1:63" s="2" customFormat="1" ht="22.8" customHeight="1">
      <c r="A89" s="34"/>
      <c r="B89" s="35"/>
      <c r="C89" s="94" t="s">
        <v>239</v>
      </c>
      <c r="D89" s="36"/>
      <c r="E89" s="36"/>
      <c r="F89" s="36"/>
      <c r="G89" s="36"/>
      <c r="H89" s="36"/>
      <c r="I89" s="36"/>
      <c r="J89" s="187">
        <f>BK89</f>
        <v>298870.18</v>
      </c>
      <c r="K89" s="36"/>
      <c r="L89" s="40"/>
      <c r="M89" s="90"/>
      <c r="N89" s="188"/>
      <c r="O89" s="91"/>
      <c r="P89" s="189">
        <f>P90+P260</f>
        <v>421.30655</v>
      </c>
      <c r="Q89" s="91"/>
      <c r="R89" s="189">
        <f>R90+R260</f>
        <v>190.5349004513</v>
      </c>
      <c r="S89" s="91"/>
      <c r="T89" s="190">
        <f>T90+T260</f>
        <v>3.4298800000000003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69</v>
      </c>
      <c r="AU89" s="19" t="s">
        <v>219</v>
      </c>
      <c r="BK89" s="191">
        <f>BK90+BK260</f>
        <v>298870.18</v>
      </c>
    </row>
    <row r="90" spans="1:63" s="12" customFormat="1" ht="25.9" customHeight="1">
      <c r="A90" s="12"/>
      <c r="B90" s="192"/>
      <c r="C90" s="193"/>
      <c r="D90" s="194" t="s">
        <v>69</v>
      </c>
      <c r="E90" s="195" t="s">
        <v>240</v>
      </c>
      <c r="F90" s="195" t="s">
        <v>241</v>
      </c>
      <c r="G90" s="193"/>
      <c r="H90" s="193"/>
      <c r="I90" s="193"/>
      <c r="J90" s="196">
        <f>BK90</f>
        <v>296378.21</v>
      </c>
      <c r="K90" s="193"/>
      <c r="L90" s="197"/>
      <c r="M90" s="198"/>
      <c r="N90" s="199"/>
      <c r="O90" s="199"/>
      <c r="P90" s="200">
        <f>P91+P161+P165+P183+P241+P248+P257</f>
        <v>417.49459</v>
      </c>
      <c r="Q90" s="199"/>
      <c r="R90" s="200">
        <f>R91+R161+R165+R183+R241+R248+R257</f>
        <v>190.52617125129998</v>
      </c>
      <c r="S90" s="199"/>
      <c r="T90" s="201">
        <f>T91+T161+T165+T183+T241+T248+T257</f>
        <v>3.4298800000000003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78</v>
      </c>
      <c r="AT90" s="203" t="s">
        <v>69</v>
      </c>
      <c r="AU90" s="203" t="s">
        <v>70</v>
      </c>
      <c r="AY90" s="202" t="s">
        <v>242</v>
      </c>
      <c r="BK90" s="204">
        <f>BK91+BK161+BK165+BK183+BK241+BK248+BK257</f>
        <v>296378.21</v>
      </c>
    </row>
    <row r="91" spans="1:63" s="12" customFormat="1" ht="22.8" customHeight="1">
      <c r="A91" s="12"/>
      <c r="B91" s="192"/>
      <c r="C91" s="193"/>
      <c r="D91" s="194" t="s">
        <v>69</v>
      </c>
      <c r="E91" s="205" t="s">
        <v>78</v>
      </c>
      <c r="F91" s="205" t="s">
        <v>243</v>
      </c>
      <c r="G91" s="193"/>
      <c r="H91" s="193"/>
      <c r="I91" s="193"/>
      <c r="J91" s="206">
        <f>BK91</f>
        <v>169897.38</v>
      </c>
      <c r="K91" s="193"/>
      <c r="L91" s="197"/>
      <c r="M91" s="198"/>
      <c r="N91" s="199"/>
      <c r="O91" s="199"/>
      <c r="P91" s="200">
        <f>SUM(P92:P160)</f>
        <v>271.300963</v>
      </c>
      <c r="Q91" s="199"/>
      <c r="R91" s="200">
        <f>SUM(R92:R160)</f>
        <v>175.60940831029998</v>
      </c>
      <c r="S91" s="199"/>
      <c r="T91" s="201">
        <f>SUM(T92:T160)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78</v>
      </c>
      <c r="AT91" s="203" t="s">
        <v>69</v>
      </c>
      <c r="AU91" s="203" t="s">
        <v>78</v>
      </c>
      <c r="AY91" s="202" t="s">
        <v>242</v>
      </c>
      <c r="BK91" s="204">
        <f>SUM(BK92:BK160)</f>
        <v>169897.38</v>
      </c>
    </row>
    <row r="92" spans="1:65" s="2" customFormat="1" ht="24.15" customHeight="1">
      <c r="A92" s="34"/>
      <c r="B92" s="35"/>
      <c r="C92" s="207" t="s">
        <v>78</v>
      </c>
      <c r="D92" s="207" t="s">
        <v>244</v>
      </c>
      <c r="E92" s="208" t="s">
        <v>1392</v>
      </c>
      <c r="F92" s="209" t="s">
        <v>1393</v>
      </c>
      <c r="G92" s="210" t="s">
        <v>144</v>
      </c>
      <c r="H92" s="211">
        <v>59.55</v>
      </c>
      <c r="I92" s="212">
        <v>196.49</v>
      </c>
      <c r="J92" s="212">
        <f>ROUND(I92*H92,2)</f>
        <v>11700.98</v>
      </c>
      <c r="K92" s="209" t="s">
        <v>247</v>
      </c>
      <c r="L92" s="40"/>
      <c r="M92" s="213" t="s">
        <v>17</v>
      </c>
      <c r="N92" s="214" t="s">
        <v>41</v>
      </c>
      <c r="O92" s="215">
        <v>0.294</v>
      </c>
      <c r="P92" s="215">
        <f>O92*H92</f>
        <v>17.5077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217" t="s">
        <v>248</v>
      </c>
      <c r="AT92" s="217" t="s">
        <v>244</v>
      </c>
      <c r="AU92" s="217" t="s">
        <v>80</v>
      </c>
      <c r="AY92" s="19" t="s">
        <v>242</v>
      </c>
      <c r="BE92" s="218">
        <f>IF(N92="základní",J92,0)</f>
        <v>11700.98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78</v>
      </c>
      <c r="BK92" s="218">
        <f>ROUND(I92*H92,2)</f>
        <v>11700.98</v>
      </c>
      <c r="BL92" s="19" t="s">
        <v>248</v>
      </c>
      <c r="BM92" s="217" t="s">
        <v>2802</v>
      </c>
    </row>
    <row r="93" spans="1:47" s="2" customFormat="1" ht="12">
      <c r="A93" s="34"/>
      <c r="B93" s="35"/>
      <c r="C93" s="36"/>
      <c r="D93" s="219" t="s">
        <v>250</v>
      </c>
      <c r="E93" s="36"/>
      <c r="F93" s="220" t="s">
        <v>1395</v>
      </c>
      <c r="G93" s="36"/>
      <c r="H93" s="36"/>
      <c r="I93" s="36"/>
      <c r="J93" s="36"/>
      <c r="K93" s="36"/>
      <c r="L93" s="40"/>
      <c r="M93" s="221"/>
      <c r="N93" s="222"/>
      <c r="O93" s="79"/>
      <c r="P93" s="79"/>
      <c r="Q93" s="79"/>
      <c r="R93" s="79"/>
      <c r="S93" s="79"/>
      <c r="T93" s="80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250</v>
      </c>
      <c r="AU93" s="19" t="s">
        <v>80</v>
      </c>
    </row>
    <row r="94" spans="1:51" s="13" customFormat="1" ht="12">
      <c r="A94" s="13"/>
      <c r="B94" s="225"/>
      <c r="C94" s="226"/>
      <c r="D94" s="223" t="s">
        <v>254</v>
      </c>
      <c r="E94" s="227" t="s">
        <v>17</v>
      </c>
      <c r="F94" s="228" t="s">
        <v>2803</v>
      </c>
      <c r="G94" s="226"/>
      <c r="H94" s="229">
        <v>12.5</v>
      </c>
      <c r="I94" s="226"/>
      <c r="J94" s="226"/>
      <c r="K94" s="226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254</v>
      </c>
      <c r="AU94" s="234" t="s">
        <v>80</v>
      </c>
      <c r="AV94" s="13" t="s">
        <v>80</v>
      </c>
      <c r="AW94" s="13" t="s">
        <v>32</v>
      </c>
      <c r="AX94" s="13" t="s">
        <v>70</v>
      </c>
      <c r="AY94" s="234" t="s">
        <v>242</v>
      </c>
    </row>
    <row r="95" spans="1:51" s="13" customFormat="1" ht="12">
      <c r="A95" s="13"/>
      <c r="B95" s="225"/>
      <c r="C95" s="226"/>
      <c r="D95" s="223" t="s">
        <v>254</v>
      </c>
      <c r="E95" s="227" t="s">
        <v>17</v>
      </c>
      <c r="F95" s="228" t="s">
        <v>2804</v>
      </c>
      <c r="G95" s="226"/>
      <c r="H95" s="229">
        <v>6</v>
      </c>
      <c r="I95" s="226"/>
      <c r="J95" s="226"/>
      <c r="K95" s="226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254</v>
      </c>
      <c r="AU95" s="234" t="s">
        <v>80</v>
      </c>
      <c r="AV95" s="13" t="s">
        <v>80</v>
      </c>
      <c r="AW95" s="13" t="s">
        <v>32</v>
      </c>
      <c r="AX95" s="13" t="s">
        <v>70</v>
      </c>
      <c r="AY95" s="234" t="s">
        <v>242</v>
      </c>
    </row>
    <row r="96" spans="1:51" s="13" customFormat="1" ht="12">
      <c r="A96" s="13"/>
      <c r="B96" s="225"/>
      <c r="C96" s="226"/>
      <c r="D96" s="223" t="s">
        <v>254</v>
      </c>
      <c r="E96" s="227" t="s">
        <v>17</v>
      </c>
      <c r="F96" s="228" t="s">
        <v>2805</v>
      </c>
      <c r="G96" s="226"/>
      <c r="H96" s="229">
        <v>13.75</v>
      </c>
      <c r="I96" s="226"/>
      <c r="J96" s="226"/>
      <c r="K96" s="226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254</v>
      </c>
      <c r="AU96" s="234" t="s">
        <v>80</v>
      </c>
      <c r="AV96" s="13" t="s">
        <v>80</v>
      </c>
      <c r="AW96" s="13" t="s">
        <v>32</v>
      </c>
      <c r="AX96" s="13" t="s">
        <v>70</v>
      </c>
      <c r="AY96" s="234" t="s">
        <v>242</v>
      </c>
    </row>
    <row r="97" spans="1:51" s="13" customFormat="1" ht="12">
      <c r="A97" s="13"/>
      <c r="B97" s="225"/>
      <c r="C97" s="226"/>
      <c r="D97" s="223" t="s">
        <v>254</v>
      </c>
      <c r="E97" s="227" t="s">
        <v>17</v>
      </c>
      <c r="F97" s="228" t="s">
        <v>2806</v>
      </c>
      <c r="G97" s="226"/>
      <c r="H97" s="229">
        <v>4.8</v>
      </c>
      <c r="I97" s="226"/>
      <c r="J97" s="226"/>
      <c r="K97" s="226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254</v>
      </c>
      <c r="AU97" s="234" t="s">
        <v>80</v>
      </c>
      <c r="AV97" s="13" t="s">
        <v>80</v>
      </c>
      <c r="AW97" s="13" t="s">
        <v>32</v>
      </c>
      <c r="AX97" s="13" t="s">
        <v>70</v>
      </c>
      <c r="AY97" s="234" t="s">
        <v>242</v>
      </c>
    </row>
    <row r="98" spans="1:51" s="13" customFormat="1" ht="12">
      <c r="A98" s="13"/>
      <c r="B98" s="225"/>
      <c r="C98" s="226"/>
      <c r="D98" s="223" t="s">
        <v>254</v>
      </c>
      <c r="E98" s="227" t="s">
        <v>17</v>
      </c>
      <c r="F98" s="228" t="s">
        <v>2807</v>
      </c>
      <c r="G98" s="226"/>
      <c r="H98" s="229">
        <v>11.25</v>
      </c>
      <c r="I98" s="226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254</v>
      </c>
      <c r="AU98" s="234" t="s">
        <v>80</v>
      </c>
      <c r="AV98" s="13" t="s">
        <v>80</v>
      </c>
      <c r="AW98" s="13" t="s">
        <v>32</v>
      </c>
      <c r="AX98" s="13" t="s">
        <v>70</v>
      </c>
      <c r="AY98" s="234" t="s">
        <v>242</v>
      </c>
    </row>
    <row r="99" spans="1:51" s="13" customFormat="1" ht="12">
      <c r="A99" s="13"/>
      <c r="B99" s="225"/>
      <c r="C99" s="226"/>
      <c r="D99" s="223" t="s">
        <v>254</v>
      </c>
      <c r="E99" s="227" t="s">
        <v>17</v>
      </c>
      <c r="F99" s="228" t="s">
        <v>2808</v>
      </c>
      <c r="G99" s="226"/>
      <c r="H99" s="229">
        <v>11.25</v>
      </c>
      <c r="I99" s="226"/>
      <c r="J99" s="226"/>
      <c r="K99" s="226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254</v>
      </c>
      <c r="AU99" s="234" t="s">
        <v>80</v>
      </c>
      <c r="AV99" s="13" t="s">
        <v>80</v>
      </c>
      <c r="AW99" s="13" t="s">
        <v>32</v>
      </c>
      <c r="AX99" s="13" t="s">
        <v>70</v>
      </c>
      <c r="AY99" s="234" t="s">
        <v>242</v>
      </c>
    </row>
    <row r="100" spans="1:51" s="14" customFormat="1" ht="12">
      <c r="A100" s="14"/>
      <c r="B100" s="235"/>
      <c r="C100" s="236"/>
      <c r="D100" s="223" t="s">
        <v>254</v>
      </c>
      <c r="E100" s="237" t="s">
        <v>2782</v>
      </c>
      <c r="F100" s="238" t="s">
        <v>261</v>
      </c>
      <c r="G100" s="236"/>
      <c r="H100" s="239">
        <v>59.55</v>
      </c>
      <c r="I100" s="236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254</v>
      </c>
      <c r="AU100" s="244" t="s">
        <v>80</v>
      </c>
      <c r="AV100" s="14" t="s">
        <v>248</v>
      </c>
      <c r="AW100" s="14" t="s">
        <v>32</v>
      </c>
      <c r="AX100" s="14" t="s">
        <v>78</v>
      </c>
      <c r="AY100" s="244" t="s">
        <v>242</v>
      </c>
    </row>
    <row r="101" spans="1:65" s="2" customFormat="1" ht="24.15" customHeight="1">
      <c r="A101" s="34"/>
      <c r="B101" s="35"/>
      <c r="C101" s="207" t="s">
        <v>80</v>
      </c>
      <c r="D101" s="207" t="s">
        <v>244</v>
      </c>
      <c r="E101" s="208" t="s">
        <v>2809</v>
      </c>
      <c r="F101" s="209" t="s">
        <v>2810</v>
      </c>
      <c r="G101" s="210" t="s">
        <v>144</v>
      </c>
      <c r="H101" s="211">
        <v>20.232</v>
      </c>
      <c r="I101" s="212">
        <v>542.64</v>
      </c>
      <c r="J101" s="212">
        <f>ROUND(I101*H101,2)</f>
        <v>10978.69</v>
      </c>
      <c r="K101" s="209" t="s">
        <v>247</v>
      </c>
      <c r="L101" s="40"/>
      <c r="M101" s="213" t="s">
        <v>17</v>
      </c>
      <c r="N101" s="214" t="s">
        <v>41</v>
      </c>
      <c r="O101" s="215">
        <v>0.8</v>
      </c>
      <c r="P101" s="215">
        <f>O101*H101</f>
        <v>16.1856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217" t="s">
        <v>248</v>
      </c>
      <c r="AT101" s="217" t="s">
        <v>244</v>
      </c>
      <c r="AU101" s="217" t="s">
        <v>80</v>
      </c>
      <c r="AY101" s="19" t="s">
        <v>242</v>
      </c>
      <c r="BE101" s="218">
        <f>IF(N101="základní",J101,0)</f>
        <v>10978.69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10978.69</v>
      </c>
      <c r="BL101" s="19" t="s">
        <v>248</v>
      </c>
      <c r="BM101" s="217" t="s">
        <v>2811</v>
      </c>
    </row>
    <row r="102" spans="1:47" s="2" customFormat="1" ht="12">
      <c r="A102" s="34"/>
      <c r="B102" s="35"/>
      <c r="C102" s="36"/>
      <c r="D102" s="219" t="s">
        <v>250</v>
      </c>
      <c r="E102" s="36"/>
      <c r="F102" s="220" t="s">
        <v>2812</v>
      </c>
      <c r="G102" s="36"/>
      <c r="H102" s="36"/>
      <c r="I102" s="36"/>
      <c r="J102" s="36"/>
      <c r="K102" s="36"/>
      <c r="L102" s="40"/>
      <c r="M102" s="221"/>
      <c r="N102" s="222"/>
      <c r="O102" s="79"/>
      <c r="P102" s="79"/>
      <c r="Q102" s="79"/>
      <c r="R102" s="79"/>
      <c r="S102" s="79"/>
      <c r="T102" s="80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250</v>
      </c>
      <c r="AU102" s="19" t="s">
        <v>80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17</v>
      </c>
      <c r="F103" s="228" t="s">
        <v>2813</v>
      </c>
      <c r="G103" s="226"/>
      <c r="H103" s="229">
        <v>2.76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70</v>
      </c>
      <c r="AY103" s="234" t="s">
        <v>242</v>
      </c>
    </row>
    <row r="104" spans="1:51" s="13" customFormat="1" ht="12">
      <c r="A104" s="13"/>
      <c r="B104" s="225"/>
      <c r="C104" s="226"/>
      <c r="D104" s="223" t="s">
        <v>254</v>
      </c>
      <c r="E104" s="227" t="s">
        <v>17</v>
      </c>
      <c r="F104" s="228" t="s">
        <v>2814</v>
      </c>
      <c r="G104" s="226"/>
      <c r="H104" s="229">
        <v>12.672</v>
      </c>
      <c r="I104" s="226"/>
      <c r="J104" s="226"/>
      <c r="K104" s="226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254</v>
      </c>
      <c r="AU104" s="234" t="s">
        <v>80</v>
      </c>
      <c r="AV104" s="13" t="s">
        <v>80</v>
      </c>
      <c r="AW104" s="13" t="s">
        <v>32</v>
      </c>
      <c r="AX104" s="13" t="s">
        <v>70</v>
      </c>
      <c r="AY104" s="234" t="s">
        <v>242</v>
      </c>
    </row>
    <row r="105" spans="1:51" s="13" customFormat="1" ht="12">
      <c r="A105" s="13"/>
      <c r="B105" s="225"/>
      <c r="C105" s="226"/>
      <c r="D105" s="223" t="s">
        <v>254</v>
      </c>
      <c r="E105" s="227" t="s">
        <v>17</v>
      </c>
      <c r="F105" s="228" t="s">
        <v>2815</v>
      </c>
      <c r="G105" s="226"/>
      <c r="H105" s="229">
        <v>4.8</v>
      </c>
      <c r="I105" s="226"/>
      <c r="J105" s="226"/>
      <c r="K105" s="226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254</v>
      </c>
      <c r="AU105" s="234" t="s">
        <v>80</v>
      </c>
      <c r="AV105" s="13" t="s">
        <v>80</v>
      </c>
      <c r="AW105" s="13" t="s">
        <v>32</v>
      </c>
      <c r="AX105" s="13" t="s">
        <v>70</v>
      </c>
      <c r="AY105" s="234" t="s">
        <v>242</v>
      </c>
    </row>
    <row r="106" spans="1:51" s="14" customFormat="1" ht="12">
      <c r="A106" s="14"/>
      <c r="B106" s="235"/>
      <c r="C106" s="236"/>
      <c r="D106" s="223" t="s">
        <v>254</v>
      </c>
      <c r="E106" s="237" t="s">
        <v>2785</v>
      </c>
      <c r="F106" s="238" t="s">
        <v>261</v>
      </c>
      <c r="G106" s="236"/>
      <c r="H106" s="239">
        <v>20.232</v>
      </c>
      <c r="I106" s="236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254</v>
      </c>
      <c r="AU106" s="244" t="s">
        <v>80</v>
      </c>
      <c r="AV106" s="14" t="s">
        <v>248</v>
      </c>
      <c r="AW106" s="14" t="s">
        <v>32</v>
      </c>
      <c r="AX106" s="14" t="s">
        <v>78</v>
      </c>
      <c r="AY106" s="244" t="s">
        <v>242</v>
      </c>
    </row>
    <row r="107" spans="1:65" s="2" customFormat="1" ht="24.15" customHeight="1">
      <c r="A107" s="34"/>
      <c r="B107" s="35"/>
      <c r="C107" s="207" t="s">
        <v>262</v>
      </c>
      <c r="D107" s="207" t="s">
        <v>244</v>
      </c>
      <c r="E107" s="208" t="s">
        <v>887</v>
      </c>
      <c r="F107" s="209" t="s">
        <v>888</v>
      </c>
      <c r="G107" s="210" t="s">
        <v>144</v>
      </c>
      <c r="H107" s="211">
        <v>79.782</v>
      </c>
      <c r="I107" s="212">
        <v>552.84</v>
      </c>
      <c r="J107" s="212">
        <f>ROUND(I107*H107,2)</f>
        <v>44106.68</v>
      </c>
      <c r="K107" s="209" t="s">
        <v>247</v>
      </c>
      <c r="L107" s="40"/>
      <c r="M107" s="213" t="s">
        <v>17</v>
      </c>
      <c r="N107" s="214" t="s">
        <v>41</v>
      </c>
      <c r="O107" s="215">
        <v>1.763</v>
      </c>
      <c r="P107" s="215">
        <f>O107*H107</f>
        <v>140.655666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217" t="s">
        <v>248</v>
      </c>
      <c r="AT107" s="217" t="s">
        <v>244</v>
      </c>
      <c r="AU107" s="217" t="s">
        <v>80</v>
      </c>
      <c r="AY107" s="19" t="s">
        <v>242</v>
      </c>
      <c r="BE107" s="218">
        <f>IF(N107="základní",J107,0)</f>
        <v>44106.68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44106.68</v>
      </c>
      <c r="BL107" s="19" t="s">
        <v>248</v>
      </c>
      <c r="BM107" s="217" t="s">
        <v>2816</v>
      </c>
    </row>
    <row r="108" spans="1:47" s="2" customFormat="1" ht="12">
      <c r="A108" s="34"/>
      <c r="B108" s="35"/>
      <c r="C108" s="36"/>
      <c r="D108" s="219" t="s">
        <v>250</v>
      </c>
      <c r="E108" s="36"/>
      <c r="F108" s="220" t="s">
        <v>890</v>
      </c>
      <c r="G108" s="36"/>
      <c r="H108" s="36"/>
      <c r="I108" s="36"/>
      <c r="J108" s="36"/>
      <c r="K108" s="36"/>
      <c r="L108" s="40"/>
      <c r="M108" s="221"/>
      <c r="N108" s="222"/>
      <c r="O108" s="79"/>
      <c r="P108" s="79"/>
      <c r="Q108" s="79"/>
      <c r="R108" s="79"/>
      <c r="S108" s="79"/>
      <c r="T108" s="8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250</v>
      </c>
      <c r="AU108" s="19" t="s">
        <v>80</v>
      </c>
    </row>
    <row r="109" spans="1:51" s="13" customFormat="1" ht="12">
      <c r="A109" s="13"/>
      <c r="B109" s="225"/>
      <c r="C109" s="226"/>
      <c r="D109" s="223" t="s">
        <v>254</v>
      </c>
      <c r="E109" s="227" t="s">
        <v>17</v>
      </c>
      <c r="F109" s="228" t="s">
        <v>2782</v>
      </c>
      <c r="G109" s="226"/>
      <c r="H109" s="229">
        <v>59.55</v>
      </c>
      <c r="I109" s="226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254</v>
      </c>
      <c r="AU109" s="234" t="s">
        <v>80</v>
      </c>
      <c r="AV109" s="13" t="s">
        <v>80</v>
      </c>
      <c r="AW109" s="13" t="s">
        <v>32</v>
      </c>
      <c r="AX109" s="13" t="s">
        <v>70</v>
      </c>
      <c r="AY109" s="234" t="s">
        <v>242</v>
      </c>
    </row>
    <row r="110" spans="1:51" s="13" customFormat="1" ht="12">
      <c r="A110" s="13"/>
      <c r="B110" s="225"/>
      <c r="C110" s="226"/>
      <c r="D110" s="223" t="s">
        <v>254</v>
      </c>
      <c r="E110" s="227" t="s">
        <v>17</v>
      </c>
      <c r="F110" s="228" t="s">
        <v>2785</v>
      </c>
      <c r="G110" s="226"/>
      <c r="H110" s="229">
        <v>20.232</v>
      </c>
      <c r="I110" s="226"/>
      <c r="J110" s="226"/>
      <c r="K110" s="226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254</v>
      </c>
      <c r="AU110" s="234" t="s">
        <v>80</v>
      </c>
      <c r="AV110" s="13" t="s">
        <v>80</v>
      </c>
      <c r="AW110" s="13" t="s">
        <v>32</v>
      </c>
      <c r="AX110" s="13" t="s">
        <v>70</v>
      </c>
      <c r="AY110" s="234" t="s">
        <v>242</v>
      </c>
    </row>
    <row r="111" spans="1:51" s="14" customFormat="1" ht="12">
      <c r="A111" s="14"/>
      <c r="B111" s="235"/>
      <c r="C111" s="236"/>
      <c r="D111" s="223" t="s">
        <v>254</v>
      </c>
      <c r="E111" s="237" t="s">
        <v>17</v>
      </c>
      <c r="F111" s="238" t="s">
        <v>261</v>
      </c>
      <c r="G111" s="236"/>
      <c r="H111" s="239">
        <v>79.782</v>
      </c>
      <c r="I111" s="236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254</v>
      </c>
      <c r="AU111" s="244" t="s">
        <v>80</v>
      </c>
      <c r="AV111" s="14" t="s">
        <v>248</v>
      </c>
      <c r="AW111" s="14" t="s">
        <v>32</v>
      </c>
      <c r="AX111" s="14" t="s">
        <v>78</v>
      </c>
      <c r="AY111" s="244" t="s">
        <v>242</v>
      </c>
    </row>
    <row r="112" spans="1:65" s="2" customFormat="1" ht="21.75" customHeight="1">
      <c r="A112" s="34"/>
      <c r="B112" s="35"/>
      <c r="C112" s="207" t="s">
        <v>248</v>
      </c>
      <c r="D112" s="207" t="s">
        <v>244</v>
      </c>
      <c r="E112" s="208" t="s">
        <v>1428</v>
      </c>
      <c r="F112" s="209" t="s">
        <v>1429</v>
      </c>
      <c r="G112" s="210" t="s">
        <v>140</v>
      </c>
      <c r="H112" s="211">
        <v>115.41</v>
      </c>
      <c r="I112" s="212">
        <v>126.15</v>
      </c>
      <c r="J112" s="212">
        <f>ROUND(I112*H112,2)</f>
        <v>14558.97</v>
      </c>
      <c r="K112" s="209" t="s">
        <v>247</v>
      </c>
      <c r="L112" s="40"/>
      <c r="M112" s="213" t="s">
        <v>17</v>
      </c>
      <c r="N112" s="214" t="s">
        <v>41</v>
      </c>
      <c r="O112" s="215">
        <v>0.236</v>
      </c>
      <c r="P112" s="215">
        <f>O112*H112</f>
        <v>27.236759999999997</v>
      </c>
      <c r="Q112" s="215">
        <v>0.00083851</v>
      </c>
      <c r="R112" s="215">
        <f>Q112*H112</f>
        <v>0.0967724391</v>
      </c>
      <c r="S112" s="215">
        <v>0</v>
      </c>
      <c r="T112" s="216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217" t="s">
        <v>248</v>
      </c>
      <c r="AT112" s="217" t="s">
        <v>244</v>
      </c>
      <c r="AU112" s="217" t="s">
        <v>80</v>
      </c>
      <c r="AY112" s="19" t="s">
        <v>242</v>
      </c>
      <c r="BE112" s="218">
        <f>IF(N112="základní",J112,0)</f>
        <v>14558.97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78</v>
      </c>
      <c r="BK112" s="218">
        <f>ROUND(I112*H112,2)</f>
        <v>14558.97</v>
      </c>
      <c r="BL112" s="19" t="s">
        <v>248</v>
      </c>
      <c r="BM112" s="217" t="s">
        <v>2817</v>
      </c>
    </row>
    <row r="113" spans="1:47" s="2" customFormat="1" ht="12">
      <c r="A113" s="34"/>
      <c r="B113" s="35"/>
      <c r="C113" s="36"/>
      <c r="D113" s="219" t="s">
        <v>250</v>
      </c>
      <c r="E113" s="36"/>
      <c r="F113" s="220" t="s">
        <v>1431</v>
      </c>
      <c r="G113" s="36"/>
      <c r="H113" s="36"/>
      <c r="I113" s="36"/>
      <c r="J113" s="36"/>
      <c r="K113" s="36"/>
      <c r="L113" s="40"/>
      <c r="M113" s="221"/>
      <c r="N113" s="222"/>
      <c r="O113" s="79"/>
      <c r="P113" s="79"/>
      <c r="Q113" s="79"/>
      <c r="R113" s="79"/>
      <c r="S113" s="79"/>
      <c r="T113" s="80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250</v>
      </c>
      <c r="AU113" s="19" t="s">
        <v>80</v>
      </c>
    </row>
    <row r="114" spans="1:51" s="13" customFormat="1" ht="12">
      <c r="A114" s="13"/>
      <c r="B114" s="225"/>
      <c r="C114" s="226"/>
      <c r="D114" s="223" t="s">
        <v>254</v>
      </c>
      <c r="E114" s="227" t="s">
        <v>17</v>
      </c>
      <c r="F114" s="228" t="s">
        <v>2818</v>
      </c>
      <c r="G114" s="226"/>
      <c r="H114" s="229">
        <v>6.9</v>
      </c>
      <c r="I114" s="226"/>
      <c r="J114" s="226"/>
      <c r="K114" s="226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254</v>
      </c>
      <c r="AU114" s="234" t="s">
        <v>80</v>
      </c>
      <c r="AV114" s="13" t="s">
        <v>80</v>
      </c>
      <c r="AW114" s="13" t="s">
        <v>32</v>
      </c>
      <c r="AX114" s="13" t="s">
        <v>70</v>
      </c>
      <c r="AY114" s="234" t="s">
        <v>242</v>
      </c>
    </row>
    <row r="115" spans="1:51" s="13" customFormat="1" ht="12">
      <c r="A115" s="13"/>
      <c r="B115" s="225"/>
      <c r="C115" s="226"/>
      <c r="D115" s="223" t="s">
        <v>254</v>
      </c>
      <c r="E115" s="227" t="s">
        <v>17</v>
      </c>
      <c r="F115" s="228" t="s">
        <v>2819</v>
      </c>
      <c r="G115" s="226"/>
      <c r="H115" s="229">
        <v>18.2</v>
      </c>
      <c r="I115" s="226"/>
      <c r="J115" s="226"/>
      <c r="K115" s="226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254</v>
      </c>
      <c r="AU115" s="234" t="s">
        <v>80</v>
      </c>
      <c r="AV115" s="13" t="s">
        <v>80</v>
      </c>
      <c r="AW115" s="13" t="s">
        <v>32</v>
      </c>
      <c r="AX115" s="13" t="s">
        <v>70</v>
      </c>
      <c r="AY115" s="234" t="s">
        <v>242</v>
      </c>
    </row>
    <row r="116" spans="1:51" s="13" customFormat="1" ht="12">
      <c r="A116" s="13"/>
      <c r="B116" s="225"/>
      <c r="C116" s="226"/>
      <c r="D116" s="223" t="s">
        <v>254</v>
      </c>
      <c r="E116" s="227" t="s">
        <v>17</v>
      </c>
      <c r="F116" s="228" t="s">
        <v>2820</v>
      </c>
      <c r="G116" s="226"/>
      <c r="H116" s="229">
        <v>12.6</v>
      </c>
      <c r="I116" s="226"/>
      <c r="J116" s="226"/>
      <c r="K116" s="226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254</v>
      </c>
      <c r="AU116" s="234" t="s">
        <v>80</v>
      </c>
      <c r="AV116" s="13" t="s">
        <v>80</v>
      </c>
      <c r="AW116" s="13" t="s">
        <v>32</v>
      </c>
      <c r="AX116" s="13" t="s">
        <v>70</v>
      </c>
      <c r="AY116" s="234" t="s">
        <v>242</v>
      </c>
    </row>
    <row r="117" spans="1:51" s="13" customFormat="1" ht="12">
      <c r="A117" s="13"/>
      <c r="B117" s="225"/>
      <c r="C117" s="226"/>
      <c r="D117" s="223" t="s">
        <v>254</v>
      </c>
      <c r="E117" s="227" t="s">
        <v>17</v>
      </c>
      <c r="F117" s="228" t="s">
        <v>2821</v>
      </c>
      <c r="G117" s="226"/>
      <c r="H117" s="229">
        <v>9.45</v>
      </c>
      <c r="I117" s="226"/>
      <c r="J117" s="226"/>
      <c r="K117" s="226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254</v>
      </c>
      <c r="AU117" s="234" t="s">
        <v>80</v>
      </c>
      <c r="AV117" s="13" t="s">
        <v>80</v>
      </c>
      <c r="AW117" s="13" t="s">
        <v>32</v>
      </c>
      <c r="AX117" s="13" t="s">
        <v>70</v>
      </c>
      <c r="AY117" s="234" t="s">
        <v>242</v>
      </c>
    </row>
    <row r="118" spans="1:51" s="13" customFormat="1" ht="12">
      <c r="A118" s="13"/>
      <c r="B118" s="225"/>
      <c r="C118" s="226"/>
      <c r="D118" s="223" t="s">
        <v>254</v>
      </c>
      <c r="E118" s="227" t="s">
        <v>17</v>
      </c>
      <c r="F118" s="228" t="s">
        <v>2822</v>
      </c>
      <c r="G118" s="226"/>
      <c r="H118" s="229">
        <v>36.2</v>
      </c>
      <c r="I118" s="226"/>
      <c r="J118" s="226"/>
      <c r="K118" s="226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254</v>
      </c>
      <c r="AU118" s="234" t="s">
        <v>80</v>
      </c>
      <c r="AV118" s="13" t="s">
        <v>80</v>
      </c>
      <c r="AW118" s="13" t="s">
        <v>32</v>
      </c>
      <c r="AX118" s="13" t="s">
        <v>70</v>
      </c>
      <c r="AY118" s="234" t="s">
        <v>242</v>
      </c>
    </row>
    <row r="119" spans="1:51" s="13" customFormat="1" ht="12">
      <c r="A119" s="13"/>
      <c r="B119" s="225"/>
      <c r="C119" s="226"/>
      <c r="D119" s="223" t="s">
        <v>254</v>
      </c>
      <c r="E119" s="227" t="s">
        <v>17</v>
      </c>
      <c r="F119" s="228" t="s">
        <v>2819</v>
      </c>
      <c r="G119" s="226"/>
      <c r="H119" s="229">
        <v>18.2</v>
      </c>
      <c r="I119" s="226"/>
      <c r="J119" s="226"/>
      <c r="K119" s="226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254</v>
      </c>
      <c r="AU119" s="234" t="s">
        <v>80</v>
      </c>
      <c r="AV119" s="13" t="s">
        <v>80</v>
      </c>
      <c r="AW119" s="13" t="s">
        <v>32</v>
      </c>
      <c r="AX119" s="13" t="s">
        <v>70</v>
      </c>
      <c r="AY119" s="234" t="s">
        <v>242</v>
      </c>
    </row>
    <row r="120" spans="1:51" s="16" customFormat="1" ht="12">
      <c r="A120" s="16"/>
      <c r="B120" s="255"/>
      <c r="C120" s="256"/>
      <c r="D120" s="223" t="s">
        <v>254</v>
      </c>
      <c r="E120" s="257" t="s">
        <v>17</v>
      </c>
      <c r="F120" s="258" t="s">
        <v>2823</v>
      </c>
      <c r="G120" s="256"/>
      <c r="H120" s="257" t="s">
        <v>17</v>
      </c>
      <c r="I120" s="256"/>
      <c r="J120" s="256"/>
      <c r="K120" s="256"/>
      <c r="L120" s="259"/>
      <c r="M120" s="260"/>
      <c r="N120" s="261"/>
      <c r="O120" s="261"/>
      <c r="P120" s="261"/>
      <c r="Q120" s="261"/>
      <c r="R120" s="261"/>
      <c r="S120" s="261"/>
      <c r="T120" s="262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T120" s="263" t="s">
        <v>254</v>
      </c>
      <c r="AU120" s="263" t="s">
        <v>80</v>
      </c>
      <c r="AV120" s="16" t="s">
        <v>78</v>
      </c>
      <c r="AW120" s="16" t="s">
        <v>32</v>
      </c>
      <c r="AX120" s="16" t="s">
        <v>70</v>
      </c>
      <c r="AY120" s="263" t="s">
        <v>242</v>
      </c>
    </row>
    <row r="121" spans="1:51" s="13" customFormat="1" ht="12">
      <c r="A121" s="13"/>
      <c r="B121" s="225"/>
      <c r="C121" s="226"/>
      <c r="D121" s="223" t="s">
        <v>254</v>
      </c>
      <c r="E121" s="227" t="s">
        <v>17</v>
      </c>
      <c r="F121" s="228" t="s">
        <v>2824</v>
      </c>
      <c r="G121" s="226"/>
      <c r="H121" s="229">
        <v>13.86</v>
      </c>
      <c r="I121" s="226"/>
      <c r="J121" s="226"/>
      <c r="K121" s="226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254</v>
      </c>
      <c r="AU121" s="234" t="s">
        <v>80</v>
      </c>
      <c r="AV121" s="13" t="s">
        <v>80</v>
      </c>
      <c r="AW121" s="13" t="s">
        <v>32</v>
      </c>
      <c r="AX121" s="13" t="s">
        <v>70</v>
      </c>
      <c r="AY121" s="234" t="s">
        <v>242</v>
      </c>
    </row>
    <row r="122" spans="1:51" s="14" customFormat="1" ht="12">
      <c r="A122" s="14"/>
      <c r="B122" s="235"/>
      <c r="C122" s="236"/>
      <c r="D122" s="223" t="s">
        <v>254</v>
      </c>
      <c r="E122" s="237" t="s">
        <v>2776</v>
      </c>
      <c r="F122" s="238" t="s">
        <v>261</v>
      </c>
      <c r="G122" s="236"/>
      <c r="H122" s="239">
        <v>115.41000000000001</v>
      </c>
      <c r="I122" s="236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254</v>
      </c>
      <c r="AU122" s="244" t="s">
        <v>80</v>
      </c>
      <c r="AV122" s="14" t="s">
        <v>248</v>
      </c>
      <c r="AW122" s="14" t="s">
        <v>32</v>
      </c>
      <c r="AX122" s="14" t="s">
        <v>78</v>
      </c>
      <c r="AY122" s="244" t="s">
        <v>242</v>
      </c>
    </row>
    <row r="123" spans="1:65" s="2" customFormat="1" ht="24.15" customHeight="1">
      <c r="A123" s="34"/>
      <c r="B123" s="35"/>
      <c r="C123" s="207" t="s">
        <v>273</v>
      </c>
      <c r="D123" s="207" t="s">
        <v>244</v>
      </c>
      <c r="E123" s="208" t="s">
        <v>1434</v>
      </c>
      <c r="F123" s="209" t="s">
        <v>1435</v>
      </c>
      <c r="G123" s="210" t="s">
        <v>140</v>
      </c>
      <c r="H123" s="211">
        <v>21.16</v>
      </c>
      <c r="I123" s="212">
        <v>228.34</v>
      </c>
      <c r="J123" s="212">
        <f>ROUND(I123*H123,2)</f>
        <v>4831.67</v>
      </c>
      <c r="K123" s="209" t="s">
        <v>247</v>
      </c>
      <c r="L123" s="40"/>
      <c r="M123" s="213" t="s">
        <v>17</v>
      </c>
      <c r="N123" s="214" t="s">
        <v>41</v>
      </c>
      <c r="O123" s="215">
        <v>0.479</v>
      </c>
      <c r="P123" s="215">
        <f>O123*H123</f>
        <v>10.13564</v>
      </c>
      <c r="Q123" s="215">
        <v>0.00085132</v>
      </c>
      <c r="R123" s="215">
        <f>Q123*H123</f>
        <v>0.0180139312</v>
      </c>
      <c r="S123" s="215">
        <v>0</v>
      </c>
      <c r="T123" s="21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7" t="s">
        <v>248</v>
      </c>
      <c r="AT123" s="217" t="s">
        <v>244</v>
      </c>
      <c r="AU123" s="217" t="s">
        <v>80</v>
      </c>
      <c r="AY123" s="19" t="s">
        <v>242</v>
      </c>
      <c r="BE123" s="218">
        <f>IF(N123="základní",J123,0)</f>
        <v>4831.67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78</v>
      </c>
      <c r="BK123" s="218">
        <f>ROUND(I123*H123,2)</f>
        <v>4831.67</v>
      </c>
      <c r="BL123" s="19" t="s">
        <v>248</v>
      </c>
      <c r="BM123" s="217" t="s">
        <v>2825</v>
      </c>
    </row>
    <row r="124" spans="1:47" s="2" customFormat="1" ht="12">
      <c r="A124" s="34"/>
      <c r="B124" s="35"/>
      <c r="C124" s="36"/>
      <c r="D124" s="219" t="s">
        <v>250</v>
      </c>
      <c r="E124" s="36"/>
      <c r="F124" s="220" t="s">
        <v>1437</v>
      </c>
      <c r="G124" s="36"/>
      <c r="H124" s="36"/>
      <c r="I124" s="36"/>
      <c r="J124" s="36"/>
      <c r="K124" s="36"/>
      <c r="L124" s="40"/>
      <c r="M124" s="221"/>
      <c r="N124" s="222"/>
      <c r="O124" s="79"/>
      <c r="P124" s="79"/>
      <c r="Q124" s="79"/>
      <c r="R124" s="79"/>
      <c r="S124" s="79"/>
      <c r="T124" s="80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250</v>
      </c>
      <c r="AU124" s="19" t="s">
        <v>80</v>
      </c>
    </row>
    <row r="125" spans="1:51" s="13" customFormat="1" ht="12">
      <c r="A125" s="13"/>
      <c r="B125" s="225"/>
      <c r="C125" s="226"/>
      <c r="D125" s="223" t="s">
        <v>254</v>
      </c>
      <c r="E125" s="227" t="s">
        <v>17</v>
      </c>
      <c r="F125" s="228" t="s">
        <v>2826</v>
      </c>
      <c r="G125" s="226"/>
      <c r="H125" s="229">
        <v>21.16</v>
      </c>
      <c r="I125" s="226"/>
      <c r="J125" s="226"/>
      <c r="K125" s="226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254</v>
      </c>
      <c r="AU125" s="234" t="s">
        <v>80</v>
      </c>
      <c r="AV125" s="13" t="s">
        <v>80</v>
      </c>
      <c r="AW125" s="13" t="s">
        <v>32</v>
      </c>
      <c r="AX125" s="13" t="s">
        <v>70</v>
      </c>
      <c r="AY125" s="234" t="s">
        <v>242</v>
      </c>
    </row>
    <row r="126" spans="1:51" s="14" customFormat="1" ht="12">
      <c r="A126" s="14"/>
      <c r="B126" s="235"/>
      <c r="C126" s="236"/>
      <c r="D126" s="223" t="s">
        <v>254</v>
      </c>
      <c r="E126" s="237" t="s">
        <v>2779</v>
      </c>
      <c r="F126" s="238" t="s">
        <v>261</v>
      </c>
      <c r="G126" s="236"/>
      <c r="H126" s="239">
        <v>21.16</v>
      </c>
      <c r="I126" s="236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254</v>
      </c>
      <c r="AU126" s="244" t="s">
        <v>80</v>
      </c>
      <c r="AV126" s="14" t="s">
        <v>248</v>
      </c>
      <c r="AW126" s="14" t="s">
        <v>32</v>
      </c>
      <c r="AX126" s="14" t="s">
        <v>78</v>
      </c>
      <c r="AY126" s="244" t="s">
        <v>242</v>
      </c>
    </row>
    <row r="127" spans="1:65" s="2" customFormat="1" ht="24.15" customHeight="1">
      <c r="A127" s="34"/>
      <c r="B127" s="35"/>
      <c r="C127" s="207" t="s">
        <v>284</v>
      </c>
      <c r="D127" s="207" t="s">
        <v>244</v>
      </c>
      <c r="E127" s="208" t="s">
        <v>1442</v>
      </c>
      <c r="F127" s="209" t="s">
        <v>1443</v>
      </c>
      <c r="G127" s="210" t="s">
        <v>140</v>
      </c>
      <c r="H127" s="211">
        <v>115.41</v>
      </c>
      <c r="I127" s="212">
        <v>75.56</v>
      </c>
      <c r="J127" s="212">
        <f>ROUND(I127*H127,2)</f>
        <v>8720.38</v>
      </c>
      <c r="K127" s="209" t="s">
        <v>247</v>
      </c>
      <c r="L127" s="40"/>
      <c r="M127" s="213" t="s">
        <v>17</v>
      </c>
      <c r="N127" s="214" t="s">
        <v>41</v>
      </c>
      <c r="O127" s="215">
        <v>0.216</v>
      </c>
      <c r="P127" s="215">
        <f>O127*H127</f>
        <v>24.928559999999997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7" t="s">
        <v>248</v>
      </c>
      <c r="AT127" s="217" t="s">
        <v>244</v>
      </c>
      <c r="AU127" s="217" t="s">
        <v>80</v>
      </c>
      <c r="AY127" s="19" t="s">
        <v>242</v>
      </c>
      <c r="BE127" s="218">
        <f>IF(N127="základní",J127,0)</f>
        <v>8720.38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78</v>
      </c>
      <c r="BK127" s="218">
        <f>ROUND(I127*H127,2)</f>
        <v>8720.38</v>
      </c>
      <c r="BL127" s="19" t="s">
        <v>248</v>
      </c>
      <c r="BM127" s="217" t="s">
        <v>2827</v>
      </c>
    </row>
    <row r="128" spans="1:47" s="2" customFormat="1" ht="12">
      <c r="A128" s="34"/>
      <c r="B128" s="35"/>
      <c r="C128" s="36"/>
      <c r="D128" s="219" t="s">
        <v>250</v>
      </c>
      <c r="E128" s="36"/>
      <c r="F128" s="220" t="s">
        <v>1445</v>
      </c>
      <c r="G128" s="36"/>
      <c r="H128" s="36"/>
      <c r="I128" s="36"/>
      <c r="J128" s="36"/>
      <c r="K128" s="36"/>
      <c r="L128" s="40"/>
      <c r="M128" s="221"/>
      <c r="N128" s="222"/>
      <c r="O128" s="79"/>
      <c r="P128" s="79"/>
      <c r="Q128" s="79"/>
      <c r="R128" s="79"/>
      <c r="S128" s="79"/>
      <c r="T128" s="80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250</v>
      </c>
      <c r="AU128" s="19" t="s">
        <v>80</v>
      </c>
    </row>
    <row r="129" spans="1:51" s="13" customFormat="1" ht="12">
      <c r="A129" s="13"/>
      <c r="B129" s="225"/>
      <c r="C129" s="226"/>
      <c r="D129" s="223" t="s">
        <v>254</v>
      </c>
      <c r="E129" s="227" t="s">
        <v>17</v>
      </c>
      <c r="F129" s="228" t="s">
        <v>2776</v>
      </c>
      <c r="G129" s="226"/>
      <c r="H129" s="229">
        <v>115.41</v>
      </c>
      <c r="I129" s="226"/>
      <c r="J129" s="226"/>
      <c r="K129" s="226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254</v>
      </c>
      <c r="AU129" s="234" t="s">
        <v>80</v>
      </c>
      <c r="AV129" s="13" t="s">
        <v>80</v>
      </c>
      <c r="AW129" s="13" t="s">
        <v>32</v>
      </c>
      <c r="AX129" s="13" t="s">
        <v>78</v>
      </c>
      <c r="AY129" s="234" t="s">
        <v>242</v>
      </c>
    </row>
    <row r="130" spans="1:65" s="2" customFormat="1" ht="24.15" customHeight="1">
      <c r="A130" s="34"/>
      <c r="B130" s="35"/>
      <c r="C130" s="207" t="s">
        <v>293</v>
      </c>
      <c r="D130" s="207" t="s">
        <v>244</v>
      </c>
      <c r="E130" s="208" t="s">
        <v>1446</v>
      </c>
      <c r="F130" s="209" t="s">
        <v>1447</v>
      </c>
      <c r="G130" s="210" t="s">
        <v>140</v>
      </c>
      <c r="H130" s="211">
        <v>21.16</v>
      </c>
      <c r="I130" s="212">
        <v>114.4</v>
      </c>
      <c r="J130" s="212">
        <f>ROUND(I130*H130,2)</f>
        <v>2420.7</v>
      </c>
      <c r="K130" s="209" t="s">
        <v>247</v>
      </c>
      <c r="L130" s="40"/>
      <c r="M130" s="213" t="s">
        <v>17</v>
      </c>
      <c r="N130" s="214" t="s">
        <v>41</v>
      </c>
      <c r="O130" s="215">
        <v>0.327</v>
      </c>
      <c r="P130" s="215">
        <f>O130*H130</f>
        <v>6.91932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7" t="s">
        <v>248</v>
      </c>
      <c r="AT130" s="217" t="s">
        <v>244</v>
      </c>
      <c r="AU130" s="217" t="s">
        <v>80</v>
      </c>
      <c r="AY130" s="19" t="s">
        <v>242</v>
      </c>
      <c r="BE130" s="218">
        <f>IF(N130="základní",J130,0)</f>
        <v>2420.7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78</v>
      </c>
      <c r="BK130" s="218">
        <f>ROUND(I130*H130,2)</f>
        <v>2420.7</v>
      </c>
      <c r="BL130" s="19" t="s">
        <v>248</v>
      </c>
      <c r="BM130" s="217" t="s">
        <v>2828</v>
      </c>
    </row>
    <row r="131" spans="1:47" s="2" customFormat="1" ht="12">
      <c r="A131" s="34"/>
      <c r="B131" s="35"/>
      <c r="C131" s="36"/>
      <c r="D131" s="219" t="s">
        <v>250</v>
      </c>
      <c r="E131" s="36"/>
      <c r="F131" s="220" t="s">
        <v>1449</v>
      </c>
      <c r="G131" s="36"/>
      <c r="H131" s="36"/>
      <c r="I131" s="36"/>
      <c r="J131" s="36"/>
      <c r="K131" s="36"/>
      <c r="L131" s="40"/>
      <c r="M131" s="221"/>
      <c r="N131" s="222"/>
      <c r="O131" s="79"/>
      <c r="P131" s="79"/>
      <c r="Q131" s="79"/>
      <c r="R131" s="79"/>
      <c r="S131" s="79"/>
      <c r="T131" s="80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250</v>
      </c>
      <c r="AU131" s="19" t="s">
        <v>80</v>
      </c>
    </row>
    <row r="132" spans="1:51" s="13" customFormat="1" ht="12">
      <c r="A132" s="13"/>
      <c r="B132" s="225"/>
      <c r="C132" s="226"/>
      <c r="D132" s="223" t="s">
        <v>254</v>
      </c>
      <c r="E132" s="227" t="s">
        <v>17</v>
      </c>
      <c r="F132" s="228" t="s">
        <v>2779</v>
      </c>
      <c r="G132" s="226"/>
      <c r="H132" s="229">
        <v>21.16</v>
      </c>
      <c r="I132" s="226"/>
      <c r="J132" s="226"/>
      <c r="K132" s="226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254</v>
      </c>
      <c r="AU132" s="234" t="s">
        <v>80</v>
      </c>
      <c r="AV132" s="13" t="s">
        <v>80</v>
      </c>
      <c r="AW132" s="13" t="s">
        <v>32</v>
      </c>
      <c r="AX132" s="13" t="s">
        <v>78</v>
      </c>
      <c r="AY132" s="234" t="s">
        <v>242</v>
      </c>
    </row>
    <row r="133" spans="1:65" s="2" customFormat="1" ht="37.8" customHeight="1">
      <c r="A133" s="34"/>
      <c r="B133" s="35"/>
      <c r="C133" s="207" t="s">
        <v>300</v>
      </c>
      <c r="D133" s="207" t="s">
        <v>244</v>
      </c>
      <c r="E133" s="208" t="s">
        <v>397</v>
      </c>
      <c r="F133" s="209" t="s">
        <v>398</v>
      </c>
      <c r="G133" s="210" t="s">
        <v>144</v>
      </c>
      <c r="H133" s="211">
        <v>79.782</v>
      </c>
      <c r="I133" s="212">
        <v>87.1</v>
      </c>
      <c r="J133" s="212">
        <f>ROUND(I133*H133,2)</f>
        <v>6949.01</v>
      </c>
      <c r="K133" s="209" t="s">
        <v>247</v>
      </c>
      <c r="L133" s="40"/>
      <c r="M133" s="213" t="s">
        <v>17</v>
      </c>
      <c r="N133" s="214" t="s">
        <v>41</v>
      </c>
      <c r="O133" s="215">
        <v>0.046</v>
      </c>
      <c r="P133" s="215">
        <f>O133*H133</f>
        <v>3.6699719999999996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7" t="s">
        <v>248</v>
      </c>
      <c r="AT133" s="217" t="s">
        <v>244</v>
      </c>
      <c r="AU133" s="217" t="s">
        <v>80</v>
      </c>
      <c r="AY133" s="19" t="s">
        <v>242</v>
      </c>
      <c r="BE133" s="218">
        <f>IF(N133="základní",J133,0)</f>
        <v>6949.01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78</v>
      </c>
      <c r="BK133" s="218">
        <f>ROUND(I133*H133,2)</f>
        <v>6949.01</v>
      </c>
      <c r="BL133" s="19" t="s">
        <v>248</v>
      </c>
      <c r="BM133" s="217" t="s">
        <v>2829</v>
      </c>
    </row>
    <row r="134" spans="1:47" s="2" customFormat="1" ht="12">
      <c r="A134" s="34"/>
      <c r="B134" s="35"/>
      <c r="C134" s="36"/>
      <c r="D134" s="219" t="s">
        <v>250</v>
      </c>
      <c r="E134" s="36"/>
      <c r="F134" s="220" t="s">
        <v>400</v>
      </c>
      <c r="G134" s="36"/>
      <c r="H134" s="36"/>
      <c r="I134" s="36"/>
      <c r="J134" s="36"/>
      <c r="K134" s="36"/>
      <c r="L134" s="40"/>
      <c r="M134" s="221"/>
      <c r="N134" s="222"/>
      <c r="O134" s="79"/>
      <c r="P134" s="79"/>
      <c r="Q134" s="79"/>
      <c r="R134" s="79"/>
      <c r="S134" s="79"/>
      <c r="T134" s="80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250</v>
      </c>
      <c r="AU134" s="19" t="s">
        <v>80</v>
      </c>
    </row>
    <row r="135" spans="1:51" s="13" customFormat="1" ht="12">
      <c r="A135" s="13"/>
      <c r="B135" s="225"/>
      <c r="C135" s="226"/>
      <c r="D135" s="223" t="s">
        <v>254</v>
      </c>
      <c r="E135" s="227" t="s">
        <v>17</v>
      </c>
      <c r="F135" s="228" t="s">
        <v>2830</v>
      </c>
      <c r="G135" s="226"/>
      <c r="H135" s="229">
        <v>79.782</v>
      </c>
      <c r="I135" s="226"/>
      <c r="J135" s="226"/>
      <c r="K135" s="226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254</v>
      </c>
      <c r="AU135" s="234" t="s">
        <v>80</v>
      </c>
      <c r="AV135" s="13" t="s">
        <v>80</v>
      </c>
      <c r="AW135" s="13" t="s">
        <v>32</v>
      </c>
      <c r="AX135" s="13" t="s">
        <v>78</v>
      </c>
      <c r="AY135" s="234" t="s">
        <v>242</v>
      </c>
    </row>
    <row r="136" spans="1:65" s="2" customFormat="1" ht="24.15" customHeight="1">
      <c r="A136" s="34"/>
      <c r="B136" s="35"/>
      <c r="C136" s="207" t="s">
        <v>308</v>
      </c>
      <c r="D136" s="207" t="s">
        <v>244</v>
      </c>
      <c r="E136" s="208" t="s">
        <v>905</v>
      </c>
      <c r="F136" s="209" t="s">
        <v>906</v>
      </c>
      <c r="G136" s="210" t="s">
        <v>144</v>
      </c>
      <c r="H136" s="211">
        <v>60.74</v>
      </c>
      <c r="I136" s="212">
        <v>143.58</v>
      </c>
      <c r="J136" s="212">
        <f>ROUND(I136*H136,2)</f>
        <v>8721.05</v>
      </c>
      <c r="K136" s="209" t="s">
        <v>247</v>
      </c>
      <c r="L136" s="40"/>
      <c r="M136" s="213" t="s">
        <v>17</v>
      </c>
      <c r="N136" s="214" t="s">
        <v>41</v>
      </c>
      <c r="O136" s="215">
        <v>0.328</v>
      </c>
      <c r="P136" s="215">
        <f>O136*H136</f>
        <v>19.92272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7" t="s">
        <v>248</v>
      </c>
      <c r="AT136" s="217" t="s">
        <v>244</v>
      </c>
      <c r="AU136" s="217" t="s">
        <v>80</v>
      </c>
      <c r="AY136" s="19" t="s">
        <v>242</v>
      </c>
      <c r="BE136" s="218">
        <f>IF(N136="základní",J136,0)</f>
        <v>8721.05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78</v>
      </c>
      <c r="BK136" s="218">
        <f>ROUND(I136*H136,2)</f>
        <v>8721.05</v>
      </c>
      <c r="BL136" s="19" t="s">
        <v>248</v>
      </c>
      <c r="BM136" s="217" t="s">
        <v>2831</v>
      </c>
    </row>
    <row r="137" spans="1:47" s="2" customFormat="1" ht="12">
      <c r="A137" s="34"/>
      <c r="B137" s="35"/>
      <c r="C137" s="36"/>
      <c r="D137" s="219" t="s">
        <v>250</v>
      </c>
      <c r="E137" s="36"/>
      <c r="F137" s="220" t="s">
        <v>908</v>
      </c>
      <c r="G137" s="36"/>
      <c r="H137" s="36"/>
      <c r="I137" s="36"/>
      <c r="J137" s="36"/>
      <c r="K137" s="36"/>
      <c r="L137" s="40"/>
      <c r="M137" s="221"/>
      <c r="N137" s="222"/>
      <c r="O137" s="79"/>
      <c r="P137" s="79"/>
      <c r="Q137" s="79"/>
      <c r="R137" s="79"/>
      <c r="S137" s="79"/>
      <c r="T137" s="80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250</v>
      </c>
      <c r="AU137" s="19" t="s">
        <v>80</v>
      </c>
    </row>
    <row r="138" spans="1:51" s="13" customFormat="1" ht="12">
      <c r="A138" s="13"/>
      <c r="B138" s="225"/>
      <c r="C138" s="226"/>
      <c r="D138" s="223" t="s">
        <v>254</v>
      </c>
      <c r="E138" s="227" t="s">
        <v>17</v>
      </c>
      <c r="F138" s="228" t="s">
        <v>2832</v>
      </c>
      <c r="G138" s="226"/>
      <c r="H138" s="229">
        <v>12.272</v>
      </c>
      <c r="I138" s="226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254</v>
      </c>
      <c r="AU138" s="234" t="s">
        <v>80</v>
      </c>
      <c r="AV138" s="13" t="s">
        <v>80</v>
      </c>
      <c r="AW138" s="13" t="s">
        <v>32</v>
      </c>
      <c r="AX138" s="13" t="s">
        <v>70</v>
      </c>
      <c r="AY138" s="234" t="s">
        <v>242</v>
      </c>
    </row>
    <row r="139" spans="1:51" s="13" customFormat="1" ht="12">
      <c r="A139" s="13"/>
      <c r="B139" s="225"/>
      <c r="C139" s="226"/>
      <c r="D139" s="223" t="s">
        <v>254</v>
      </c>
      <c r="E139" s="227" t="s">
        <v>17</v>
      </c>
      <c r="F139" s="228" t="s">
        <v>2833</v>
      </c>
      <c r="G139" s="226"/>
      <c r="H139" s="229">
        <v>3.15</v>
      </c>
      <c r="I139" s="226"/>
      <c r="J139" s="226"/>
      <c r="K139" s="226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254</v>
      </c>
      <c r="AU139" s="234" t="s">
        <v>80</v>
      </c>
      <c r="AV139" s="13" t="s">
        <v>80</v>
      </c>
      <c r="AW139" s="13" t="s">
        <v>32</v>
      </c>
      <c r="AX139" s="13" t="s">
        <v>70</v>
      </c>
      <c r="AY139" s="234" t="s">
        <v>242</v>
      </c>
    </row>
    <row r="140" spans="1:51" s="13" customFormat="1" ht="12">
      <c r="A140" s="13"/>
      <c r="B140" s="225"/>
      <c r="C140" s="226"/>
      <c r="D140" s="223" t="s">
        <v>254</v>
      </c>
      <c r="E140" s="227" t="s">
        <v>17</v>
      </c>
      <c r="F140" s="228" t="s">
        <v>2834</v>
      </c>
      <c r="G140" s="226"/>
      <c r="H140" s="229">
        <v>20.448</v>
      </c>
      <c r="I140" s="226"/>
      <c r="J140" s="226"/>
      <c r="K140" s="226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254</v>
      </c>
      <c r="AU140" s="234" t="s">
        <v>80</v>
      </c>
      <c r="AV140" s="13" t="s">
        <v>80</v>
      </c>
      <c r="AW140" s="13" t="s">
        <v>32</v>
      </c>
      <c r="AX140" s="13" t="s">
        <v>70</v>
      </c>
      <c r="AY140" s="234" t="s">
        <v>242</v>
      </c>
    </row>
    <row r="141" spans="1:51" s="13" customFormat="1" ht="12">
      <c r="A141" s="13"/>
      <c r="B141" s="225"/>
      <c r="C141" s="226"/>
      <c r="D141" s="223" t="s">
        <v>254</v>
      </c>
      <c r="E141" s="227" t="s">
        <v>17</v>
      </c>
      <c r="F141" s="228" t="s">
        <v>2835</v>
      </c>
      <c r="G141" s="226"/>
      <c r="H141" s="229">
        <v>6.69</v>
      </c>
      <c r="I141" s="226"/>
      <c r="J141" s="226"/>
      <c r="K141" s="226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254</v>
      </c>
      <c r="AU141" s="234" t="s">
        <v>80</v>
      </c>
      <c r="AV141" s="13" t="s">
        <v>80</v>
      </c>
      <c r="AW141" s="13" t="s">
        <v>32</v>
      </c>
      <c r="AX141" s="13" t="s">
        <v>70</v>
      </c>
      <c r="AY141" s="234" t="s">
        <v>242</v>
      </c>
    </row>
    <row r="142" spans="1:51" s="13" customFormat="1" ht="12">
      <c r="A142" s="13"/>
      <c r="B142" s="225"/>
      <c r="C142" s="226"/>
      <c r="D142" s="223" t="s">
        <v>254</v>
      </c>
      <c r="E142" s="227" t="s">
        <v>17</v>
      </c>
      <c r="F142" s="228" t="s">
        <v>2836</v>
      </c>
      <c r="G142" s="226"/>
      <c r="H142" s="229">
        <v>8.08</v>
      </c>
      <c r="I142" s="226"/>
      <c r="J142" s="226"/>
      <c r="K142" s="226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254</v>
      </c>
      <c r="AU142" s="234" t="s">
        <v>80</v>
      </c>
      <c r="AV142" s="13" t="s">
        <v>80</v>
      </c>
      <c r="AW142" s="13" t="s">
        <v>32</v>
      </c>
      <c r="AX142" s="13" t="s">
        <v>70</v>
      </c>
      <c r="AY142" s="234" t="s">
        <v>242</v>
      </c>
    </row>
    <row r="143" spans="1:51" s="13" customFormat="1" ht="12">
      <c r="A143" s="13"/>
      <c r="B143" s="225"/>
      <c r="C143" s="226"/>
      <c r="D143" s="223" t="s">
        <v>254</v>
      </c>
      <c r="E143" s="227" t="s">
        <v>17</v>
      </c>
      <c r="F143" s="228" t="s">
        <v>2837</v>
      </c>
      <c r="G143" s="226"/>
      <c r="H143" s="229">
        <v>10.1</v>
      </c>
      <c r="I143" s="226"/>
      <c r="J143" s="226"/>
      <c r="K143" s="226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254</v>
      </c>
      <c r="AU143" s="234" t="s">
        <v>80</v>
      </c>
      <c r="AV143" s="13" t="s">
        <v>80</v>
      </c>
      <c r="AW143" s="13" t="s">
        <v>32</v>
      </c>
      <c r="AX143" s="13" t="s">
        <v>70</v>
      </c>
      <c r="AY143" s="234" t="s">
        <v>242</v>
      </c>
    </row>
    <row r="144" spans="1:51" s="15" customFormat="1" ht="12">
      <c r="A144" s="15"/>
      <c r="B144" s="245"/>
      <c r="C144" s="246"/>
      <c r="D144" s="223" t="s">
        <v>254</v>
      </c>
      <c r="E144" s="247" t="s">
        <v>2798</v>
      </c>
      <c r="F144" s="248" t="s">
        <v>291</v>
      </c>
      <c r="G144" s="246"/>
      <c r="H144" s="249">
        <v>60.74</v>
      </c>
      <c r="I144" s="246"/>
      <c r="J144" s="246"/>
      <c r="K144" s="246"/>
      <c r="L144" s="250"/>
      <c r="M144" s="251"/>
      <c r="N144" s="252"/>
      <c r="O144" s="252"/>
      <c r="P144" s="252"/>
      <c r="Q144" s="252"/>
      <c r="R144" s="252"/>
      <c r="S144" s="252"/>
      <c r="T144" s="25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4" t="s">
        <v>254</v>
      </c>
      <c r="AU144" s="254" t="s">
        <v>80</v>
      </c>
      <c r="AV144" s="15" t="s">
        <v>262</v>
      </c>
      <c r="AW144" s="15" t="s">
        <v>32</v>
      </c>
      <c r="AX144" s="15" t="s">
        <v>70</v>
      </c>
      <c r="AY144" s="254" t="s">
        <v>242</v>
      </c>
    </row>
    <row r="145" spans="1:51" s="14" customFormat="1" ht="12">
      <c r="A145" s="14"/>
      <c r="B145" s="235"/>
      <c r="C145" s="236"/>
      <c r="D145" s="223" t="s">
        <v>254</v>
      </c>
      <c r="E145" s="237" t="s">
        <v>2838</v>
      </c>
      <c r="F145" s="238" t="s">
        <v>261</v>
      </c>
      <c r="G145" s="236"/>
      <c r="H145" s="239">
        <v>60.74</v>
      </c>
      <c r="I145" s="236"/>
      <c r="J145" s="236"/>
      <c r="K145" s="236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254</v>
      </c>
      <c r="AU145" s="244" t="s">
        <v>80</v>
      </c>
      <c r="AV145" s="14" t="s">
        <v>248</v>
      </c>
      <c r="AW145" s="14" t="s">
        <v>32</v>
      </c>
      <c r="AX145" s="14" t="s">
        <v>78</v>
      </c>
      <c r="AY145" s="244" t="s">
        <v>242</v>
      </c>
    </row>
    <row r="146" spans="1:65" s="2" customFormat="1" ht="16.5" customHeight="1">
      <c r="A146" s="34"/>
      <c r="B146" s="35"/>
      <c r="C146" s="264" t="s">
        <v>314</v>
      </c>
      <c r="D146" s="264" t="s">
        <v>420</v>
      </c>
      <c r="E146" s="265" t="s">
        <v>914</v>
      </c>
      <c r="F146" s="266" t="s">
        <v>915</v>
      </c>
      <c r="G146" s="267" t="s">
        <v>736</v>
      </c>
      <c r="H146" s="268">
        <v>133.628</v>
      </c>
      <c r="I146" s="269">
        <v>283</v>
      </c>
      <c r="J146" s="269">
        <f>ROUND(I146*H146,2)</f>
        <v>37816.72</v>
      </c>
      <c r="K146" s="266" t="s">
        <v>423</v>
      </c>
      <c r="L146" s="270"/>
      <c r="M146" s="271" t="s">
        <v>17</v>
      </c>
      <c r="N146" s="272" t="s">
        <v>41</v>
      </c>
      <c r="O146" s="215">
        <v>0</v>
      </c>
      <c r="P146" s="215">
        <f>O146*H146</f>
        <v>0</v>
      </c>
      <c r="Q146" s="215">
        <v>1</v>
      </c>
      <c r="R146" s="215">
        <f>Q146*H146</f>
        <v>133.628</v>
      </c>
      <c r="S146" s="215">
        <v>0</v>
      </c>
      <c r="T146" s="21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7" t="s">
        <v>300</v>
      </c>
      <c r="AT146" s="217" t="s">
        <v>420</v>
      </c>
      <c r="AU146" s="217" t="s">
        <v>80</v>
      </c>
      <c r="AY146" s="19" t="s">
        <v>242</v>
      </c>
      <c r="BE146" s="218">
        <f>IF(N146="základní",J146,0)</f>
        <v>37816.72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78</v>
      </c>
      <c r="BK146" s="218">
        <f>ROUND(I146*H146,2)</f>
        <v>37816.72</v>
      </c>
      <c r="BL146" s="19" t="s">
        <v>248</v>
      </c>
      <c r="BM146" s="217" t="s">
        <v>2839</v>
      </c>
    </row>
    <row r="147" spans="1:51" s="13" customFormat="1" ht="12">
      <c r="A147" s="13"/>
      <c r="B147" s="225"/>
      <c r="C147" s="226"/>
      <c r="D147" s="223" t="s">
        <v>254</v>
      </c>
      <c r="E147" s="227" t="s">
        <v>17</v>
      </c>
      <c r="F147" s="228" t="s">
        <v>2840</v>
      </c>
      <c r="G147" s="226"/>
      <c r="H147" s="229">
        <v>133.628</v>
      </c>
      <c r="I147" s="226"/>
      <c r="J147" s="226"/>
      <c r="K147" s="226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254</v>
      </c>
      <c r="AU147" s="234" t="s">
        <v>80</v>
      </c>
      <c r="AV147" s="13" t="s">
        <v>80</v>
      </c>
      <c r="AW147" s="13" t="s">
        <v>32</v>
      </c>
      <c r="AX147" s="13" t="s">
        <v>70</v>
      </c>
      <c r="AY147" s="234" t="s">
        <v>242</v>
      </c>
    </row>
    <row r="148" spans="1:51" s="14" customFormat="1" ht="12">
      <c r="A148" s="14"/>
      <c r="B148" s="235"/>
      <c r="C148" s="236"/>
      <c r="D148" s="223" t="s">
        <v>254</v>
      </c>
      <c r="E148" s="237" t="s">
        <v>17</v>
      </c>
      <c r="F148" s="238" t="s">
        <v>261</v>
      </c>
      <c r="G148" s="236"/>
      <c r="H148" s="239">
        <v>133.628</v>
      </c>
      <c r="I148" s="236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254</v>
      </c>
      <c r="AU148" s="244" t="s">
        <v>80</v>
      </c>
      <c r="AV148" s="14" t="s">
        <v>248</v>
      </c>
      <c r="AW148" s="14" t="s">
        <v>32</v>
      </c>
      <c r="AX148" s="14" t="s">
        <v>78</v>
      </c>
      <c r="AY148" s="244" t="s">
        <v>242</v>
      </c>
    </row>
    <row r="149" spans="1:65" s="2" customFormat="1" ht="37.8" customHeight="1">
      <c r="A149" s="34"/>
      <c r="B149" s="35"/>
      <c r="C149" s="207" t="s">
        <v>320</v>
      </c>
      <c r="D149" s="207" t="s">
        <v>244</v>
      </c>
      <c r="E149" s="208" t="s">
        <v>2841</v>
      </c>
      <c r="F149" s="209" t="s">
        <v>2842</v>
      </c>
      <c r="G149" s="210" t="s">
        <v>144</v>
      </c>
      <c r="H149" s="211">
        <v>9.515</v>
      </c>
      <c r="I149" s="212">
        <v>211.04</v>
      </c>
      <c r="J149" s="212">
        <f>ROUND(I149*H149,2)</f>
        <v>2008.05</v>
      </c>
      <c r="K149" s="209" t="s">
        <v>247</v>
      </c>
      <c r="L149" s="40"/>
      <c r="M149" s="213" t="s">
        <v>17</v>
      </c>
      <c r="N149" s="214" t="s">
        <v>41</v>
      </c>
      <c r="O149" s="215">
        <v>0.435</v>
      </c>
      <c r="P149" s="215">
        <f>O149*H149</f>
        <v>4.139025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7" t="s">
        <v>248</v>
      </c>
      <c r="AT149" s="217" t="s">
        <v>244</v>
      </c>
      <c r="AU149" s="217" t="s">
        <v>80</v>
      </c>
      <c r="AY149" s="19" t="s">
        <v>242</v>
      </c>
      <c r="BE149" s="218">
        <f>IF(N149="základní",J149,0)</f>
        <v>2008.05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78</v>
      </c>
      <c r="BK149" s="218">
        <f>ROUND(I149*H149,2)</f>
        <v>2008.05</v>
      </c>
      <c r="BL149" s="19" t="s">
        <v>248</v>
      </c>
      <c r="BM149" s="217" t="s">
        <v>2843</v>
      </c>
    </row>
    <row r="150" spans="1:47" s="2" customFormat="1" ht="12">
      <c r="A150" s="34"/>
      <c r="B150" s="35"/>
      <c r="C150" s="36"/>
      <c r="D150" s="219" t="s">
        <v>250</v>
      </c>
      <c r="E150" s="36"/>
      <c r="F150" s="220" t="s">
        <v>2844</v>
      </c>
      <c r="G150" s="36"/>
      <c r="H150" s="36"/>
      <c r="I150" s="36"/>
      <c r="J150" s="36"/>
      <c r="K150" s="36"/>
      <c r="L150" s="40"/>
      <c r="M150" s="221"/>
      <c r="N150" s="222"/>
      <c r="O150" s="79"/>
      <c r="P150" s="79"/>
      <c r="Q150" s="79"/>
      <c r="R150" s="79"/>
      <c r="S150" s="79"/>
      <c r="T150" s="80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9" t="s">
        <v>250</v>
      </c>
      <c r="AU150" s="19" t="s">
        <v>80</v>
      </c>
    </row>
    <row r="151" spans="1:51" s="13" customFormat="1" ht="12">
      <c r="A151" s="13"/>
      <c r="B151" s="225"/>
      <c r="C151" s="226"/>
      <c r="D151" s="223" t="s">
        <v>254</v>
      </c>
      <c r="E151" s="227" t="s">
        <v>2791</v>
      </c>
      <c r="F151" s="228" t="s">
        <v>2845</v>
      </c>
      <c r="G151" s="226"/>
      <c r="H151" s="229">
        <v>9.515</v>
      </c>
      <c r="I151" s="226"/>
      <c r="J151" s="226"/>
      <c r="K151" s="226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254</v>
      </c>
      <c r="AU151" s="234" t="s">
        <v>80</v>
      </c>
      <c r="AV151" s="13" t="s">
        <v>80</v>
      </c>
      <c r="AW151" s="13" t="s">
        <v>32</v>
      </c>
      <c r="AX151" s="13" t="s">
        <v>78</v>
      </c>
      <c r="AY151" s="234" t="s">
        <v>242</v>
      </c>
    </row>
    <row r="152" spans="1:65" s="2" customFormat="1" ht="16.5" customHeight="1">
      <c r="A152" s="34"/>
      <c r="B152" s="35"/>
      <c r="C152" s="264" t="s">
        <v>326</v>
      </c>
      <c r="D152" s="264" t="s">
        <v>420</v>
      </c>
      <c r="E152" s="265" t="s">
        <v>1499</v>
      </c>
      <c r="F152" s="266" t="s">
        <v>1500</v>
      </c>
      <c r="G152" s="267" t="s">
        <v>736</v>
      </c>
      <c r="H152" s="268">
        <v>41.866</v>
      </c>
      <c r="I152" s="269">
        <v>388</v>
      </c>
      <c r="J152" s="269">
        <f>ROUND(I152*H152,2)</f>
        <v>16244.01</v>
      </c>
      <c r="K152" s="266" t="s">
        <v>423</v>
      </c>
      <c r="L152" s="270"/>
      <c r="M152" s="271" t="s">
        <v>17</v>
      </c>
      <c r="N152" s="272" t="s">
        <v>41</v>
      </c>
      <c r="O152" s="215">
        <v>0</v>
      </c>
      <c r="P152" s="215">
        <f>O152*H152</f>
        <v>0</v>
      </c>
      <c r="Q152" s="215">
        <v>1</v>
      </c>
      <c r="R152" s="215">
        <f>Q152*H152</f>
        <v>41.866</v>
      </c>
      <c r="S152" s="215">
        <v>0</v>
      </c>
      <c r="T152" s="21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7" t="s">
        <v>300</v>
      </c>
      <c r="AT152" s="217" t="s">
        <v>420</v>
      </c>
      <c r="AU152" s="217" t="s">
        <v>80</v>
      </c>
      <c r="AY152" s="19" t="s">
        <v>242</v>
      </c>
      <c r="BE152" s="218">
        <f>IF(N152="základní",J152,0)</f>
        <v>16244.01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78</v>
      </c>
      <c r="BK152" s="218">
        <f>ROUND(I152*H152,2)</f>
        <v>16244.01</v>
      </c>
      <c r="BL152" s="19" t="s">
        <v>248</v>
      </c>
      <c r="BM152" s="217" t="s">
        <v>2846</v>
      </c>
    </row>
    <row r="153" spans="1:51" s="13" customFormat="1" ht="12">
      <c r="A153" s="13"/>
      <c r="B153" s="225"/>
      <c r="C153" s="226"/>
      <c r="D153" s="223" t="s">
        <v>254</v>
      </c>
      <c r="E153" s="227" t="s">
        <v>17</v>
      </c>
      <c r="F153" s="228" t="s">
        <v>2847</v>
      </c>
      <c r="G153" s="226"/>
      <c r="H153" s="229">
        <v>20.933</v>
      </c>
      <c r="I153" s="226"/>
      <c r="J153" s="226"/>
      <c r="K153" s="226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254</v>
      </c>
      <c r="AU153" s="234" t="s">
        <v>80</v>
      </c>
      <c r="AV153" s="13" t="s">
        <v>80</v>
      </c>
      <c r="AW153" s="13" t="s">
        <v>32</v>
      </c>
      <c r="AX153" s="13" t="s">
        <v>70</v>
      </c>
      <c r="AY153" s="234" t="s">
        <v>242</v>
      </c>
    </row>
    <row r="154" spans="1:51" s="14" customFormat="1" ht="12">
      <c r="A154" s="14"/>
      <c r="B154" s="235"/>
      <c r="C154" s="236"/>
      <c r="D154" s="223" t="s">
        <v>254</v>
      </c>
      <c r="E154" s="237" t="s">
        <v>17</v>
      </c>
      <c r="F154" s="238" t="s">
        <v>261</v>
      </c>
      <c r="G154" s="236"/>
      <c r="H154" s="239">
        <v>20.933</v>
      </c>
      <c r="I154" s="236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254</v>
      </c>
      <c r="AU154" s="244" t="s">
        <v>80</v>
      </c>
      <c r="AV154" s="14" t="s">
        <v>248</v>
      </c>
      <c r="AW154" s="14" t="s">
        <v>32</v>
      </c>
      <c r="AX154" s="14" t="s">
        <v>70</v>
      </c>
      <c r="AY154" s="244" t="s">
        <v>242</v>
      </c>
    </row>
    <row r="155" spans="1:51" s="13" customFormat="1" ht="12">
      <c r="A155" s="13"/>
      <c r="B155" s="225"/>
      <c r="C155" s="226"/>
      <c r="D155" s="223" t="s">
        <v>254</v>
      </c>
      <c r="E155" s="227" t="s">
        <v>17</v>
      </c>
      <c r="F155" s="228" t="s">
        <v>2848</v>
      </c>
      <c r="G155" s="226"/>
      <c r="H155" s="229">
        <v>41.866</v>
      </c>
      <c r="I155" s="226"/>
      <c r="J155" s="226"/>
      <c r="K155" s="226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254</v>
      </c>
      <c r="AU155" s="234" t="s">
        <v>80</v>
      </c>
      <c r="AV155" s="13" t="s">
        <v>80</v>
      </c>
      <c r="AW155" s="13" t="s">
        <v>32</v>
      </c>
      <c r="AX155" s="13" t="s">
        <v>78</v>
      </c>
      <c r="AY155" s="234" t="s">
        <v>242</v>
      </c>
    </row>
    <row r="156" spans="1:65" s="2" customFormat="1" ht="16.5" customHeight="1">
      <c r="A156" s="34"/>
      <c r="B156" s="35"/>
      <c r="C156" s="207" t="s">
        <v>332</v>
      </c>
      <c r="D156" s="207" t="s">
        <v>244</v>
      </c>
      <c r="E156" s="208" t="s">
        <v>1506</v>
      </c>
      <c r="F156" s="209" t="s">
        <v>1507</v>
      </c>
      <c r="G156" s="210" t="s">
        <v>184</v>
      </c>
      <c r="H156" s="211">
        <v>28.27</v>
      </c>
      <c r="I156" s="212">
        <v>25</v>
      </c>
      <c r="J156" s="212">
        <f>ROUND(I156*H156,2)</f>
        <v>706.75</v>
      </c>
      <c r="K156" s="209" t="s">
        <v>17</v>
      </c>
      <c r="L156" s="40"/>
      <c r="M156" s="213" t="s">
        <v>17</v>
      </c>
      <c r="N156" s="214" t="s">
        <v>41</v>
      </c>
      <c r="O156" s="215">
        <v>0</v>
      </c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7" t="s">
        <v>248</v>
      </c>
      <c r="AT156" s="217" t="s">
        <v>244</v>
      </c>
      <c r="AU156" s="217" t="s">
        <v>80</v>
      </c>
      <c r="AY156" s="19" t="s">
        <v>242</v>
      </c>
      <c r="BE156" s="218">
        <f>IF(N156="základní",J156,0)</f>
        <v>706.75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78</v>
      </c>
      <c r="BK156" s="218">
        <f>ROUND(I156*H156,2)</f>
        <v>706.75</v>
      </c>
      <c r="BL156" s="19" t="s">
        <v>248</v>
      </c>
      <c r="BM156" s="217" t="s">
        <v>2849</v>
      </c>
    </row>
    <row r="157" spans="1:51" s="13" customFormat="1" ht="12">
      <c r="A157" s="13"/>
      <c r="B157" s="225"/>
      <c r="C157" s="226"/>
      <c r="D157" s="223" t="s">
        <v>254</v>
      </c>
      <c r="E157" s="227" t="s">
        <v>17</v>
      </c>
      <c r="F157" s="228" t="s">
        <v>2788</v>
      </c>
      <c r="G157" s="226"/>
      <c r="H157" s="229">
        <v>28.27</v>
      </c>
      <c r="I157" s="226"/>
      <c r="J157" s="226"/>
      <c r="K157" s="226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254</v>
      </c>
      <c r="AU157" s="234" t="s">
        <v>80</v>
      </c>
      <c r="AV157" s="13" t="s">
        <v>80</v>
      </c>
      <c r="AW157" s="13" t="s">
        <v>32</v>
      </c>
      <c r="AX157" s="13" t="s">
        <v>78</v>
      </c>
      <c r="AY157" s="234" t="s">
        <v>242</v>
      </c>
    </row>
    <row r="158" spans="1:65" s="2" customFormat="1" ht="16.5" customHeight="1">
      <c r="A158" s="34"/>
      <c r="B158" s="35"/>
      <c r="C158" s="264" t="s">
        <v>344</v>
      </c>
      <c r="D158" s="264" t="s">
        <v>420</v>
      </c>
      <c r="E158" s="265" t="s">
        <v>1510</v>
      </c>
      <c r="F158" s="266" t="s">
        <v>1511</v>
      </c>
      <c r="G158" s="267" t="s">
        <v>184</v>
      </c>
      <c r="H158" s="268">
        <v>31.097</v>
      </c>
      <c r="I158" s="269">
        <v>4.3</v>
      </c>
      <c r="J158" s="269">
        <f>ROUND(I158*H158,2)</f>
        <v>133.72</v>
      </c>
      <c r="K158" s="266" t="s">
        <v>423</v>
      </c>
      <c r="L158" s="270"/>
      <c r="M158" s="271" t="s">
        <v>17</v>
      </c>
      <c r="N158" s="272" t="s">
        <v>41</v>
      </c>
      <c r="O158" s="215">
        <v>0</v>
      </c>
      <c r="P158" s="215">
        <f>O158*H158</f>
        <v>0</v>
      </c>
      <c r="Q158" s="215">
        <v>2E-05</v>
      </c>
      <c r="R158" s="215">
        <f>Q158*H158</f>
        <v>0.0006219400000000001</v>
      </c>
      <c r="S158" s="215">
        <v>0</v>
      </c>
      <c r="T158" s="21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7" t="s">
        <v>300</v>
      </c>
      <c r="AT158" s="217" t="s">
        <v>420</v>
      </c>
      <c r="AU158" s="217" t="s">
        <v>80</v>
      </c>
      <c r="AY158" s="19" t="s">
        <v>242</v>
      </c>
      <c r="BE158" s="218">
        <f>IF(N158="základní",J158,0)</f>
        <v>133.72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78</v>
      </c>
      <c r="BK158" s="218">
        <f>ROUND(I158*H158,2)</f>
        <v>133.72</v>
      </c>
      <c r="BL158" s="19" t="s">
        <v>248</v>
      </c>
      <c r="BM158" s="217" t="s">
        <v>2850</v>
      </c>
    </row>
    <row r="159" spans="1:51" s="13" customFormat="1" ht="12">
      <c r="A159" s="13"/>
      <c r="B159" s="225"/>
      <c r="C159" s="226"/>
      <c r="D159" s="223" t="s">
        <v>254</v>
      </c>
      <c r="E159" s="227" t="s">
        <v>17</v>
      </c>
      <c r="F159" s="228" t="s">
        <v>2788</v>
      </c>
      <c r="G159" s="226"/>
      <c r="H159" s="229">
        <v>28.27</v>
      </c>
      <c r="I159" s="226"/>
      <c r="J159" s="226"/>
      <c r="K159" s="226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254</v>
      </c>
      <c r="AU159" s="234" t="s">
        <v>80</v>
      </c>
      <c r="AV159" s="13" t="s">
        <v>80</v>
      </c>
      <c r="AW159" s="13" t="s">
        <v>32</v>
      </c>
      <c r="AX159" s="13" t="s">
        <v>70</v>
      </c>
      <c r="AY159" s="234" t="s">
        <v>242</v>
      </c>
    </row>
    <row r="160" spans="1:51" s="13" customFormat="1" ht="12">
      <c r="A160" s="13"/>
      <c r="B160" s="225"/>
      <c r="C160" s="226"/>
      <c r="D160" s="223" t="s">
        <v>254</v>
      </c>
      <c r="E160" s="227" t="s">
        <v>17</v>
      </c>
      <c r="F160" s="228" t="s">
        <v>2851</v>
      </c>
      <c r="G160" s="226"/>
      <c r="H160" s="229">
        <v>31.097</v>
      </c>
      <c r="I160" s="226"/>
      <c r="J160" s="226"/>
      <c r="K160" s="226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254</v>
      </c>
      <c r="AU160" s="234" t="s">
        <v>80</v>
      </c>
      <c r="AV160" s="13" t="s">
        <v>80</v>
      </c>
      <c r="AW160" s="13" t="s">
        <v>32</v>
      </c>
      <c r="AX160" s="13" t="s">
        <v>78</v>
      </c>
      <c r="AY160" s="234" t="s">
        <v>242</v>
      </c>
    </row>
    <row r="161" spans="1:63" s="12" customFormat="1" ht="22.8" customHeight="1">
      <c r="A161" s="12"/>
      <c r="B161" s="192"/>
      <c r="C161" s="193"/>
      <c r="D161" s="194" t="s">
        <v>69</v>
      </c>
      <c r="E161" s="205" t="s">
        <v>262</v>
      </c>
      <c r="F161" s="205" t="s">
        <v>995</v>
      </c>
      <c r="G161" s="193"/>
      <c r="H161" s="193"/>
      <c r="I161" s="193"/>
      <c r="J161" s="206">
        <f>BK161</f>
        <v>1213.97</v>
      </c>
      <c r="K161" s="193"/>
      <c r="L161" s="197"/>
      <c r="M161" s="198"/>
      <c r="N161" s="199"/>
      <c r="O161" s="199"/>
      <c r="P161" s="200">
        <f>SUM(P162:P164)</f>
        <v>1.5993719999999998</v>
      </c>
      <c r="Q161" s="199"/>
      <c r="R161" s="200">
        <f>SUM(R162:R164)</f>
        <v>0.2516994</v>
      </c>
      <c r="S161" s="199"/>
      <c r="T161" s="201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2" t="s">
        <v>78</v>
      </c>
      <c r="AT161" s="203" t="s">
        <v>69</v>
      </c>
      <c r="AU161" s="203" t="s">
        <v>78</v>
      </c>
      <c r="AY161" s="202" t="s">
        <v>242</v>
      </c>
      <c r="BK161" s="204">
        <f>SUM(BK162:BK164)</f>
        <v>1213.97</v>
      </c>
    </row>
    <row r="162" spans="1:65" s="2" customFormat="1" ht="24.15" customHeight="1">
      <c r="A162" s="34"/>
      <c r="B162" s="35"/>
      <c r="C162" s="207" t="s">
        <v>8</v>
      </c>
      <c r="D162" s="207" t="s">
        <v>244</v>
      </c>
      <c r="E162" s="208" t="s">
        <v>2852</v>
      </c>
      <c r="F162" s="209" t="s">
        <v>2853</v>
      </c>
      <c r="G162" s="210" t="s">
        <v>144</v>
      </c>
      <c r="H162" s="211">
        <v>0.108</v>
      </c>
      <c r="I162" s="212">
        <v>11240.47</v>
      </c>
      <c r="J162" s="212">
        <f>ROUND(I162*H162,2)</f>
        <v>1213.97</v>
      </c>
      <c r="K162" s="209" t="s">
        <v>247</v>
      </c>
      <c r="L162" s="40"/>
      <c r="M162" s="213" t="s">
        <v>17</v>
      </c>
      <c r="N162" s="214" t="s">
        <v>41</v>
      </c>
      <c r="O162" s="215">
        <v>14.809</v>
      </c>
      <c r="P162" s="215">
        <f>O162*H162</f>
        <v>1.5993719999999998</v>
      </c>
      <c r="Q162" s="215">
        <v>2.33055</v>
      </c>
      <c r="R162" s="215">
        <f>Q162*H162</f>
        <v>0.2516994</v>
      </c>
      <c r="S162" s="215">
        <v>0</v>
      </c>
      <c r="T162" s="21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7" t="s">
        <v>248</v>
      </c>
      <c r="AT162" s="217" t="s">
        <v>244</v>
      </c>
      <c r="AU162" s="217" t="s">
        <v>80</v>
      </c>
      <c r="AY162" s="19" t="s">
        <v>242</v>
      </c>
      <c r="BE162" s="218">
        <f>IF(N162="základní",J162,0)</f>
        <v>1213.97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78</v>
      </c>
      <c r="BK162" s="218">
        <f>ROUND(I162*H162,2)</f>
        <v>1213.97</v>
      </c>
      <c r="BL162" s="19" t="s">
        <v>248</v>
      </c>
      <c r="BM162" s="217" t="s">
        <v>2854</v>
      </c>
    </row>
    <row r="163" spans="1:47" s="2" customFormat="1" ht="12">
      <c r="A163" s="34"/>
      <c r="B163" s="35"/>
      <c r="C163" s="36"/>
      <c r="D163" s="219" t="s">
        <v>250</v>
      </c>
      <c r="E163" s="36"/>
      <c r="F163" s="220" t="s">
        <v>2855</v>
      </c>
      <c r="G163" s="36"/>
      <c r="H163" s="36"/>
      <c r="I163" s="36"/>
      <c r="J163" s="36"/>
      <c r="K163" s="36"/>
      <c r="L163" s="40"/>
      <c r="M163" s="221"/>
      <c r="N163" s="222"/>
      <c r="O163" s="79"/>
      <c r="P163" s="79"/>
      <c r="Q163" s="79"/>
      <c r="R163" s="79"/>
      <c r="S163" s="79"/>
      <c r="T163" s="80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250</v>
      </c>
      <c r="AU163" s="19" t="s">
        <v>80</v>
      </c>
    </row>
    <row r="164" spans="1:51" s="13" customFormat="1" ht="12">
      <c r="A164" s="13"/>
      <c r="B164" s="225"/>
      <c r="C164" s="226"/>
      <c r="D164" s="223" t="s">
        <v>254</v>
      </c>
      <c r="E164" s="227" t="s">
        <v>17</v>
      </c>
      <c r="F164" s="228" t="s">
        <v>2856</v>
      </c>
      <c r="G164" s="226"/>
      <c r="H164" s="229">
        <v>0.108</v>
      </c>
      <c r="I164" s="226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254</v>
      </c>
      <c r="AU164" s="234" t="s">
        <v>80</v>
      </c>
      <c r="AV164" s="13" t="s">
        <v>80</v>
      </c>
      <c r="AW164" s="13" t="s">
        <v>32</v>
      </c>
      <c r="AX164" s="13" t="s">
        <v>78</v>
      </c>
      <c r="AY164" s="234" t="s">
        <v>242</v>
      </c>
    </row>
    <row r="165" spans="1:63" s="12" customFormat="1" ht="22.8" customHeight="1">
      <c r="A165" s="12"/>
      <c r="B165" s="192"/>
      <c r="C165" s="193"/>
      <c r="D165" s="194" t="s">
        <v>69</v>
      </c>
      <c r="E165" s="205" t="s">
        <v>248</v>
      </c>
      <c r="F165" s="205" t="s">
        <v>1015</v>
      </c>
      <c r="G165" s="193"/>
      <c r="H165" s="193"/>
      <c r="I165" s="193"/>
      <c r="J165" s="206">
        <f>BK165</f>
        <v>9809.18</v>
      </c>
      <c r="K165" s="193"/>
      <c r="L165" s="197"/>
      <c r="M165" s="198"/>
      <c r="N165" s="199"/>
      <c r="O165" s="199"/>
      <c r="P165" s="200">
        <f>SUM(P166:P182)</f>
        <v>11.356727999999999</v>
      </c>
      <c r="Q165" s="199"/>
      <c r="R165" s="200">
        <f>SUM(R166:R182)</f>
        <v>9.571858160000001</v>
      </c>
      <c r="S165" s="199"/>
      <c r="T165" s="201">
        <f>SUM(T166:T182)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2" t="s">
        <v>78</v>
      </c>
      <c r="AT165" s="203" t="s">
        <v>69</v>
      </c>
      <c r="AU165" s="203" t="s">
        <v>78</v>
      </c>
      <c r="AY165" s="202" t="s">
        <v>242</v>
      </c>
      <c r="BK165" s="204">
        <f>SUM(BK166:BK182)</f>
        <v>9809.18</v>
      </c>
    </row>
    <row r="166" spans="1:65" s="2" customFormat="1" ht="16.5" customHeight="1">
      <c r="A166" s="34"/>
      <c r="B166" s="35"/>
      <c r="C166" s="207" t="s">
        <v>363</v>
      </c>
      <c r="D166" s="207" t="s">
        <v>244</v>
      </c>
      <c r="E166" s="208" t="s">
        <v>1711</v>
      </c>
      <c r="F166" s="209" t="s">
        <v>1712</v>
      </c>
      <c r="G166" s="210" t="s">
        <v>144</v>
      </c>
      <c r="H166" s="211">
        <v>2.256</v>
      </c>
      <c r="I166" s="212">
        <v>1146.22</v>
      </c>
      <c r="J166" s="212">
        <f>ROUND(I166*H166,2)</f>
        <v>2585.87</v>
      </c>
      <c r="K166" s="209" t="s">
        <v>247</v>
      </c>
      <c r="L166" s="40"/>
      <c r="M166" s="213" t="s">
        <v>17</v>
      </c>
      <c r="N166" s="214" t="s">
        <v>41</v>
      </c>
      <c r="O166" s="215">
        <v>1.303</v>
      </c>
      <c r="P166" s="215">
        <f>O166*H166</f>
        <v>2.9395679999999995</v>
      </c>
      <c r="Q166" s="215">
        <v>1.7034</v>
      </c>
      <c r="R166" s="215">
        <f>Q166*H166</f>
        <v>3.8428704</v>
      </c>
      <c r="S166" s="215">
        <v>0</v>
      </c>
      <c r="T166" s="21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7" t="s">
        <v>248</v>
      </c>
      <c r="AT166" s="217" t="s">
        <v>244</v>
      </c>
      <c r="AU166" s="217" t="s">
        <v>80</v>
      </c>
      <c r="AY166" s="19" t="s">
        <v>242</v>
      </c>
      <c r="BE166" s="218">
        <f>IF(N166="základní",J166,0)</f>
        <v>2585.87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78</v>
      </c>
      <c r="BK166" s="218">
        <f>ROUND(I166*H166,2)</f>
        <v>2585.87</v>
      </c>
      <c r="BL166" s="19" t="s">
        <v>248</v>
      </c>
      <c r="BM166" s="217" t="s">
        <v>2857</v>
      </c>
    </row>
    <row r="167" spans="1:47" s="2" customFormat="1" ht="12">
      <c r="A167" s="34"/>
      <c r="B167" s="35"/>
      <c r="C167" s="36"/>
      <c r="D167" s="219" t="s">
        <v>250</v>
      </c>
      <c r="E167" s="36"/>
      <c r="F167" s="220" t="s">
        <v>1714</v>
      </c>
      <c r="G167" s="36"/>
      <c r="H167" s="36"/>
      <c r="I167" s="36"/>
      <c r="J167" s="36"/>
      <c r="K167" s="36"/>
      <c r="L167" s="40"/>
      <c r="M167" s="221"/>
      <c r="N167" s="222"/>
      <c r="O167" s="79"/>
      <c r="P167" s="79"/>
      <c r="Q167" s="79"/>
      <c r="R167" s="79"/>
      <c r="S167" s="79"/>
      <c r="T167" s="80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250</v>
      </c>
      <c r="AU167" s="19" t="s">
        <v>80</v>
      </c>
    </row>
    <row r="168" spans="1:51" s="13" customFormat="1" ht="12">
      <c r="A168" s="13"/>
      <c r="B168" s="225"/>
      <c r="C168" s="226"/>
      <c r="D168" s="223" t="s">
        <v>254</v>
      </c>
      <c r="E168" s="227" t="s">
        <v>17</v>
      </c>
      <c r="F168" s="228" t="s">
        <v>2858</v>
      </c>
      <c r="G168" s="226"/>
      <c r="H168" s="229">
        <v>0.688</v>
      </c>
      <c r="I168" s="226"/>
      <c r="J168" s="226"/>
      <c r="K168" s="226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254</v>
      </c>
      <c r="AU168" s="234" t="s">
        <v>80</v>
      </c>
      <c r="AV168" s="13" t="s">
        <v>80</v>
      </c>
      <c r="AW168" s="13" t="s">
        <v>32</v>
      </c>
      <c r="AX168" s="13" t="s">
        <v>70</v>
      </c>
      <c r="AY168" s="234" t="s">
        <v>242</v>
      </c>
    </row>
    <row r="169" spans="1:51" s="13" customFormat="1" ht="12">
      <c r="A169" s="13"/>
      <c r="B169" s="225"/>
      <c r="C169" s="226"/>
      <c r="D169" s="223" t="s">
        <v>254</v>
      </c>
      <c r="E169" s="227" t="s">
        <v>17</v>
      </c>
      <c r="F169" s="228" t="s">
        <v>2859</v>
      </c>
      <c r="G169" s="226"/>
      <c r="H169" s="229">
        <v>0.44</v>
      </c>
      <c r="I169" s="226"/>
      <c r="J169" s="226"/>
      <c r="K169" s="226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254</v>
      </c>
      <c r="AU169" s="234" t="s">
        <v>80</v>
      </c>
      <c r="AV169" s="13" t="s">
        <v>80</v>
      </c>
      <c r="AW169" s="13" t="s">
        <v>32</v>
      </c>
      <c r="AX169" s="13" t="s">
        <v>70</v>
      </c>
      <c r="AY169" s="234" t="s">
        <v>242</v>
      </c>
    </row>
    <row r="170" spans="1:51" s="13" customFormat="1" ht="12">
      <c r="A170" s="13"/>
      <c r="B170" s="225"/>
      <c r="C170" s="226"/>
      <c r="D170" s="223" t="s">
        <v>254</v>
      </c>
      <c r="E170" s="227" t="s">
        <v>17</v>
      </c>
      <c r="F170" s="228" t="s">
        <v>2860</v>
      </c>
      <c r="G170" s="226"/>
      <c r="H170" s="229">
        <v>0.688</v>
      </c>
      <c r="I170" s="226"/>
      <c r="J170" s="226"/>
      <c r="K170" s="226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254</v>
      </c>
      <c r="AU170" s="234" t="s">
        <v>80</v>
      </c>
      <c r="AV170" s="13" t="s">
        <v>80</v>
      </c>
      <c r="AW170" s="13" t="s">
        <v>32</v>
      </c>
      <c r="AX170" s="13" t="s">
        <v>70</v>
      </c>
      <c r="AY170" s="234" t="s">
        <v>242</v>
      </c>
    </row>
    <row r="171" spans="1:51" s="13" customFormat="1" ht="12">
      <c r="A171" s="13"/>
      <c r="B171" s="225"/>
      <c r="C171" s="226"/>
      <c r="D171" s="223" t="s">
        <v>254</v>
      </c>
      <c r="E171" s="227" t="s">
        <v>17</v>
      </c>
      <c r="F171" s="228" t="s">
        <v>2861</v>
      </c>
      <c r="G171" s="226"/>
      <c r="H171" s="229">
        <v>0.44</v>
      </c>
      <c r="I171" s="226"/>
      <c r="J171" s="226"/>
      <c r="K171" s="226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254</v>
      </c>
      <c r="AU171" s="234" t="s">
        <v>80</v>
      </c>
      <c r="AV171" s="13" t="s">
        <v>80</v>
      </c>
      <c r="AW171" s="13" t="s">
        <v>32</v>
      </c>
      <c r="AX171" s="13" t="s">
        <v>70</v>
      </c>
      <c r="AY171" s="234" t="s">
        <v>242</v>
      </c>
    </row>
    <row r="172" spans="1:51" s="14" customFormat="1" ht="12">
      <c r="A172" s="14"/>
      <c r="B172" s="235"/>
      <c r="C172" s="236"/>
      <c r="D172" s="223" t="s">
        <v>254</v>
      </c>
      <c r="E172" s="237" t="s">
        <v>17</v>
      </c>
      <c r="F172" s="238" t="s">
        <v>261</v>
      </c>
      <c r="G172" s="236"/>
      <c r="H172" s="239">
        <v>2.256</v>
      </c>
      <c r="I172" s="236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254</v>
      </c>
      <c r="AU172" s="244" t="s">
        <v>80</v>
      </c>
      <c r="AV172" s="14" t="s">
        <v>248</v>
      </c>
      <c r="AW172" s="14" t="s">
        <v>32</v>
      </c>
      <c r="AX172" s="14" t="s">
        <v>78</v>
      </c>
      <c r="AY172" s="244" t="s">
        <v>242</v>
      </c>
    </row>
    <row r="173" spans="1:65" s="2" customFormat="1" ht="21.75" customHeight="1">
      <c r="A173" s="34"/>
      <c r="B173" s="35"/>
      <c r="C173" s="207" t="s">
        <v>370</v>
      </c>
      <c r="D173" s="207" t="s">
        <v>244</v>
      </c>
      <c r="E173" s="208" t="s">
        <v>1719</v>
      </c>
      <c r="F173" s="209" t="s">
        <v>1720</v>
      </c>
      <c r="G173" s="210" t="s">
        <v>144</v>
      </c>
      <c r="H173" s="211">
        <v>2.488</v>
      </c>
      <c r="I173" s="212">
        <v>1298.18</v>
      </c>
      <c r="J173" s="212">
        <f>ROUND(I173*H173,2)</f>
        <v>3229.87</v>
      </c>
      <c r="K173" s="209" t="s">
        <v>247</v>
      </c>
      <c r="L173" s="40"/>
      <c r="M173" s="213" t="s">
        <v>17</v>
      </c>
      <c r="N173" s="214" t="s">
        <v>41</v>
      </c>
      <c r="O173" s="215">
        <v>1.695</v>
      </c>
      <c r="P173" s="215">
        <f>O173*H173</f>
        <v>4.21716</v>
      </c>
      <c r="Q173" s="215">
        <v>1.89077</v>
      </c>
      <c r="R173" s="215">
        <f>Q173*H173</f>
        <v>4.70423576</v>
      </c>
      <c r="S173" s="215">
        <v>0</v>
      </c>
      <c r="T173" s="21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7" t="s">
        <v>248</v>
      </c>
      <c r="AT173" s="217" t="s">
        <v>244</v>
      </c>
      <c r="AU173" s="217" t="s">
        <v>80</v>
      </c>
      <c r="AY173" s="19" t="s">
        <v>242</v>
      </c>
      <c r="BE173" s="218">
        <f>IF(N173="základní",J173,0)</f>
        <v>3229.87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78</v>
      </c>
      <c r="BK173" s="218">
        <f>ROUND(I173*H173,2)</f>
        <v>3229.87</v>
      </c>
      <c r="BL173" s="19" t="s">
        <v>248</v>
      </c>
      <c r="BM173" s="217" t="s">
        <v>2862</v>
      </c>
    </row>
    <row r="174" spans="1:47" s="2" customFormat="1" ht="12">
      <c r="A174" s="34"/>
      <c r="B174" s="35"/>
      <c r="C174" s="36"/>
      <c r="D174" s="219" t="s">
        <v>250</v>
      </c>
      <c r="E174" s="36"/>
      <c r="F174" s="220" t="s">
        <v>1722</v>
      </c>
      <c r="G174" s="36"/>
      <c r="H174" s="36"/>
      <c r="I174" s="36"/>
      <c r="J174" s="36"/>
      <c r="K174" s="36"/>
      <c r="L174" s="40"/>
      <c r="M174" s="221"/>
      <c r="N174" s="222"/>
      <c r="O174" s="79"/>
      <c r="P174" s="79"/>
      <c r="Q174" s="79"/>
      <c r="R174" s="79"/>
      <c r="S174" s="79"/>
      <c r="T174" s="80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250</v>
      </c>
      <c r="AU174" s="19" t="s">
        <v>80</v>
      </c>
    </row>
    <row r="175" spans="1:51" s="13" customFormat="1" ht="12">
      <c r="A175" s="13"/>
      <c r="B175" s="225"/>
      <c r="C175" s="226"/>
      <c r="D175" s="223" t="s">
        <v>254</v>
      </c>
      <c r="E175" s="227" t="s">
        <v>17</v>
      </c>
      <c r="F175" s="228" t="s">
        <v>2863</v>
      </c>
      <c r="G175" s="226"/>
      <c r="H175" s="229">
        <v>2.488</v>
      </c>
      <c r="I175" s="226"/>
      <c r="J175" s="226"/>
      <c r="K175" s="226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254</v>
      </c>
      <c r="AU175" s="234" t="s">
        <v>80</v>
      </c>
      <c r="AV175" s="13" t="s">
        <v>80</v>
      </c>
      <c r="AW175" s="13" t="s">
        <v>32</v>
      </c>
      <c r="AX175" s="13" t="s">
        <v>78</v>
      </c>
      <c r="AY175" s="234" t="s">
        <v>242</v>
      </c>
    </row>
    <row r="176" spans="1:65" s="2" customFormat="1" ht="16.5" customHeight="1">
      <c r="A176" s="34"/>
      <c r="B176" s="35"/>
      <c r="C176" s="207" t="s">
        <v>377</v>
      </c>
      <c r="D176" s="207" t="s">
        <v>244</v>
      </c>
      <c r="E176" s="208" t="s">
        <v>1868</v>
      </c>
      <c r="F176" s="209" t="s">
        <v>1869</v>
      </c>
      <c r="G176" s="210" t="s">
        <v>581</v>
      </c>
      <c r="H176" s="211">
        <v>4</v>
      </c>
      <c r="I176" s="212">
        <v>657.61</v>
      </c>
      <c r="J176" s="212">
        <f>ROUND(I176*H176,2)</f>
        <v>2630.44</v>
      </c>
      <c r="K176" s="209" t="s">
        <v>247</v>
      </c>
      <c r="L176" s="40"/>
      <c r="M176" s="213" t="s">
        <v>17</v>
      </c>
      <c r="N176" s="214" t="s">
        <v>41</v>
      </c>
      <c r="O176" s="215">
        <v>1.05</v>
      </c>
      <c r="P176" s="215">
        <f>O176*H176</f>
        <v>4.2</v>
      </c>
      <c r="Q176" s="215">
        <v>0.223938</v>
      </c>
      <c r="R176" s="215">
        <f>Q176*H176</f>
        <v>0.895752</v>
      </c>
      <c r="S176" s="215">
        <v>0</v>
      </c>
      <c r="T176" s="21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7" t="s">
        <v>248</v>
      </c>
      <c r="AT176" s="217" t="s">
        <v>244</v>
      </c>
      <c r="AU176" s="217" t="s">
        <v>80</v>
      </c>
      <c r="AY176" s="19" t="s">
        <v>242</v>
      </c>
      <c r="BE176" s="218">
        <f>IF(N176="základní",J176,0)</f>
        <v>2630.44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78</v>
      </c>
      <c r="BK176" s="218">
        <f>ROUND(I176*H176,2)</f>
        <v>2630.44</v>
      </c>
      <c r="BL176" s="19" t="s">
        <v>248</v>
      </c>
      <c r="BM176" s="217" t="s">
        <v>2864</v>
      </c>
    </row>
    <row r="177" spans="1:47" s="2" customFormat="1" ht="12">
      <c r="A177" s="34"/>
      <c r="B177" s="35"/>
      <c r="C177" s="36"/>
      <c r="D177" s="219" t="s">
        <v>250</v>
      </c>
      <c r="E177" s="36"/>
      <c r="F177" s="220" t="s">
        <v>1871</v>
      </c>
      <c r="G177" s="36"/>
      <c r="H177" s="36"/>
      <c r="I177" s="36"/>
      <c r="J177" s="36"/>
      <c r="K177" s="36"/>
      <c r="L177" s="40"/>
      <c r="M177" s="221"/>
      <c r="N177" s="222"/>
      <c r="O177" s="79"/>
      <c r="P177" s="79"/>
      <c r="Q177" s="79"/>
      <c r="R177" s="79"/>
      <c r="S177" s="79"/>
      <c r="T177" s="80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250</v>
      </c>
      <c r="AU177" s="19" t="s">
        <v>80</v>
      </c>
    </row>
    <row r="178" spans="1:51" s="13" customFormat="1" ht="12">
      <c r="A178" s="13"/>
      <c r="B178" s="225"/>
      <c r="C178" s="226"/>
      <c r="D178" s="223" t="s">
        <v>254</v>
      </c>
      <c r="E178" s="227" t="s">
        <v>17</v>
      </c>
      <c r="F178" s="228" t="s">
        <v>248</v>
      </c>
      <c r="G178" s="226"/>
      <c r="H178" s="229">
        <v>4</v>
      </c>
      <c r="I178" s="226"/>
      <c r="J178" s="226"/>
      <c r="K178" s="226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254</v>
      </c>
      <c r="AU178" s="234" t="s">
        <v>80</v>
      </c>
      <c r="AV178" s="13" t="s">
        <v>80</v>
      </c>
      <c r="AW178" s="13" t="s">
        <v>32</v>
      </c>
      <c r="AX178" s="13" t="s">
        <v>78</v>
      </c>
      <c r="AY178" s="234" t="s">
        <v>242</v>
      </c>
    </row>
    <row r="179" spans="1:65" s="2" customFormat="1" ht="16.5" customHeight="1">
      <c r="A179" s="34"/>
      <c r="B179" s="35"/>
      <c r="C179" s="264" t="s">
        <v>384</v>
      </c>
      <c r="D179" s="264" t="s">
        <v>420</v>
      </c>
      <c r="E179" s="265" t="s">
        <v>1877</v>
      </c>
      <c r="F179" s="266" t="s">
        <v>1878</v>
      </c>
      <c r="G179" s="267" t="s">
        <v>581</v>
      </c>
      <c r="H179" s="268">
        <v>4</v>
      </c>
      <c r="I179" s="269">
        <v>291</v>
      </c>
      <c r="J179" s="269">
        <f>ROUND(I179*H179,2)</f>
        <v>1164</v>
      </c>
      <c r="K179" s="266" t="s">
        <v>423</v>
      </c>
      <c r="L179" s="270"/>
      <c r="M179" s="271" t="s">
        <v>17</v>
      </c>
      <c r="N179" s="272" t="s">
        <v>41</v>
      </c>
      <c r="O179" s="215">
        <v>0</v>
      </c>
      <c r="P179" s="215">
        <f>O179*H179</f>
        <v>0</v>
      </c>
      <c r="Q179" s="215">
        <v>0.027</v>
      </c>
      <c r="R179" s="215">
        <f>Q179*H179</f>
        <v>0.108</v>
      </c>
      <c r="S179" s="215">
        <v>0</v>
      </c>
      <c r="T179" s="21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7" t="s">
        <v>300</v>
      </c>
      <c r="AT179" s="217" t="s">
        <v>420</v>
      </c>
      <c r="AU179" s="217" t="s">
        <v>80</v>
      </c>
      <c r="AY179" s="19" t="s">
        <v>242</v>
      </c>
      <c r="BE179" s="218">
        <f>IF(N179="základní",J179,0)</f>
        <v>1164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78</v>
      </c>
      <c r="BK179" s="218">
        <f>ROUND(I179*H179,2)</f>
        <v>1164</v>
      </c>
      <c r="BL179" s="19" t="s">
        <v>248</v>
      </c>
      <c r="BM179" s="217" t="s">
        <v>2865</v>
      </c>
    </row>
    <row r="180" spans="1:51" s="13" customFormat="1" ht="12">
      <c r="A180" s="13"/>
      <c r="B180" s="225"/>
      <c r="C180" s="226"/>
      <c r="D180" s="223" t="s">
        <v>254</v>
      </c>
      <c r="E180" s="227" t="s">
        <v>17</v>
      </c>
      <c r="F180" s="228" t="s">
        <v>248</v>
      </c>
      <c r="G180" s="226"/>
      <c r="H180" s="229">
        <v>4</v>
      </c>
      <c r="I180" s="226"/>
      <c r="J180" s="226"/>
      <c r="K180" s="226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254</v>
      </c>
      <c r="AU180" s="234" t="s">
        <v>80</v>
      </c>
      <c r="AV180" s="13" t="s">
        <v>80</v>
      </c>
      <c r="AW180" s="13" t="s">
        <v>32</v>
      </c>
      <c r="AX180" s="13" t="s">
        <v>78</v>
      </c>
      <c r="AY180" s="234" t="s">
        <v>242</v>
      </c>
    </row>
    <row r="181" spans="1:65" s="2" customFormat="1" ht="16.5" customHeight="1">
      <c r="A181" s="34"/>
      <c r="B181" s="35"/>
      <c r="C181" s="264" t="s">
        <v>391</v>
      </c>
      <c r="D181" s="264" t="s">
        <v>420</v>
      </c>
      <c r="E181" s="265" t="s">
        <v>2866</v>
      </c>
      <c r="F181" s="266" t="s">
        <v>2867</v>
      </c>
      <c r="G181" s="267" t="s">
        <v>581</v>
      </c>
      <c r="H181" s="268">
        <v>1</v>
      </c>
      <c r="I181" s="269">
        <v>199</v>
      </c>
      <c r="J181" s="269">
        <f>ROUND(I181*H181,2)</f>
        <v>199</v>
      </c>
      <c r="K181" s="266" t="s">
        <v>423</v>
      </c>
      <c r="L181" s="270"/>
      <c r="M181" s="271" t="s">
        <v>17</v>
      </c>
      <c r="N181" s="272" t="s">
        <v>41</v>
      </c>
      <c r="O181" s="215">
        <v>0</v>
      </c>
      <c r="P181" s="215">
        <f>O181*H181</f>
        <v>0</v>
      </c>
      <c r="Q181" s="215">
        <v>0.021</v>
      </c>
      <c r="R181" s="215">
        <f>Q181*H181</f>
        <v>0.021</v>
      </c>
      <c r="S181" s="215">
        <v>0</v>
      </c>
      <c r="T181" s="21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7" t="s">
        <v>300</v>
      </c>
      <c r="AT181" s="217" t="s">
        <v>420</v>
      </c>
      <c r="AU181" s="217" t="s">
        <v>80</v>
      </c>
      <c r="AY181" s="19" t="s">
        <v>242</v>
      </c>
      <c r="BE181" s="218">
        <f>IF(N181="základní",J181,0)</f>
        <v>199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78</v>
      </c>
      <c r="BK181" s="218">
        <f>ROUND(I181*H181,2)</f>
        <v>199</v>
      </c>
      <c r="BL181" s="19" t="s">
        <v>248</v>
      </c>
      <c r="BM181" s="217" t="s">
        <v>2868</v>
      </c>
    </row>
    <row r="182" spans="1:51" s="13" customFormat="1" ht="12">
      <c r="A182" s="13"/>
      <c r="B182" s="225"/>
      <c r="C182" s="226"/>
      <c r="D182" s="223" t="s">
        <v>254</v>
      </c>
      <c r="E182" s="227" t="s">
        <v>17</v>
      </c>
      <c r="F182" s="228" t="s">
        <v>2869</v>
      </c>
      <c r="G182" s="226"/>
      <c r="H182" s="229">
        <v>1</v>
      </c>
      <c r="I182" s="226"/>
      <c r="J182" s="226"/>
      <c r="K182" s="226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254</v>
      </c>
      <c r="AU182" s="234" t="s">
        <v>80</v>
      </c>
      <c r="AV182" s="13" t="s">
        <v>80</v>
      </c>
      <c r="AW182" s="13" t="s">
        <v>32</v>
      </c>
      <c r="AX182" s="13" t="s">
        <v>78</v>
      </c>
      <c r="AY182" s="234" t="s">
        <v>242</v>
      </c>
    </row>
    <row r="183" spans="1:63" s="12" customFormat="1" ht="22.8" customHeight="1">
      <c r="A183" s="12"/>
      <c r="B183" s="192"/>
      <c r="C183" s="193"/>
      <c r="D183" s="194" t="s">
        <v>69</v>
      </c>
      <c r="E183" s="205" t="s">
        <v>300</v>
      </c>
      <c r="F183" s="205" t="s">
        <v>577</v>
      </c>
      <c r="G183" s="193"/>
      <c r="H183" s="193"/>
      <c r="I183" s="193"/>
      <c r="J183" s="206">
        <f>BK183</f>
        <v>70573.68000000001</v>
      </c>
      <c r="K183" s="193"/>
      <c r="L183" s="197"/>
      <c r="M183" s="198"/>
      <c r="N183" s="199"/>
      <c r="O183" s="199"/>
      <c r="P183" s="200">
        <f>SUM(P184:P240)</f>
        <v>58.600347</v>
      </c>
      <c r="Q183" s="199"/>
      <c r="R183" s="200">
        <f>SUM(R184:R240)</f>
        <v>5.091135380999999</v>
      </c>
      <c r="S183" s="199"/>
      <c r="T183" s="201">
        <f>SUM(T184:T240)</f>
        <v>3.3776800000000002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2" t="s">
        <v>78</v>
      </c>
      <c r="AT183" s="203" t="s">
        <v>69</v>
      </c>
      <c r="AU183" s="203" t="s">
        <v>78</v>
      </c>
      <c r="AY183" s="202" t="s">
        <v>242</v>
      </c>
      <c r="BK183" s="204">
        <f>SUM(BK184:BK240)</f>
        <v>70573.68000000001</v>
      </c>
    </row>
    <row r="184" spans="1:65" s="2" customFormat="1" ht="16.5" customHeight="1">
      <c r="A184" s="34"/>
      <c r="B184" s="35"/>
      <c r="C184" s="207" t="s">
        <v>7</v>
      </c>
      <c r="D184" s="207" t="s">
        <v>244</v>
      </c>
      <c r="E184" s="208" t="s">
        <v>1770</v>
      </c>
      <c r="F184" s="209" t="s">
        <v>1771</v>
      </c>
      <c r="G184" s="210" t="s">
        <v>17</v>
      </c>
      <c r="H184" s="211">
        <v>4</v>
      </c>
      <c r="I184" s="212">
        <v>1200</v>
      </c>
      <c r="J184" s="212">
        <f>ROUND(I184*H184,2)</f>
        <v>4800</v>
      </c>
      <c r="K184" s="209" t="s">
        <v>17</v>
      </c>
      <c r="L184" s="40"/>
      <c r="M184" s="213" t="s">
        <v>17</v>
      </c>
      <c r="N184" s="214" t="s">
        <v>41</v>
      </c>
      <c r="O184" s="215">
        <v>0</v>
      </c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7" t="s">
        <v>248</v>
      </c>
      <c r="AT184" s="217" t="s">
        <v>244</v>
      </c>
      <c r="AU184" s="217" t="s">
        <v>80</v>
      </c>
      <c r="AY184" s="19" t="s">
        <v>242</v>
      </c>
      <c r="BE184" s="218">
        <f>IF(N184="základní",J184,0)</f>
        <v>4800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78</v>
      </c>
      <c r="BK184" s="218">
        <f>ROUND(I184*H184,2)</f>
        <v>4800</v>
      </c>
      <c r="BL184" s="19" t="s">
        <v>248</v>
      </c>
      <c r="BM184" s="217" t="s">
        <v>2870</v>
      </c>
    </row>
    <row r="185" spans="1:65" s="2" customFormat="1" ht="16.5" customHeight="1">
      <c r="A185" s="34"/>
      <c r="B185" s="35"/>
      <c r="C185" s="264" t="s">
        <v>402</v>
      </c>
      <c r="D185" s="264" t="s">
        <v>420</v>
      </c>
      <c r="E185" s="265" t="s">
        <v>1773</v>
      </c>
      <c r="F185" s="266" t="s">
        <v>1774</v>
      </c>
      <c r="G185" s="267" t="s">
        <v>17</v>
      </c>
      <c r="H185" s="268">
        <v>2</v>
      </c>
      <c r="I185" s="269">
        <v>560</v>
      </c>
      <c r="J185" s="269">
        <f>ROUND(I185*H185,2)</f>
        <v>1120</v>
      </c>
      <c r="K185" s="266" t="s">
        <v>17</v>
      </c>
      <c r="L185" s="270"/>
      <c r="M185" s="271" t="s">
        <v>17</v>
      </c>
      <c r="N185" s="272" t="s">
        <v>41</v>
      </c>
      <c r="O185" s="215">
        <v>0</v>
      </c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7" t="s">
        <v>300</v>
      </c>
      <c r="AT185" s="217" t="s">
        <v>420</v>
      </c>
      <c r="AU185" s="217" t="s">
        <v>80</v>
      </c>
      <c r="AY185" s="19" t="s">
        <v>242</v>
      </c>
      <c r="BE185" s="218">
        <f>IF(N185="základní",J185,0)</f>
        <v>1120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78</v>
      </c>
      <c r="BK185" s="218">
        <f>ROUND(I185*H185,2)</f>
        <v>1120</v>
      </c>
      <c r="BL185" s="19" t="s">
        <v>248</v>
      </c>
      <c r="BM185" s="217" t="s">
        <v>2871</v>
      </c>
    </row>
    <row r="186" spans="1:65" s="2" customFormat="1" ht="24.15" customHeight="1">
      <c r="A186" s="34"/>
      <c r="B186" s="35"/>
      <c r="C186" s="207" t="s">
        <v>408</v>
      </c>
      <c r="D186" s="207" t="s">
        <v>244</v>
      </c>
      <c r="E186" s="208" t="s">
        <v>1799</v>
      </c>
      <c r="F186" s="209" t="s">
        <v>1800</v>
      </c>
      <c r="G186" s="210" t="s">
        <v>184</v>
      </c>
      <c r="H186" s="211">
        <v>28.27</v>
      </c>
      <c r="I186" s="212">
        <v>639.13</v>
      </c>
      <c r="J186" s="212">
        <f>ROUND(I186*H186,2)</f>
        <v>18068.21</v>
      </c>
      <c r="K186" s="209" t="s">
        <v>247</v>
      </c>
      <c r="L186" s="40"/>
      <c r="M186" s="213" t="s">
        <v>17</v>
      </c>
      <c r="N186" s="214" t="s">
        <v>41</v>
      </c>
      <c r="O186" s="215">
        <v>0.292</v>
      </c>
      <c r="P186" s="215">
        <f>O186*H186</f>
        <v>8.25484</v>
      </c>
      <c r="Q186" s="215">
        <v>0.0044008</v>
      </c>
      <c r="R186" s="215">
        <f>Q186*H186</f>
        <v>0.12441061599999999</v>
      </c>
      <c r="S186" s="215">
        <v>0</v>
      </c>
      <c r="T186" s="21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7" t="s">
        <v>248</v>
      </c>
      <c r="AT186" s="217" t="s">
        <v>244</v>
      </c>
      <c r="AU186" s="217" t="s">
        <v>80</v>
      </c>
      <c r="AY186" s="19" t="s">
        <v>242</v>
      </c>
      <c r="BE186" s="218">
        <f>IF(N186="základní",J186,0)</f>
        <v>18068.21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78</v>
      </c>
      <c r="BK186" s="218">
        <f>ROUND(I186*H186,2)</f>
        <v>18068.21</v>
      </c>
      <c r="BL186" s="19" t="s">
        <v>248</v>
      </c>
      <c r="BM186" s="217" t="s">
        <v>2872</v>
      </c>
    </row>
    <row r="187" spans="1:47" s="2" customFormat="1" ht="12">
      <c r="A187" s="34"/>
      <c r="B187" s="35"/>
      <c r="C187" s="36"/>
      <c r="D187" s="219" t="s">
        <v>250</v>
      </c>
      <c r="E187" s="36"/>
      <c r="F187" s="220" t="s">
        <v>1802</v>
      </c>
      <c r="G187" s="36"/>
      <c r="H187" s="36"/>
      <c r="I187" s="36"/>
      <c r="J187" s="36"/>
      <c r="K187" s="36"/>
      <c r="L187" s="40"/>
      <c r="M187" s="221"/>
      <c r="N187" s="222"/>
      <c r="O187" s="79"/>
      <c r="P187" s="79"/>
      <c r="Q187" s="79"/>
      <c r="R187" s="79"/>
      <c r="S187" s="79"/>
      <c r="T187" s="80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250</v>
      </c>
      <c r="AU187" s="19" t="s">
        <v>80</v>
      </c>
    </row>
    <row r="188" spans="1:51" s="13" customFormat="1" ht="12">
      <c r="A188" s="13"/>
      <c r="B188" s="225"/>
      <c r="C188" s="226"/>
      <c r="D188" s="223" t="s">
        <v>254</v>
      </c>
      <c r="E188" s="227" t="s">
        <v>2788</v>
      </c>
      <c r="F188" s="228" t="s">
        <v>2873</v>
      </c>
      <c r="G188" s="226"/>
      <c r="H188" s="229">
        <v>28.27</v>
      </c>
      <c r="I188" s="226"/>
      <c r="J188" s="226"/>
      <c r="K188" s="226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254</v>
      </c>
      <c r="AU188" s="234" t="s">
        <v>80</v>
      </c>
      <c r="AV188" s="13" t="s">
        <v>80</v>
      </c>
      <c r="AW188" s="13" t="s">
        <v>32</v>
      </c>
      <c r="AX188" s="13" t="s">
        <v>78</v>
      </c>
      <c r="AY188" s="234" t="s">
        <v>242</v>
      </c>
    </row>
    <row r="189" spans="1:65" s="2" customFormat="1" ht="24.15" customHeight="1">
      <c r="A189" s="34"/>
      <c r="B189" s="35"/>
      <c r="C189" s="207" t="s">
        <v>413</v>
      </c>
      <c r="D189" s="207" t="s">
        <v>244</v>
      </c>
      <c r="E189" s="208" t="s">
        <v>1822</v>
      </c>
      <c r="F189" s="209" t="s">
        <v>1823</v>
      </c>
      <c r="G189" s="210" t="s">
        <v>581</v>
      </c>
      <c r="H189" s="211">
        <v>3</v>
      </c>
      <c r="I189" s="212">
        <v>272.15</v>
      </c>
      <c r="J189" s="212">
        <f>ROUND(I189*H189,2)</f>
        <v>816.45</v>
      </c>
      <c r="K189" s="209" t="s">
        <v>247</v>
      </c>
      <c r="L189" s="40"/>
      <c r="M189" s="213" t="s">
        <v>17</v>
      </c>
      <c r="N189" s="214" t="s">
        <v>41</v>
      </c>
      <c r="O189" s="215">
        <v>0.745</v>
      </c>
      <c r="P189" s="215">
        <f>O189*H189</f>
        <v>2.235</v>
      </c>
      <c r="Q189" s="215">
        <v>5.75E-06</v>
      </c>
      <c r="R189" s="215">
        <f>Q189*H189</f>
        <v>1.725E-05</v>
      </c>
      <c r="S189" s="215">
        <v>0</v>
      </c>
      <c r="T189" s="21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7" t="s">
        <v>248</v>
      </c>
      <c r="AT189" s="217" t="s">
        <v>244</v>
      </c>
      <c r="AU189" s="217" t="s">
        <v>80</v>
      </c>
      <c r="AY189" s="19" t="s">
        <v>242</v>
      </c>
      <c r="BE189" s="218">
        <f>IF(N189="základní",J189,0)</f>
        <v>816.45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78</v>
      </c>
      <c r="BK189" s="218">
        <f>ROUND(I189*H189,2)</f>
        <v>816.45</v>
      </c>
      <c r="BL189" s="19" t="s">
        <v>248</v>
      </c>
      <c r="BM189" s="217" t="s">
        <v>2874</v>
      </c>
    </row>
    <row r="190" spans="1:47" s="2" customFormat="1" ht="12">
      <c r="A190" s="34"/>
      <c r="B190" s="35"/>
      <c r="C190" s="36"/>
      <c r="D190" s="219" t="s">
        <v>250</v>
      </c>
      <c r="E190" s="36"/>
      <c r="F190" s="220" t="s">
        <v>1825</v>
      </c>
      <c r="G190" s="36"/>
      <c r="H190" s="36"/>
      <c r="I190" s="36"/>
      <c r="J190" s="36"/>
      <c r="K190" s="36"/>
      <c r="L190" s="40"/>
      <c r="M190" s="221"/>
      <c r="N190" s="222"/>
      <c r="O190" s="79"/>
      <c r="P190" s="79"/>
      <c r="Q190" s="79"/>
      <c r="R190" s="79"/>
      <c r="S190" s="79"/>
      <c r="T190" s="80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9" t="s">
        <v>250</v>
      </c>
      <c r="AU190" s="19" t="s">
        <v>80</v>
      </c>
    </row>
    <row r="191" spans="1:51" s="13" customFormat="1" ht="12">
      <c r="A191" s="13"/>
      <c r="B191" s="225"/>
      <c r="C191" s="226"/>
      <c r="D191" s="223" t="s">
        <v>254</v>
      </c>
      <c r="E191" s="227" t="s">
        <v>17</v>
      </c>
      <c r="F191" s="228" t="s">
        <v>262</v>
      </c>
      <c r="G191" s="226"/>
      <c r="H191" s="229">
        <v>3</v>
      </c>
      <c r="I191" s="226"/>
      <c r="J191" s="226"/>
      <c r="K191" s="226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254</v>
      </c>
      <c r="AU191" s="234" t="s">
        <v>80</v>
      </c>
      <c r="AV191" s="13" t="s">
        <v>80</v>
      </c>
      <c r="AW191" s="13" t="s">
        <v>32</v>
      </c>
      <c r="AX191" s="13" t="s">
        <v>78</v>
      </c>
      <c r="AY191" s="234" t="s">
        <v>242</v>
      </c>
    </row>
    <row r="192" spans="1:65" s="2" customFormat="1" ht="16.5" customHeight="1">
      <c r="A192" s="34"/>
      <c r="B192" s="35"/>
      <c r="C192" s="264" t="s">
        <v>419</v>
      </c>
      <c r="D192" s="264" t="s">
        <v>420</v>
      </c>
      <c r="E192" s="265" t="s">
        <v>2875</v>
      </c>
      <c r="F192" s="266" t="s">
        <v>2876</v>
      </c>
      <c r="G192" s="267" t="s">
        <v>581</v>
      </c>
      <c r="H192" s="268">
        <v>2</v>
      </c>
      <c r="I192" s="269">
        <v>228</v>
      </c>
      <c r="J192" s="269">
        <f>ROUND(I192*H192,2)</f>
        <v>456</v>
      </c>
      <c r="K192" s="266" t="s">
        <v>423</v>
      </c>
      <c r="L192" s="270"/>
      <c r="M192" s="271" t="s">
        <v>17</v>
      </c>
      <c r="N192" s="272" t="s">
        <v>41</v>
      </c>
      <c r="O192" s="215">
        <v>0</v>
      </c>
      <c r="P192" s="215">
        <f>O192*H192</f>
        <v>0</v>
      </c>
      <c r="Q192" s="215">
        <v>0.00121</v>
      </c>
      <c r="R192" s="215">
        <f>Q192*H192</f>
        <v>0.00242</v>
      </c>
      <c r="S192" s="215">
        <v>0</v>
      </c>
      <c r="T192" s="21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7" t="s">
        <v>300</v>
      </c>
      <c r="AT192" s="217" t="s">
        <v>420</v>
      </c>
      <c r="AU192" s="217" t="s">
        <v>80</v>
      </c>
      <c r="AY192" s="19" t="s">
        <v>242</v>
      </c>
      <c r="BE192" s="218">
        <f>IF(N192="základní",J192,0)</f>
        <v>456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78</v>
      </c>
      <c r="BK192" s="218">
        <f>ROUND(I192*H192,2)</f>
        <v>456</v>
      </c>
      <c r="BL192" s="19" t="s">
        <v>248</v>
      </c>
      <c r="BM192" s="217" t="s">
        <v>2877</v>
      </c>
    </row>
    <row r="193" spans="1:51" s="13" customFormat="1" ht="12">
      <c r="A193" s="13"/>
      <c r="B193" s="225"/>
      <c r="C193" s="226"/>
      <c r="D193" s="223" t="s">
        <v>254</v>
      </c>
      <c r="E193" s="227" t="s">
        <v>17</v>
      </c>
      <c r="F193" s="228" t="s">
        <v>80</v>
      </c>
      <c r="G193" s="226"/>
      <c r="H193" s="229">
        <v>2</v>
      </c>
      <c r="I193" s="226"/>
      <c r="J193" s="226"/>
      <c r="K193" s="226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254</v>
      </c>
      <c r="AU193" s="234" t="s">
        <v>80</v>
      </c>
      <c r="AV193" s="13" t="s">
        <v>80</v>
      </c>
      <c r="AW193" s="13" t="s">
        <v>32</v>
      </c>
      <c r="AX193" s="13" t="s">
        <v>78</v>
      </c>
      <c r="AY193" s="234" t="s">
        <v>242</v>
      </c>
    </row>
    <row r="194" spans="1:65" s="2" customFormat="1" ht="16.5" customHeight="1">
      <c r="A194" s="34"/>
      <c r="B194" s="35"/>
      <c r="C194" s="264" t="s">
        <v>427</v>
      </c>
      <c r="D194" s="264" t="s">
        <v>420</v>
      </c>
      <c r="E194" s="265" t="s">
        <v>2878</v>
      </c>
      <c r="F194" s="266" t="s">
        <v>2879</v>
      </c>
      <c r="G194" s="267" t="s">
        <v>581</v>
      </c>
      <c r="H194" s="268">
        <v>1</v>
      </c>
      <c r="I194" s="269">
        <v>212</v>
      </c>
      <c r="J194" s="269">
        <f>ROUND(I194*H194,2)</f>
        <v>212</v>
      </c>
      <c r="K194" s="266" t="s">
        <v>423</v>
      </c>
      <c r="L194" s="270"/>
      <c r="M194" s="271" t="s">
        <v>17</v>
      </c>
      <c r="N194" s="272" t="s">
        <v>41</v>
      </c>
      <c r="O194" s="215">
        <v>0</v>
      </c>
      <c r="P194" s="215">
        <f>O194*H194</f>
        <v>0</v>
      </c>
      <c r="Q194" s="215">
        <v>0.0011</v>
      </c>
      <c r="R194" s="215">
        <f>Q194*H194</f>
        <v>0.0011</v>
      </c>
      <c r="S194" s="215">
        <v>0</v>
      </c>
      <c r="T194" s="21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7" t="s">
        <v>300</v>
      </c>
      <c r="AT194" s="217" t="s">
        <v>420</v>
      </c>
      <c r="AU194" s="217" t="s">
        <v>80</v>
      </c>
      <c r="AY194" s="19" t="s">
        <v>242</v>
      </c>
      <c r="BE194" s="218">
        <f>IF(N194="základní",J194,0)</f>
        <v>212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78</v>
      </c>
      <c r="BK194" s="218">
        <f>ROUND(I194*H194,2)</f>
        <v>212</v>
      </c>
      <c r="BL194" s="19" t="s">
        <v>248</v>
      </c>
      <c r="BM194" s="217" t="s">
        <v>2880</v>
      </c>
    </row>
    <row r="195" spans="1:51" s="13" customFormat="1" ht="12">
      <c r="A195" s="13"/>
      <c r="B195" s="225"/>
      <c r="C195" s="226"/>
      <c r="D195" s="223" t="s">
        <v>254</v>
      </c>
      <c r="E195" s="227" t="s">
        <v>17</v>
      </c>
      <c r="F195" s="228" t="s">
        <v>78</v>
      </c>
      <c r="G195" s="226"/>
      <c r="H195" s="229">
        <v>1</v>
      </c>
      <c r="I195" s="226"/>
      <c r="J195" s="226"/>
      <c r="K195" s="226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254</v>
      </c>
      <c r="AU195" s="234" t="s">
        <v>80</v>
      </c>
      <c r="AV195" s="13" t="s">
        <v>80</v>
      </c>
      <c r="AW195" s="13" t="s">
        <v>32</v>
      </c>
      <c r="AX195" s="13" t="s">
        <v>78</v>
      </c>
      <c r="AY195" s="234" t="s">
        <v>242</v>
      </c>
    </row>
    <row r="196" spans="1:65" s="2" customFormat="1" ht="21.75" customHeight="1">
      <c r="A196" s="34"/>
      <c r="B196" s="35"/>
      <c r="C196" s="207" t="s">
        <v>433</v>
      </c>
      <c r="D196" s="207" t="s">
        <v>244</v>
      </c>
      <c r="E196" s="208" t="s">
        <v>2881</v>
      </c>
      <c r="F196" s="209" t="s">
        <v>2882</v>
      </c>
      <c r="G196" s="210" t="s">
        <v>144</v>
      </c>
      <c r="H196" s="211">
        <v>1.104</v>
      </c>
      <c r="I196" s="212">
        <v>4332.56</v>
      </c>
      <c r="J196" s="212">
        <f>ROUND(I196*H196,2)</f>
        <v>4783.15</v>
      </c>
      <c r="K196" s="209" t="s">
        <v>247</v>
      </c>
      <c r="L196" s="40"/>
      <c r="M196" s="213" t="s">
        <v>17</v>
      </c>
      <c r="N196" s="214" t="s">
        <v>41</v>
      </c>
      <c r="O196" s="215">
        <v>10.758</v>
      </c>
      <c r="P196" s="215">
        <f>O196*H196</f>
        <v>11.876832</v>
      </c>
      <c r="Q196" s="215">
        <v>0</v>
      </c>
      <c r="R196" s="215">
        <f>Q196*H196</f>
        <v>0</v>
      </c>
      <c r="S196" s="215">
        <v>1.92</v>
      </c>
      <c r="T196" s="216">
        <f>S196*H196</f>
        <v>2.1196800000000002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7" t="s">
        <v>248</v>
      </c>
      <c r="AT196" s="217" t="s">
        <v>244</v>
      </c>
      <c r="AU196" s="217" t="s">
        <v>80</v>
      </c>
      <c r="AY196" s="19" t="s">
        <v>242</v>
      </c>
      <c r="BE196" s="218">
        <f>IF(N196="základní",J196,0)</f>
        <v>4783.15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78</v>
      </c>
      <c r="BK196" s="218">
        <f>ROUND(I196*H196,2)</f>
        <v>4783.15</v>
      </c>
      <c r="BL196" s="19" t="s">
        <v>248</v>
      </c>
      <c r="BM196" s="217" t="s">
        <v>2883</v>
      </c>
    </row>
    <row r="197" spans="1:47" s="2" customFormat="1" ht="12">
      <c r="A197" s="34"/>
      <c r="B197" s="35"/>
      <c r="C197" s="36"/>
      <c r="D197" s="219" t="s">
        <v>250</v>
      </c>
      <c r="E197" s="36"/>
      <c r="F197" s="220" t="s">
        <v>2884</v>
      </c>
      <c r="G197" s="36"/>
      <c r="H197" s="36"/>
      <c r="I197" s="36"/>
      <c r="J197" s="36"/>
      <c r="K197" s="36"/>
      <c r="L197" s="40"/>
      <c r="M197" s="221"/>
      <c r="N197" s="222"/>
      <c r="O197" s="79"/>
      <c r="P197" s="79"/>
      <c r="Q197" s="79"/>
      <c r="R197" s="79"/>
      <c r="S197" s="79"/>
      <c r="T197" s="80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9" t="s">
        <v>250</v>
      </c>
      <c r="AU197" s="19" t="s">
        <v>80</v>
      </c>
    </row>
    <row r="198" spans="1:51" s="13" customFormat="1" ht="12">
      <c r="A198" s="13"/>
      <c r="B198" s="225"/>
      <c r="C198" s="226"/>
      <c r="D198" s="223" t="s">
        <v>254</v>
      </c>
      <c r="E198" s="227" t="s">
        <v>17</v>
      </c>
      <c r="F198" s="228" t="s">
        <v>2885</v>
      </c>
      <c r="G198" s="226"/>
      <c r="H198" s="229">
        <v>1.104</v>
      </c>
      <c r="I198" s="226"/>
      <c r="J198" s="226"/>
      <c r="K198" s="226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254</v>
      </c>
      <c r="AU198" s="234" t="s">
        <v>80</v>
      </c>
      <c r="AV198" s="13" t="s">
        <v>80</v>
      </c>
      <c r="AW198" s="13" t="s">
        <v>32</v>
      </c>
      <c r="AX198" s="13" t="s">
        <v>78</v>
      </c>
      <c r="AY198" s="234" t="s">
        <v>242</v>
      </c>
    </row>
    <row r="199" spans="1:65" s="2" customFormat="1" ht="21.75" customHeight="1">
      <c r="A199" s="34"/>
      <c r="B199" s="35"/>
      <c r="C199" s="207" t="s">
        <v>442</v>
      </c>
      <c r="D199" s="207" t="s">
        <v>244</v>
      </c>
      <c r="E199" s="208" t="s">
        <v>2886</v>
      </c>
      <c r="F199" s="209" t="s">
        <v>2887</v>
      </c>
      <c r="G199" s="210" t="s">
        <v>144</v>
      </c>
      <c r="H199" s="211">
        <v>0.525</v>
      </c>
      <c r="I199" s="212">
        <v>2774.34</v>
      </c>
      <c r="J199" s="212">
        <f>ROUND(I199*H199,2)</f>
        <v>1456.53</v>
      </c>
      <c r="K199" s="209" t="s">
        <v>247</v>
      </c>
      <c r="L199" s="40"/>
      <c r="M199" s="213" t="s">
        <v>17</v>
      </c>
      <c r="N199" s="214" t="s">
        <v>41</v>
      </c>
      <c r="O199" s="215">
        <v>2.177</v>
      </c>
      <c r="P199" s="215">
        <f>O199*H199</f>
        <v>1.142925</v>
      </c>
      <c r="Q199" s="215">
        <v>0</v>
      </c>
      <c r="R199" s="215">
        <f>Q199*H199</f>
        <v>0</v>
      </c>
      <c r="S199" s="215">
        <v>1.92</v>
      </c>
      <c r="T199" s="216">
        <f>S199*H199</f>
        <v>1.008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7" t="s">
        <v>248</v>
      </c>
      <c r="AT199" s="217" t="s">
        <v>244</v>
      </c>
      <c r="AU199" s="217" t="s">
        <v>80</v>
      </c>
      <c r="AY199" s="19" t="s">
        <v>242</v>
      </c>
      <c r="BE199" s="218">
        <f>IF(N199="základní",J199,0)</f>
        <v>1456.53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78</v>
      </c>
      <c r="BK199" s="218">
        <f>ROUND(I199*H199,2)</f>
        <v>1456.53</v>
      </c>
      <c r="BL199" s="19" t="s">
        <v>248</v>
      </c>
      <c r="BM199" s="217" t="s">
        <v>2888</v>
      </c>
    </row>
    <row r="200" spans="1:47" s="2" customFormat="1" ht="12">
      <c r="A200" s="34"/>
      <c r="B200" s="35"/>
      <c r="C200" s="36"/>
      <c r="D200" s="219" t="s">
        <v>250</v>
      </c>
      <c r="E200" s="36"/>
      <c r="F200" s="220" t="s">
        <v>2889</v>
      </c>
      <c r="G200" s="36"/>
      <c r="H200" s="36"/>
      <c r="I200" s="36"/>
      <c r="J200" s="36"/>
      <c r="K200" s="36"/>
      <c r="L200" s="40"/>
      <c r="M200" s="221"/>
      <c r="N200" s="222"/>
      <c r="O200" s="79"/>
      <c r="P200" s="79"/>
      <c r="Q200" s="79"/>
      <c r="R200" s="79"/>
      <c r="S200" s="79"/>
      <c r="T200" s="80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9" t="s">
        <v>250</v>
      </c>
      <c r="AU200" s="19" t="s">
        <v>80</v>
      </c>
    </row>
    <row r="201" spans="1:51" s="13" customFormat="1" ht="12">
      <c r="A201" s="13"/>
      <c r="B201" s="225"/>
      <c r="C201" s="226"/>
      <c r="D201" s="223" t="s">
        <v>254</v>
      </c>
      <c r="E201" s="227" t="s">
        <v>17</v>
      </c>
      <c r="F201" s="228" t="s">
        <v>2890</v>
      </c>
      <c r="G201" s="226"/>
      <c r="H201" s="229">
        <v>0.525</v>
      </c>
      <c r="I201" s="226"/>
      <c r="J201" s="226"/>
      <c r="K201" s="226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254</v>
      </c>
      <c r="AU201" s="234" t="s">
        <v>80</v>
      </c>
      <c r="AV201" s="13" t="s">
        <v>80</v>
      </c>
      <c r="AW201" s="13" t="s">
        <v>32</v>
      </c>
      <c r="AX201" s="13" t="s">
        <v>78</v>
      </c>
      <c r="AY201" s="234" t="s">
        <v>242</v>
      </c>
    </row>
    <row r="202" spans="1:65" s="2" customFormat="1" ht="16.5" customHeight="1">
      <c r="A202" s="34"/>
      <c r="B202" s="35"/>
      <c r="C202" s="207" t="s">
        <v>447</v>
      </c>
      <c r="D202" s="207" t="s">
        <v>244</v>
      </c>
      <c r="E202" s="208" t="s">
        <v>1890</v>
      </c>
      <c r="F202" s="209" t="s">
        <v>1891</v>
      </c>
      <c r="G202" s="210" t="s">
        <v>581</v>
      </c>
      <c r="H202" s="211">
        <v>1</v>
      </c>
      <c r="I202" s="212">
        <v>985.69</v>
      </c>
      <c r="J202" s="212">
        <f>ROUND(I202*H202,2)</f>
        <v>985.69</v>
      </c>
      <c r="K202" s="209" t="s">
        <v>247</v>
      </c>
      <c r="L202" s="40"/>
      <c r="M202" s="213" t="s">
        <v>17</v>
      </c>
      <c r="N202" s="214" t="s">
        <v>41</v>
      </c>
      <c r="O202" s="215">
        <v>1.562</v>
      </c>
      <c r="P202" s="215">
        <f>O202*H202</f>
        <v>1.562</v>
      </c>
      <c r="Q202" s="215">
        <v>0.010186</v>
      </c>
      <c r="R202" s="215">
        <f>Q202*H202</f>
        <v>0.010186</v>
      </c>
      <c r="S202" s="215">
        <v>0</v>
      </c>
      <c r="T202" s="21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7" t="s">
        <v>248</v>
      </c>
      <c r="AT202" s="217" t="s">
        <v>244</v>
      </c>
      <c r="AU202" s="217" t="s">
        <v>80</v>
      </c>
      <c r="AY202" s="19" t="s">
        <v>242</v>
      </c>
      <c r="BE202" s="218">
        <f>IF(N202="základní",J202,0)</f>
        <v>985.69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78</v>
      </c>
      <c r="BK202" s="218">
        <f>ROUND(I202*H202,2)</f>
        <v>985.69</v>
      </c>
      <c r="BL202" s="19" t="s">
        <v>248</v>
      </c>
      <c r="BM202" s="217" t="s">
        <v>2891</v>
      </c>
    </row>
    <row r="203" spans="1:47" s="2" customFormat="1" ht="12">
      <c r="A203" s="34"/>
      <c r="B203" s="35"/>
      <c r="C203" s="36"/>
      <c r="D203" s="219" t="s">
        <v>250</v>
      </c>
      <c r="E203" s="36"/>
      <c r="F203" s="220" t="s">
        <v>1893</v>
      </c>
      <c r="G203" s="36"/>
      <c r="H203" s="36"/>
      <c r="I203" s="36"/>
      <c r="J203" s="36"/>
      <c r="K203" s="36"/>
      <c r="L203" s="40"/>
      <c r="M203" s="221"/>
      <c r="N203" s="222"/>
      <c r="O203" s="79"/>
      <c r="P203" s="79"/>
      <c r="Q203" s="79"/>
      <c r="R203" s="79"/>
      <c r="S203" s="79"/>
      <c r="T203" s="80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9" t="s">
        <v>250</v>
      </c>
      <c r="AU203" s="19" t="s">
        <v>80</v>
      </c>
    </row>
    <row r="204" spans="1:51" s="13" customFormat="1" ht="12">
      <c r="A204" s="13"/>
      <c r="B204" s="225"/>
      <c r="C204" s="226"/>
      <c r="D204" s="223" t="s">
        <v>254</v>
      </c>
      <c r="E204" s="227" t="s">
        <v>17</v>
      </c>
      <c r="F204" s="228" t="s">
        <v>2892</v>
      </c>
      <c r="G204" s="226"/>
      <c r="H204" s="229">
        <v>1</v>
      </c>
      <c r="I204" s="226"/>
      <c r="J204" s="226"/>
      <c r="K204" s="226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254</v>
      </c>
      <c r="AU204" s="234" t="s">
        <v>80</v>
      </c>
      <c r="AV204" s="13" t="s">
        <v>80</v>
      </c>
      <c r="AW204" s="13" t="s">
        <v>32</v>
      </c>
      <c r="AX204" s="13" t="s">
        <v>70</v>
      </c>
      <c r="AY204" s="234" t="s">
        <v>242</v>
      </c>
    </row>
    <row r="205" spans="1:51" s="14" customFormat="1" ht="12">
      <c r="A205" s="14"/>
      <c r="B205" s="235"/>
      <c r="C205" s="236"/>
      <c r="D205" s="223" t="s">
        <v>254</v>
      </c>
      <c r="E205" s="237" t="s">
        <v>17</v>
      </c>
      <c r="F205" s="238" t="s">
        <v>261</v>
      </c>
      <c r="G205" s="236"/>
      <c r="H205" s="239">
        <v>1</v>
      </c>
      <c r="I205" s="236"/>
      <c r="J205" s="236"/>
      <c r="K205" s="236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254</v>
      </c>
      <c r="AU205" s="244" t="s">
        <v>80</v>
      </c>
      <c r="AV205" s="14" t="s">
        <v>248</v>
      </c>
      <c r="AW205" s="14" t="s">
        <v>32</v>
      </c>
      <c r="AX205" s="14" t="s">
        <v>78</v>
      </c>
      <c r="AY205" s="244" t="s">
        <v>242</v>
      </c>
    </row>
    <row r="206" spans="1:65" s="2" customFormat="1" ht="16.5" customHeight="1">
      <c r="A206" s="34"/>
      <c r="B206" s="35"/>
      <c r="C206" s="264" t="s">
        <v>452</v>
      </c>
      <c r="D206" s="264" t="s">
        <v>420</v>
      </c>
      <c r="E206" s="265" t="s">
        <v>2893</v>
      </c>
      <c r="F206" s="266" t="s">
        <v>2894</v>
      </c>
      <c r="G206" s="267" t="s">
        <v>581</v>
      </c>
      <c r="H206" s="268">
        <v>1</v>
      </c>
      <c r="I206" s="269">
        <v>2220</v>
      </c>
      <c r="J206" s="269">
        <f>ROUND(I206*H206,2)</f>
        <v>2220</v>
      </c>
      <c r="K206" s="266" t="s">
        <v>423</v>
      </c>
      <c r="L206" s="270"/>
      <c r="M206" s="271" t="s">
        <v>17</v>
      </c>
      <c r="N206" s="272" t="s">
        <v>41</v>
      </c>
      <c r="O206" s="215">
        <v>0</v>
      </c>
      <c r="P206" s="215">
        <f>O206*H206</f>
        <v>0</v>
      </c>
      <c r="Q206" s="215">
        <v>0.506</v>
      </c>
      <c r="R206" s="215">
        <f>Q206*H206</f>
        <v>0.506</v>
      </c>
      <c r="S206" s="215">
        <v>0</v>
      </c>
      <c r="T206" s="21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7" t="s">
        <v>300</v>
      </c>
      <c r="AT206" s="217" t="s">
        <v>420</v>
      </c>
      <c r="AU206" s="217" t="s">
        <v>80</v>
      </c>
      <c r="AY206" s="19" t="s">
        <v>242</v>
      </c>
      <c r="BE206" s="218">
        <f>IF(N206="základní",J206,0)</f>
        <v>2220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78</v>
      </c>
      <c r="BK206" s="218">
        <f>ROUND(I206*H206,2)</f>
        <v>2220</v>
      </c>
      <c r="BL206" s="19" t="s">
        <v>248</v>
      </c>
      <c r="BM206" s="217" t="s">
        <v>2895</v>
      </c>
    </row>
    <row r="207" spans="1:51" s="13" customFormat="1" ht="12">
      <c r="A207" s="13"/>
      <c r="B207" s="225"/>
      <c r="C207" s="226"/>
      <c r="D207" s="223" t="s">
        <v>254</v>
      </c>
      <c r="E207" s="227" t="s">
        <v>17</v>
      </c>
      <c r="F207" s="228" t="s">
        <v>78</v>
      </c>
      <c r="G207" s="226"/>
      <c r="H207" s="229">
        <v>1</v>
      </c>
      <c r="I207" s="226"/>
      <c r="J207" s="226"/>
      <c r="K207" s="226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254</v>
      </c>
      <c r="AU207" s="234" t="s">
        <v>80</v>
      </c>
      <c r="AV207" s="13" t="s">
        <v>80</v>
      </c>
      <c r="AW207" s="13" t="s">
        <v>32</v>
      </c>
      <c r="AX207" s="13" t="s">
        <v>78</v>
      </c>
      <c r="AY207" s="234" t="s">
        <v>242</v>
      </c>
    </row>
    <row r="208" spans="1:65" s="2" customFormat="1" ht="16.5" customHeight="1">
      <c r="A208" s="34"/>
      <c r="B208" s="35"/>
      <c r="C208" s="207" t="s">
        <v>465</v>
      </c>
      <c r="D208" s="207" t="s">
        <v>244</v>
      </c>
      <c r="E208" s="208" t="s">
        <v>1927</v>
      </c>
      <c r="F208" s="209" t="s">
        <v>1928</v>
      </c>
      <c r="G208" s="210" t="s">
        <v>581</v>
      </c>
      <c r="H208" s="211">
        <v>4</v>
      </c>
      <c r="I208" s="212">
        <v>1572.95</v>
      </c>
      <c r="J208" s="212">
        <f>ROUND(I208*H208,2)</f>
        <v>6291.8</v>
      </c>
      <c r="K208" s="209" t="s">
        <v>247</v>
      </c>
      <c r="L208" s="40"/>
      <c r="M208" s="213" t="s">
        <v>17</v>
      </c>
      <c r="N208" s="214" t="s">
        <v>41</v>
      </c>
      <c r="O208" s="215">
        <v>4.198</v>
      </c>
      <c r="P208" s="215">
        <f>O208*H208</f>
        <v>16.792</v>
      </c>
      <c r="Q208" s="215">
        <v>0.3409</v>
      </c>
      <c r="R208" s="215">
        <f>Q208*H208</f>
        <v>1.3636</v>
      </c>
      <c r="S208" s="215">
        <v>0</v>
      </c>
      <c r="T208" s="21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7" t="s">
        <v>248</v>
      </c>
      <c r="AT208" s="217" t="s">
        <v>244</v>
      </c>
      <c r="AU208" s="217" t="s">
        <v>80</v>
      </c>
      <c r="AY208" s="19" t="s">
        <v>242</v>
      </c>
      <c r="BE208" s="218">
        <f>IF(N208="základní",J208,0)</f>
        <v>6291.8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78</v>
      </c>
      <c r="BK208" s="218">
        <f>ROUND(I208*H208,2)</f>
        <v>6291.8</v>
      </c>
      <c r="BL208" s="19" t="s">
        <v>248</v>
      </c>
      <c r="BM208" s="217" t="s">
        <v>2896</v>
      </c>
    </row>
    <row r="209" spans="1:47" s="2" customFormat="1" ht="12">
      <c r="A209" s="34"/>
      <c r="B209" s="35"/>
      <c r="C209" s="36"/>
      <c r="D209" s="219" t="s">
        <v>250</v>
      </c>
      <c r="E209" s="36"/>
      <c r="F209" s="220" t="s">
        <v>1930</v>
      </c>
      <c r="G209" s="36"/>
      <c r="H209" s="36"/>
      <c r="I209" s="36"/>
      <c r="J209" s="36"/>
      <c r="K209" s="36"/>
      <c r="L209" s="40"/>
      <c r="M209" s="221"/>
      <c r="N209" s="222"/>
      <c r="O209" s="79"/>
      <c r="P209" s="79"/>
      <c r="Q209" s="79"/>
      <c r="R209" s="79"/>
      <c r="S209" s="79"/>
      <c r="T209" s="80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9" t="s">
        <v>250</v>
      </c>
      <c r="AU209" s="19" t="s">
        <v>80</v>
      </c>
    </row>
    <row r="210" spans="1:51" s="13" customFormat="1" ht="12">
      <c r="A210" s="13"/>
      <c r="B210" s="225"/>
      <c r="C210" s="226"/>
      <c r="D210" s="223" t="s">
        <v>254</v>
      </c>
      <c r="E210" s="227" t="s">
        <v>17</v>
      </c>
      <c r="F210" s="228" t="s">
        <v>248</v>
      </c>
      <c r="G210" s="226"/>
      <c r="H210" s="229">
        <v>4</v>
      </c>
      <c r="I210" s="226"/>
      <c r="J210" s="226"/>
      <c r="K210" s="226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254</v>
      </c>
      <c r="AU210" s="234" t="s">
        <v>80</v>
      </c>
      <c r="AV210" s="13" t="s">
        <v>80</v>
      </c>
      <c r="AW210" s="13" t="s">
        <v>32</v>
      </c>
      <c r="AX210" s="13" t="s">
        <v>78</v>
      </c>
      <c r="AY210" s="234" t="s">
        <v>242</v>
      </c>
    </row>
    <row r="211" spans="1:65" s="2" customFormat="1" ht="16.5" customHeight="1">
      <c r="A211" s="34"/>
      <c r="B211" s="35"/>
      <c r="C211" s="264" t="s">
        <v>473</v>
      </c>
      <c r="D211" s="264" t="s">
        <v>420</v>
      </c>
      <c r="E211" s="265" t="s">
        <v>1936</v>
      </c>
      <c r="F211" s="266" t="s">
        <v>1937</v>
      </c>
      <c r="G211" s="267" t="s">
        <v>581</v>
      </c>
      <c r="H211" s="268">
        <v>4</v>
      </c>
      <c r="I211" s="269">
        <v>650</v>
      </c>
      <c r="J211" s="269">
        <f>ROUND(I211*H211,2)</f>
        <v>2600</v>
      </c>
      <c r="K211" s="266" t="s">
        <v>17</v>
      </c>
      <c r="L211" s="270"/>
      <c r="M211" s="271" t="s">
        <v>17</v>
      </c>
      <c r="N211" s="272" t="s">
        <v>41</v>
      </c>
      <c r="O211" s="215">
        <v>0</v>
      </c>
      <c r="P211" s="215">
        <f>O211*H211</f>
        <v>0</v>
      </c>
      <c r="Q211" s="215">
        <v>0.08</v>
      </c>
      <c r="R211" s="215">
        <f>Q211*H211</f>
        <v>0.32</v>
      </c>
      <c r="S211" s="215">
        <v>0</v>
      </c>
      <c r="T211" s="21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7" t="s">
        <v>300</v>
      </c>
      <c r="AT211" s="217" t="s">
        <v>420</v>
      </c>
      <c r="AU211" s="217" t="s">
        <v>80</v>
      </c>
      <c r="AY211" s="19" t="s">
        <v>242</v>
      </c>
      <c r="BE211" s="218">
        <f>IF(N211="základní",J211,0)</f>
        <v>2600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78</v>
      </c>
      <c r="BK211" s="218">
        <f>ROUND(I211*H211,2)</f>
        <v>2600</v>
      </c>
      <c r="BL211" s="19" t="s">
        <v>248</v>
      </c>
      <c r="BM211" s="217" t="s">
        <v>2897</v>
      </c>
    </row>
    <row r="212" spans="1:51" s="13" customFormat="1" ht="12">
      <c r="A212" s="13"/>
      <c r="B212" s="225"/>
      <c r="C212" s="226"/>
      <c r="D212" s="223" t="s">
        <v>254</v>
      </c>
      <c r="E212" s="227" t="s">
        <v>17</v>
      </c>
      <c r="F212" s="228" t="s">
        <v>248</v>
      </c>
      <c r="G212" s="226"/>
      <c r="H212" s="229">
        <v>4</v>
      </c>
      <c r="I212" s="226"/>
      <c r="J212" s="226"/>
      <c r="K212" s="226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254</v>
      </c>
      <c r="AU212" s="234" t="s">
        <v>80</v>
      </c>
      <c r="AV212" s="13" t="s">
        <v>80</v>
      </c>
      <c r="AW212" s="13" t="s">
        <v>32</v>
      </c>
      <c r="AX212" s="13" t="s">
        <v>78</v>
      </c>
      <c r="AY212" s="234" t="s">
        <v>242</v>
      </c>
    </row>
    <row r="213" spans="1:65" s="2" customFormat="1" ht="16.5" customHeight="1">
      <c r="A213" s="34"/>
      <c r="B213" s="35"/>
      <c r="C213" s="264" t="s">
        <v>483</v>
      </c>
      <c r="D213" s="264" t="s">
        <v>420</v>
      </c>
      <c r="E213" s="265" t="s">
        <v>2898</v>
      </c>
      <c r="F213" s="266" t="s">
        <v>2899</v>
      </c>
      <c r="G213" s="267" t="s">
        <v>581</v>
      </c>
      <c r="H213" s="268">
        <v>2</v>
      </c>
      <c r="I213" s="269">
        <v>741</v>
      </c>
      <c r="J213" s="269">
        <f>ROUND(I213*H213,2)</f>
        <v>1482</v>
      </c>
      <c r="K213" s="266" t="s">
        <v>423</v>
      </c>
      <c r="L213" s="270"/>
      <c r="M213" s="271" t="s">
        <v>17</v>
      </c>
      <c r="N213" s="272" t="s">
        <v>41</v>
      </c>
      <c r="O213" s="215">
        <v>0</v>
      </c>
      <c r="P213" s="215">
        <f>O213*H213</f>
        <v>0</v>
      </c>
      <c r="Q213" s="215">
        <v>0.111</v>
      </c>
      <c r="R213" s="215">
        <f>Q213*H213</f>
        <v>0.222</v>
      </c>
      <c r="S213" s="215">
        <v>0</v>
      </c>
      <c r="T213" s="21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7" t="s">
        <v>300</v>
      </c>
      <c r="AT213" s="217" t="s">
        <v>420</v>
      </c>
      <c r="AU213" s="217" t="s">
        <v>80</v>
      </c>
      <c r="AY213" s="19" t="s">
        <v>242</v>
      </c>
      <c r="BE213" s="218">
        <f>IF(N213="základní",J213,0)</f>
        <v>1482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78</v>
      </c>
      <c r="BK213" s="218">
        <f>ROUND(I213*H213,2)</f>
        <v>1482</v>
      </c>
      <c r="BL213" s="19" t="s">
        <v>248</v>
      </c>
      <c r="BM213" s="217" t="s">
        <v>2900</v>
      </c>
    </row>
    <row r="214" spans="1:51" s="13" customFormat="1" ht="12">
      <c r="A214" s="13"/>
      <c r="B214" s="225"/>
      <c r="C214" s="226"/>
      <c r="D214" s="223" t="s">
        <v>254</v>
      </c>
      <c r="E214" s="227" t="s">
        <v>17</v>
      </c>
      <c r="F214" s="228" t="s">
        <v>80</v>
      </c>
      <c r="G214" s="226"/>
      <c r="H214" s="229">
        <v>2</v>
      </c>
      <c r="I214" s="226"/>
      <c r="J214" s="226"/>
      <c r="K214" s="226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254</v>
      </c>
      <c r="AU214" s="234" t="s">
        <v>80</v>
      </c>
      <c r="AV214" s="13" t="s">
        <v>80</v>
      </c>
      <c r="AW214" s="13" t="s">
        <v>32</v>
      </c>
      <c r="AX214" s="13" t="s">
        <v>78</v>
      </c>
      <c r="AY214" s="234" t="s">
        <v>242</v>
      </c>
    </row>
    <row r="215" spans="1:65" s="2" customFormat="1" ht="16.5" customHeight="1">
      <c r="A215" s="34"/>
      <c r="B215" s="35"/>
      <c r="C215" s="264" t="s">
        <v>497</v>
      </c>
      <c r="D215" s="264" t="s">
        <v>420</v>
      </c>
      <c r="E215" s="265" t="s">
        <v>2901</v>
      </c>
      <c r="F215" s="266" t="s">
        <v>2902</v>
      </c>
      <c r="G215" s="267" t="s">
        <v>581</v>
      </c>
      <c r="H215" s="268">
        <v>2</v>
      </c>
      <c r="I215" s="269">
        <v>452</v>
      </c>
      <c r="J215" s="269">
        <f>ROUND(I215*H215,2)</f>
        <v>904</v>
      </c>
      <c r="K215" s="266" t="s">
        <v>423</v>
      </c>
      <c r="L215" s="270"/>
      <c r="M215" s="271" t="s">
        <v>17</v>
      </c>
      <c r="N215" s="272" t="s">
        <v>41</v>
      </c>
      <c r="O215" s="215">
        <v>0</v>
      </c>
      <c r="P215" s="215">
        <f>O215*H215</f>
        <v>0</v>
      </c>
      <c r="Q215" s="215">
        <v>0.058</v>
      </c>
      <c r="R215" s="215">
        <f>Q215*H215</f>
        <v>0.116</v>
      </c>
      <c r="S215" s="215">
        <v>0</v>
      </c>
      <c r="T215" s="21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7" t="s">
        <v>300</v>
      </c>
      <c r="AT215" s="217" t="s">
        <v>420</v>
      </c>
      <c r="AU215" s="217" t="s">
        <v>80</v>
      </c>
      <c r="AY215" s="19" t="s">
        <v>242</v>
      </c>
      <c r="BE215" s="218">
        <f>IF(N215="základní",J215,0)</f>
        <v>904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78</v>
      </c>
      <c r="BK215" s="218">
        <f>ROUND(I215*H215,2)</f>
        <v>904</v>
      </c>
      <c r="BL215" s="19" t="s">
        <v>248</v>
      </c>
      <c r="BM215" s="217" t="s">
        <v>2903</v>
      </c>
    </row>
    <row r="216" spans="1:51" s="13" customFormat="1" ht="12">
      <c r="A216" s="13"/>
      <c r="B216" s="225"/>
      <c r="C216" s="226"/>
      <c r="D216" s="223" t="s">
        <v>254</v>
      </c>
      <c r="E216" s="227" t="s">
        <v>17</v>
      </c>
      <c r="F216" s="228" t="s">
        <v>80</v>
      </c>
      <c r="G216" s="226"/>
      <c r="H216" s="229">
        <v>2</v>
      </c>
      <c r="I216" s="226"/>
      <c r="J216" s="226"/>
      <c r="K216" s="226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254</v>
      </c>
      <c r="AU216" s="234" t="s">
        <v>80</v>
      </c>
      <c r="AV216" s="13" t="s">
        <v>80</v>
      </c>
      <c r="AW216" s="13" t="s">
        <v>32</v>
      </c>
      <c r="AX216" s="13" t="s">
        <v>78</v>
      </c>
      <c r="AY216" s="234" t="s">
        <v>242</v>
      </c>
    </row>
    <row r="217" spans="1:65" s="2" customFormat="1" ht="16.5" customHeight="1">
      <c r="A217" s="34"/>
      <c r="B217" s="35"/>
      <c r="C217" s="264" t="s">
        <v>507</v>
      </c>
      <c r="D217" s="264" t="s">
        <v>420</v>
      </c>
      <c r="E217" s="265" t="s">
        <v>2904</v>
      </c>
      <c r="F217" s="266" t="s">
        <v>2905</v>
      </c>
      <c r="G217" s="267" t="s">
        <v>581</v>
      </c>
      <c r="H217" s="268">
        <v>2</v>
      </c>
      <c r="I217" s="269">
        <v>750</v>
      </c>
      <c r="J217" s="269">
        <f>ROUND(I217*H217,2)</f>
        <v>1500</v>
      </c>
      <c r="K217" s="266" t="s">
        <v>17</v>
      </c>
      <c r="L217" s="270"/>
      <c r="M217" s="271" t="s">
        <v>17</v>
      </c>
      <c r="N217" s="272" t="s">
        <v>41</v>
      </c>
      <c r="O217" s="215">
        <v>0</v>
      </c>
      <c r="P217" s="215">
        <f>O217*H217</f>
        <v>0</v>
      </c>
      <c r="Q217" s="215">
        <v>0.04</v>
      </c>
      <c r="R217" s="215">
        <f>Q217*H217</f>
        <v>0.08</v>
      </c>
      <c r="S217" s="215">
        <v>0</v>
      </c>
      <c r="T217" s="21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7" t="s">
        <v>300</v>
      </c>
      <c r="AT217" s="217" t="s">
        <v>420</v>
      </c>
      <c r="AU217" s="217" t="s">
        <v>80</v>
      </c>
      <c r="AY217" s="19" t="s">
        <v>242</v>
      </c>
      <c r="BE217" s="218">
        <f>IF(N217="základní",J217,0)</f>
        <v>1500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78</v>
      </c>
      <c r="BK217" s="218">
        <f>ROUND(I217*H217,2)</f>
        <v>1500</v>
      </c>
      <c r="BL217" s="19" t="s">
        <v>248</v>
      </c>
      <c r="BM217" s="217" t="s">
        <v>2906</v>
      </c>
    </row>
    <row r="218" spans="1:51" s="13" customFormat="1" ht="12">
      <c r="A218" s="13"/>
      <c r="B218" s="225"/>
      <c r="C218" s="226"/>
      <c r="D218" s="223" t="s">
        <v>254</v>
      </c>
      <c r="E218" s="227" t="s">
        <v>17</v>
      </c>
      <c r="F218" s="228" t="s">
        <v>80</v>
      </c>
      <c r="G218" s="226"/>
      <c r="H218" s="229">
        <v>2</v>
      </c>
      <c r="I218" s="226"/>
      <c r="J218" s="226"/>
      <c r="K218" s="226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254</v>
      </c>
      <c r="AU218" s="234" t="s">
        <v>80</v>
      </c>
      <c r="AV218" s="13" t="s">
        <v>80</v>
      </c>
      <c r="AW218" s="13" t="s">
        <v>32</v>
      </c>
      <c r="AX218" s="13" t="s">
        <v>78</v>
      </c>
      <c r="AY218" s="234" t="s">
        <v>242</v>
      </c>
    </row>
    <row r="219" spans="1:65" s="2" customFormat="1" ht="16.5" customHeight="1">
      <c r="A219" s="34"/>
      <c r="B219" s="35"/>
      <c r="C219" s="264" t="s">
        <v>515</v>
      </c>
      <c r="D219" s="264" t="s">
        <v>420</v>
      </c>
      <c r="E219" s="265" t="s">
        <v>2907</v>
      </c>
      <c r="F219" s="266" t="s">
        <v>2908</v>
      </c>
      <c r="G219" s="267" t="s">
        <v>581</v>
      </c>
      <c r="H219" s="268">
        <v>1</v>
      </c>
      <c r="I219" s="269">
        <v>341</v>
      </c>
      <c r="J219" s="269">
        <f>ROUND(I219*H219,2)</f>
        <v>341</v>
      </c>
      <c r="K219" s="266" t="s">
        <v>423</v>
      </c>
      <c r="L219" s="270"/>
      <c r="M219" s="271" t="s">
        <v>17</v>
      </c>
      <c r="N219" s="272" t="s">
        <v>41</v>
      </c>
      <c r="O219" s="215">
        <v>0</v>
      </c>
      <c r="P219" s="215">
        <f>O219*H219</f>
        <v>0</v>
      </c>
      <c r="Q219" s="215">
        <v>0.04</v>
      </c>
      <c r="R219" s="215">
        <f>Q219*H219</f>
        <v>0.04</v>
      </c>
      <c r="S219" s="215">
        <v>0</v>
      </c>
      <c r="T219" s="21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7" t="s">
        <v>300</v>
      </c>
      <c r="AT219" s="217" t="s">
        <v>420</v>
      </c>
      <c r="AU219" s="217" t="s">
        <v>80</v>
      </c>
      <c r="AY219" s="19" t="s">
        <v>242</v>
      </c>
      <c r="BE219" s="218">
        <f>IF(N219="základní",J219,0)</f>
        <v>341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78</v>
      </c>
      <c r="BK219" s="218">
        <f>ROUND(I219*H219,2)</f>
        <v>341</v>
      </c>
      <c r="BL219" s="19" t="s">
        <v>248</v>
      </c>
      <c r="BM219" s="217" t="s">
        <v>2909</v>
      </c>
    </row>
    <row r="220" spans="1:51" s="13" customFormat="1" ht="12">
      <c r="A220" s="13"/>
      <c r="B220" s="225"/>
      <c r="C220" s="226"/>
      <c r="D220" s="223" t="s">
        <v>254</v>
      </c>
      <c r="E220" s="227" t="s">
        <v>17</v>
      </c>
      <c r="F220" s="228" t="s">
        <v>78</v>
      </c>
      <c r="G220" s="226"/>
      <c r="H220" s="229">
        <v>1</v>
      </c>
      <c r="I220" s="226"/>
      <c r="J220" s="226"/>
      <c r="K220" s="226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254</v>
      </c>
      <c r="AU220" s="234" t="s">
        <v>80</v>
      </c>
      <c r="AV220" s="13" t="s">
        <v>80</v>
      </c>
      <c r="AW220" s="13" t="s">
        <v>32</v>
      </c>
      <c r="AX220" s="13" t="s">
        <v>78</v>
      </c>
      <c r="AY220" s="234" t="s">
        <v>242</v>
      </c>
    </row>
    <row r="221" spans="1:65" s="2" customFormat="1" ht="16.5" customHeight="1">
      <c r="A221" s="34"/>
      <c r="B221" s="35"/>
      <c r="C221" s="264" t="s">
        <v>520</v>
      </c>
      <c r="D221" s="264" t="s">
        <v>420</v>
      </c>
      <c r="E221" s="265" t="s">
        <v>1940</v>
      </c>
      <c r="F221" s="266" t="s">
        <v>1941</v>
      </c>
      <c r="G221" s="267" t="s">
        <v>581</v>
      </c>
      <c r="H221" s="268">
        <v>4</v>
      </c>
      <c r="I221" s="269">
        <v>518</v>
      </c>
      <c r="J221" s="269">
        <f>ROUND(I221*H221,2)</f>
        <v>2072</v>
      </c>
      <c r="K221" s="266" t="s">
        <v>423</v>
      </c>
      <c r="L221" s="270"/>
      <c r="M221" s="271" t="s">
        <v>17</v>
      </c>
      <c r="N221" s="272" t="s">
        <v>41</v>
      </c>
      <c r="O221" s="215">
        <v>0</v>
      </c>
      <c r="P221" s="215">
        <f>O221*H221</f>
        <v>0</v>
      </c>
      <c r="Q221" s="215">
        <v>0.072</v>
      </c>
      <c r="R221" s="215">
        <f>Q221*H221</f>
        <v>0.288</v>
      </c>
      <c r="S221" s="215">
        <v>0</v>
      </c>
      <c r="T221" s="21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7" t="s">
        <v>300</v>
      </c>
      <c r="AT221" s="217" t="s">
        <v>420</v>
      </c>
      <c r="AU221" s="217" t="s">
        <v>80</v>
      </c>
      <c r="AY221" s="19" t="s">
        <v>242</v>
      </c>
      <c r="BE221" s="218">
        <f>IF(N221="základní",J221,0)</f>
        <v>2072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78</v>
      </c>
      <c r="BK221" s="218">
        <f>ROUND(I221*H221,2)</f>
        <v>2072</v>
      </c>
      <c r="BL221" s="19" t="s">
        <v>248</v>
      </c>
      <c r="BM221" s="217" t="s">
        <v>2910</v>
      </c>
    </row>
    <row r="222" spans="1:51" s="13" customFormat="1" ht="12">
      <c r="A222" s="13"/>
      <c r="B222" s="225"/>
      <c r="C222" s="226"/>
      <c r="D222" s="223" t="s">
        <v>254</v>
      </c>
      <c r="E222" s="227" t="s">
        <v>17</v>
      </c>
      <c r="F222" s="228" t="s">
        <v>248</v>
      </c>
      <c r="G222" s="226"/>
      <c r="H222" s="229">
        <v>4</v>
      </c>
      <c r="I222" s="226"/>
      <c r="J222" s="226"/>
      <c r="K222" s="226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254</v>
      </c>
      <c r="AU222" s="234" t="s">
        <v>80</v>
      </c>
      <c r="AV222" s="13" t="s">
        <v>80</v>
      </c>
      <c r="AW222" s="13" t="s">
        <v>32</v>
      </c>
      <c r="AX222" s="13" t="s">
        <v>78</v>
      </c>
      <c r="AY222" s="234" t="s">
        <v>242</v>
      </c>
    </row>
    <row r="223" spans="1:65" s="2" customFormat="1" ht="16.5" customHeight="1">
      <c r="A223" s="34"/>
      <c r="B223" s="35"/>
      <c r="C223" s="207" t="s">
        <v>525</v>
      </c>
      <c r="D223" s="207" t="s">
        <v>244</v>
      </c>
      <c r="E223" s="208" t="s">
        <v>2911</v>
      </c>
      <c r="F223" s="209" t="s">
        <v>2912</v>
      </c>
      <c r="G223" s="210" t="s">
        <v>581</v>
      </c>
      <c r="H223" s="211">
        <v>5</v>
      </c>
      <c r="I223" s="212">
        <v>184.83</v>
      </c>
      <c r="J223" s="212">
        <f>ROUND(I223*H223,2)</f>
        <v>924.15</v>
      </c>
      <c r="K223" s="209" t="s">
        <v>247</v>
      </c>
      <c r="L223" s="40"/>
      <c r="M223" s="213" t="s">
        <v>17</v>
      </c>
      <c r="N223" s="214" t="s">
        <v>41</v>
      </c>
      <c r="O223" s="215">
        <v>0.544</v>
      </c>
      <c r="P223" s="215">
        <f>O223*H223</f>
        <v>2.72</v>
      </c>
      <c r="Q223" s="215">
        <v>0</v>
      </c>
      <c r="R223" s="215">
        <f>Q223*H223</f>
        <v>0</v>
      </c>
      <c r="S223" s="215">
        <v>0.05</v>
      </c>
      <c r="T223" s="216">
        <f>S223*H223</f>
        <v>0.25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7" t="s">
        <v>248</v>
      </c>
      <c r="AT223" s="217" t="s">
        <v>244</v>
      </c>
      <c r="AU223" s="217" t="s">
        <v>80</v>
      </c>
      <c r="AY223" s="19" t="s">
        <v>242</v>
      </c>
      <c r="BE223" s="218">
        <f>IF(N223="základní",J223,0)</f>
        <v>924.15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78</v>
      </c>
      <c r="BK223" s="218">
        <f>ROUND(I223*H223,2)</f>
        <v>924.15</v>
      </c>
      <c r="BL223" s="19" t="s">
        <v>248</v>
      </c>
      <c r="BM223" s="217" t="s">
        <v>2913</v>
      </c>
    </row>
    <row r="224" spans="1:47" s="2" customFormat="1" ht="12">
      <c r="A224" s="34"/>
      <c r="B224" s="35"/>
      <c r="C224" s="36"/>
      <c r="D224" s="219" t="s">
        <v>250</v>
      </c>
      <c r="E224" s="36"/>
      <c r="F224" s="220" t="s">
        <v>2914</v>
      </c>
      <c r="G224" s="36"/>
      <c r="H224" s="36"/>
      <c r="I224" s="36"/>
      <c r="J224" s="36"/>
      <c r="K224" s="36"/>
      <c r="L224" s="40"/>
      <c r="M224" s="221"/>
      <c r="N224" s="222"/>
      <c r="O224" s="79"/>
      <c r="P224" s="79"/>
      <c r="Q224" s="79"/>
      <c r="R224" s="79"/>
      <c r="S224" s="79"/>
      <c r="T224" s="80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250</v>
      </c>
      <c r="AU224" s="19" t="s">
        <v>80</v>
      </c>
    </row>
    <row r="225" spans="1:51" s="13" customFormat="1" ht="12">
      <c r="A225" s="13"/>
      <c r="B225" s="225"/>
      <c r="C225" s="226"/>
      <c r="D225" s="223" t="s">
        <v>254</v>
      </c>
      <c r="E225" s="227" t="s">
        <v>17</v>
      </c>
      <c r="F225" s="228" t="s">
        <v>2915</v>
      </c>
      <c r="G225" s="226"/>
      <c r="H225" s="229">
        <v>5</v>
      </c>
      <c r="I225" s="226"/>
      <c r="J225" s="226"/>
      <c r="K225" s="226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254</v>
      </c>
      <c r="AU225" s="234" t="s">
        <v>80</v>
      </c>
      <c r="AV225" s="13" t="s">
        <v>80</v>
      </c>
      <c r="AW225" s="13" t="s">
        <v>32</v>
      </c>
      <c r="AX225" s="13" t="s">
        <v>78</v>
      </c>
      <c r="AY225" s="234" t="s">
        <v>242</v>
      </c>
    </row>
    <row r="226" spans="1:65" s="2" customFormat="1" ht="16.5" customHeight="1">
      <c r="A226" s="34"/>
      <c r="B226" s="35"/>
      <c r="C226" s="207" t="s">
        <v>532</v>
      </c>
      <c r="D226" s="207" t="s">
        <v>244</v>
      </c>
      <c r="E226" s="208" t="s">
        <v>2916</v>
      </c>
      <c r="F226" s="209" t="s">
        <v>2917</v>
      </c>
      <c r="G226" s="210" t="s">
        <v>581</v>
      </c>
      <c r="H226" s="211">
        <v>1</v>
      </c>
      <c r="I226" s="212">
        <v>1163.62</v>
      </c>
      <c r="J226" s="212">
        <f>ROUND(I226*H226,2)</f>
        <v>1163.62</v>
      </c>
      <c r="K226" s="209" t="s">
        <v>247</v>
      </c>
      <c r="L226" s="40"/>
      <c r="M226" s="213" t="s">
        <v>17</v>
      </c>
      <c r="N226" s="214" t="s">
        <v>41</v>
      </c>
      <c r="O226" s="215">
        <v>1.694</v>
      </c>
      <c r="P226" s="215">
        <f>O226*H226</f>
        <v>1.694</v>
      </c>
      <c r="Q226" s="215">
        <v>0.217338</v>
      </c>
      <c r="R226" s="215">
        <f>Q226*H226</f>
        <v>0.217338</v>
      </c>
      <c r="S226" s="215">
        <v>0</v>
      </c>
      <c r="T226" s="21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7" t="s">
        <v>248</v>
      </c>
      <c r="AT226" s="217" t="s">
        <v>244</v>
      </c>
      <c r="AU226" s="217" t="s">
        <v>80</v>
      </c>
      <c r="AY226" s="19" t="s">
        <v>242</v>
      </c>
      <c r="BE226" s="218">
        <f>IF(N226="základní",J226,0)</f>
        <v>1163.62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78</v>
      </c>
      <c r="BK226" s="218">
        <f>ROUND(I226*H226,2)</f>
        <v>1163.62</v>
      </c>
      <c r="BL226" s="19" t="s">
        <v>248</v>
      </c>
      <c r="BM226" s="217" t="s">
        <v>2918</v>
      </c>
    </row>
    <row r="227" spans="1:47" s="2" customFormat="1" ht="12">
      <c r="A227" s="34"/>
      <c r="B227" s="35"/>
      <c r="C227" s="36"/>
      <c r="D227" s="219" t="s">
        <v>250</v>
      </c>
      <c r="E227" s="36"/>
      <c r="F227" s="220" t="s">
        <v>2919</v>
      </c>
      <c r="G227" s="36"/>
      <c r="H227" s="36"/>
      <c r="I227" s="36"/>
      <c r="J227" s="36"/>
      <c r="K227" s="36"/>
      <c r="L227" s="40"/>
      <c r="M227" s="221"/>
      <c r="N227" s="222"/>
      <c r="O227" s="79"/>
      <c r="P227" s="79"/>
      <c r="Q227" s="79"/>
      <c r="R227" s="79"/>
      <c r="S227" s="79"/>
      <c r="T227" s="80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9" t="s">
        <v>250</v>
      </c>
      <c r="AU227" s="19" t="s">
        <v>80</v>
      </c>
    </row>
    <row r="228" spans="1:51" s="13" customFormat="1" ht="12">
      <c r="A228" s="13"/>
      <c r="B228" s="225"/>
      <c r="C228" s="226"/>
      <c r="D228" s="223" t="s">
        <v>254</v>
      </c>
      <c r="E228" s="227" t="s">
        <v>17</v>
      </c>
      <c r="F228" s="228" t="s">
        <v>2920</v>
      </c>
      <c r="G228" s="226"/>
      <c r="H228" s="229">
        <v>1</v>
      </c>
      <c r="I228" s="226"/>
      <c r="J228" s="226"/>
      <c r="K228" s="226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254</v>
      </c>
      <c r="AU228" s="234" t="s">
        <v>80</v>
      </c>
      <c r="AV228" s="13" t="s">
        <v>80</v>
      </c>
      <c r="AW228" s="13" t="s">
        <v>32</v>
      </c>
      <c r="AX228" s="13" t="s">
        <v>78</v>
      </c>
      <c r="AY228" s="234" t="s">
        <v>242</v>
      </c>
    </row>
    <row r="229" spans="1:65" s="2" customFormat="1" ht="16.5" customHeight="1">
      <c r="A229" s="34"/>
      <c r="B229" s="35"/>
      <c r="C229" s="207" t="s">
        <v>540</v>
      </c>
      <c r="D229" s="207" t="s">
        <v>244</v>
      </c>
      <c r="E229" s="208" t="s">
        <v>1953</v>
      </c>
      <c r="F229" s="209" t="s">
        <v>1954</v>
      </c>
      <c r="G229" s="210" t="s">
        <v>581</v>
      </c>
      <c r="H229" s="211">
        <v>4</v>
      </c>
      <c r="I229" s="212">
        <v>1303.3</v>
      </c>
      <c r="J229" s="212">
        <f>ROUND(I229*H229,2)</f>
        <v>5213.2</v>
      </c>
      <c r="K229" s="209" t="s">
        <v>247</v>
      </c>
      <c r="L229" s="40"/>
      <c r="M229" s="213" t="s">
        <v>17</v>
      </c>
      <c r="N229" s="214" t="s">
        <v>41</v>
      </c>
      <c r="O229" s="215">
        <v>2.064</v>
      </c>
      <c r="P229" s="215">
        <f>O229*H229</f>
        <v>8.256</v>
      </c>
      <c r="Q229" s="215">
        <v>0.217338</v>
      </c>
      <c r="R229" s="215">
        <f>Q229*H229</f>
        <v>0.869352</v>
      </c>
      <c r="S229" s="215">
        <v>0</v>
      </c>
      <c r="T229" s="21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7" t="s">
        <v>248</v>
      </c>
      <c r="AT229" s="217" t="s">
        <v>244</v>
      </c>
      <c r="AU229" s="217" t="s">
        <v>80</v>
      </c>
      <c r="AY229" s="19" t="s">
        <v>242</v>
      </c>
      <c r="BE229" s="218">
        <f>IF(N229="základní",J229,0)</f>
        <v>5213.2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78</v>
      </c>
      <c r="BK229" s="218">
        <f>ROUND(I229*H229,2)</f>
        <v>5213.2</v>
      </c>
      <c r="BL229" s="19" t="s">
        <v>248</v>
      </c>
      <c r="BM229" s="217" t="s">
        <v>2921</v>
      </c>
    </row>
    <row r="230" spans="1:47" s="2" customFormat="1" ht="12">
      <c r="A230" s="34"/>
      <c r="B230" s="35"/>
      <c r="C230" s="36"/>
      <c r="D230" s="219" t="s">
        <v>250</v>
      </c>
      <c r="E230" s="36"/>
      <c r="F230" s="220" t="s">
        <v>1956</v>
      </c>
      <c r="G230" s="36"/>
      <c r="H230" s="36"/>
      <c r="I230" s="36"/>
      <c r="J230" s="36"/>
      <c r="K230" s="36"/>
      <c r="L230" s="40"/>
      <c r="M230" s="221"/>
      <c r="N230" s="222"/>
      <c r="O230" s="79"/>
      <c r="P230" s="79"/>
      <c r="Q230" s="79"/>
      <c r="R230" s="79"/>
      <c r="S230" s="79"/>
      <c r="T230" s="80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9" t="s">
        <v>250</v>
      </c>
      <c r="AU230" s="19" t="s">
        <v>80</v>
      </c>
    </row>
    <row r="231" spans="1:51" s="13" customFormat="1" ht="12">
      <c r="A231" s="13"/>
      <c r="B231" s="225"/>
      <c r="C231" s="226"/>
      <c r="D231" s="223" t="s">
        <v>254</v>
      </c>
      <c r="E231" s="227" t="s">
        <v>17</v>
      </c>
      <c r="F231" s="228" t="s">
        <v>248</v>
      </c>
      <c r="G231" s="226"/>
      <c r="H231" s="229">
        <v>4</v>
      </c>
      <c r="I231" s="226"/>
      <c r="J231" s="226"/>
      <c r="K231" s="226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254</v>
      </c>
      <c r="AU231" s="234" t="s">
        <v>80</v>
      </c>
      <c r="AV231" s="13" t="s">
        <v>80</v>
      </c>
      <c r="AW231" s="13" t="s">
        <v>32</v>
      </c>
      <c r="AX231" s="13" t="s">
        <v>78</v>
      </c>
      <c r="AY231" s="234" t="s">
        <v>242</v>
      </c>
    </row>
    <row r="232" spans="1:65" s="2" customFormat="1" ht="16.5" customHeight="1">
      <c r="A232" s="34"/>
      <c r="B232" s="35"/>
      <c r="C232" s="264" t="s">
        <v>545</v>
      </c>
      <c r="D232" s="264" t="s">
        <v>420</v>
      </c>
      <c r="E232" s="265" t="s">
        <v>1962</v>
      </c>
      <c r="F232" s="266" t="s">
        <v>1963</v>
      </c>
      <c r="G232" s="267" t="s">
        <v>581</v>
      </c>
      <c r="H232" s="268">
        <v>4</v>
      </c>
      <c r="I232" s="269">
        <v>548</v>
      </c>
      <c r="J232" s="269">
        <f>ROUND(I232*H232,2)</f>
        <v>2192</v>
      </c>
      <c r="K232" s="266" t="s">
        <v>423</v>
      </c>
      <c r="L232" s="270"/>
      <c r="M232" s="271" t="s">
        <v>17</v>
      </c>
      <c r="N232" s="272" t="s">
        <v>41</v>
      </c>
      <c r="O232" s="215">
        <v>0</v>
      </c>
      <c r="P232" s="215">
        <f>O232*H232</f>
        <v>0</v>
      </c>
      <c r="Q232" s="215">
        <v>0.004</v>
      </c>
      <c r="R232" s="215">
        <f>Q232*H232</f>
        <v>0.016</v>
      </c>
      <c r="S232" s="215">
        <v>0</v>
      </c>
      <c r="T232" s="21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7" t="s">
        <v>300</v>
      </c>
      <c r="AT232" s="217" t="s">
        <v>420</v>
      </c>
      <c r="AU232" s="217" t="s">
        <v>80</v>
      </c>
      <c r="AY232" s="19" t="s">
        <v>242</v>
      </c>
      <c r="BE232" s="218">
        <f>IF(N232="základní",J232,0)</f>
        <v>2192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78</v>
      </c>
      <c r="BK232" s="218">
        <f>ROUND(I232*H232,2)</f>
        <v>2192</v>
      </c>
      <c r="BL232" s="19" t="s">
        <v>248</v>
      </c>
      <c r="BM232" s="217" t="s">
        <v>2922</v>
      </c>
    </row>
    <row r="233" spans="1:51" s="13" customFormat="1" ht="12">
      <c r="A233" s="13"/>
      <c r="B233" s="225"/>
      <c r="C233" s="226"/>
      <c r="D233" s="223" t="s">
        <v>254</v>
      </c>
      <c r="E233" s="227" t="s">
        <v>17</v>
      </c>
      <c r="F233" s="228" t="s">
        <v>248</v>
      </c>
      <c r="G233" s="226"/>
      <c r="H233" s="229">
        <v>4</v>
      </c>
      <c r="I233" s="226"/>
      <c r="J233" s="226"/>
      <c r="K233" s="226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254</v>
      </c>
      <c r="AU233" s="234" t="s">
        <v>80</v>
      </c>
      <c r="AV233" s="13" t="s">
        <v>80</v>
      </c>
      <c r="AW233" s="13" t="s">
        <v>32</v>
      </c>
      <c r="AX233" s="13" t="s">
        <v>78</v>
      </c>
      <c r="AY233" s="234" t="s">
        <v>242</v>
      </c>
    </row>
    <row r="234" spans="1:65" s="2" customFormat="1" ht="16.5" customHeight="1">
      <c r="A234" s="34"/>
      <c r="B234" s="35"/>
      <c r="C234" s="207" t="s">
        <v>600</v>
      </c>
      <c r="D234" s="207" t="s">
        <v>244</v>
      </c>
      <c r="E234" s="208" t="s">
        <v>2923</v>
      </c>
      <c r="F234" s="209" t="s">
        <v>2924</v>
      </c>
      <c r="G234" s="210" t="s">
        <v>581</v>
      </c>
      <c r="H234" s="211">
        <v>2</v>
      </c>
      <c r="I234" s="212">
        <v>578.19</v>
      </c>
      <c r="J234" s="212">
        <f>ROUND(I234*H234,2)</f>
        <v>1156.38</v>
      </c>
      <c r="K234" s="209" t="s">
        <v>247</v>
      </c>
      <c r="L234" s="40"/>
      <c r="M234" s="213" t="s">
        <v>17</v>
      </c>
      <c r="N234" s="214" t="s">
        <v>41</v>
      </c>
      <c r="O234" s="215">
        <v>1.68</v>
      </c>
      <c r="P234" s="215">
        <f>O234*H234</f>
        <v>3.36</v>
      </c>
      <c r="Q234" s="215">
        <v>0.00702</v>
      </c>
      <c r="R234" s="215">
        <f>Q234*H234</f>
        <v>0.01404</v>
      </c>
      <c r="S234" s="215">
        <v>0</v>
      </c>
      <c r="T234" s="21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7" t="s">
        <v>248</v>
      </c>
      <c r="AT234" s="217" t="s">
        <v>244</v>
      </c>
      <c r="AU234" s="217" t="s">
        <v>80</v>
      </c>
      <c r="AY234" s="19" t="s">
        <v>242</v>
      </c>
      <c r="BE234" s="218">
        <f>IF(N234="základní",J234,0)</f>
        <v>1156.38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78</v>
      </c>
      <c r="BK234" s="218">
        <f>ROUND(I234*H234,2)</f>
        <v>1156.38</v>
      </c>
      <c r="BL234" s="19" t="s">
        <v>248</v>
      </c>
      <c r="BM234" s="217" t="s">
        <v>2925</v>
      </c>
    </row>
    <row r="235" spans="1:47" s="2" customFormat="1" ht="12">
      <c r="A235" s="34"/>
      <c r="B235" s="35"/>
      <c r="C235" s="36"/>
      <c r="D235" s="219" t="s">
        <v>250</v>
      </c>
      <c r="E235" s="36"/>
      <c r="F235" s="220" t="s">
        <v>2926</v>
      </c>
      <c r="G235" s="36"/>
      <c r="H235" s="36"/>
      <c r="I235" s="36"/>
      <c r="J235" s="36"/>
      <c r="K235" s="36"/>
      <c r="L235" s="40"/>
      <c r="M235" s="221"/>
      <c r="N235" s="222"/>
      <c r="O235" s="79"/>
      <c r="P235" s="79"/>
      <c r="Q235" s="79"/>
      <c r="R235" s="79"/>
      <c r="S235" s="79"/>
      <c r="T235" s="80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9" t="s">
        <v>250</v>
      </c>
      <c r="AU235" s="19" t="s">
        <v>80</v>
      </c>
    </row>
    <row r="236" spans="1:51" s="13" customFormat="1" ht="12">
      <c r="A236" s="13"/>
      <c r="B236" s="225"/>
      <c r="C236" s="226"/>
      <c r="D236" s="223" t="s">
        <v>254</v>
      </c>
      <c r="E236" s="227" t="s">
        <v>17</v>
      </c>
      <c r="F236" s="228" t="s">
        <v>2927</v>
      </c>
      <c r="G236" s="226"/>
      <c r="H236" s="229">
        <v>2</v>
      </c>
      <c r="I236" s="226"/>
      <c r="J236" s="226"/>
      <c r="K236" s="226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254</v>
      </c>
      <c r="AU236" s="234" t="s">
        <v>80</v>
      </c>
      <c r="AV236" s="13" t="s">
        <v>80</v>
      </c>
      <c r="AW236" s="13" t="s">
        <v>32</v>
      </c>
      <c r="AX236" s="13" t="s">
        <v>78</v>
      </c>
      <c r="AY236" s="234" t="s">
        <v>242</v>
      </c>
    </row>
    <row r="237" spans="1:65" s="2" customFormat="1" ht="16.5" customHeight="1">
      <c r="A237" s="34"/>
      <c r="B237" s="35"/>
      <c r="C237" s="264" t="s">
        <v>605</v>
      </c>
      <c r="D237" s="264" t="s">
        <v>420</v>
      </c>
      <c r="E237" s="265" t="s">
        <v>2928</v>
      </c>
      <c r="F237" s="266" t="s">
        <v>2929</v>
      </c>
      <c r="G237" s="267" t="s">
        <v>581</v>
      </c>
      <c r="H237" s="268">
        <v>2</v>
      </c>
      <c r="I237" s="269">
        <v>4710</v>
      </c>
      <c r="J237" s="269">
        <f>ROUND(I237*H237,2)</f>
        <v>9420</v>
      </c>
      <c r="K237" s="266" t="s">
        <v>423</v>
      </c>
      <c r="L237" s="270"/>
      <c r="M237" s="271" t="s">
        <v>17</v>
      </c>
      <c r="N237" s="272" t="s">
        <v>41</v>
      </c>
      <c r="O237" s="215">
        <v>0</v>
      </c>
      <c r="P237" s="215">
        <f>O237*H237</f>
        <v>0</v>
      </c>
      <c r="Q237" s="215">
        <v>0.449</v>
      </c>
      <c r="R237" s="215">
        <f>Q237*H237</f>
        <v>0.898</v>
      </c>
      <c r="S237" s="215">
        <v>0</v>
      </c>
      <c r="T237" s="21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7" t="s">
        <v>300</v>
      </c>
      <c r="AT237" s="217" t="s">
        <v>420</v>
      </c>
      <c r="AU237" s="217" t="s">
        <v>80</v>
      </c>
      <c r="AY237" s="19" t="s">
        <v>242</v>
      </c>
      <c r="BE237" s="218">
        <f>IF(N237="základní",J237,0)</f>
        <v>9420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78</v>
      </c>
      <c r="BK237" s="218">
        <f>ROUND(I237*H237,2)</f>
        <v>9420</v>
      </c>
      <c r="BL237" s="19" t="s">
        <v>248</v>
      </c>
      <c r="BM237" s="217" t="s">
        <v>2930</v>
      </c>
    </row>
    <row r="238" spans="1:65" s="2" customFormat="1" ht="16.5" customHeight="1">
      <c r="A238" s="34"/>
      <c r="B238" s="35"/>
      <c r="C238" s="207" t="s">
        <v>550</v>
      </c>
      <c r="D238" s="207" t="s">
        <v>244</v>
      </c>
      <c r="E238" s="208" t="s">
        <v>1966</v>
      </c>
      <c r="F238" s="209" t="s">
        <v>1967</v>
      </c>
      <c r="G238" s="210" t="s">
        <v>184</v>
      </c>
      <c r="H238" s="211">
        <v>28.27</v>
      </c>
      <c r="I238" s="212">
        <v>13.99</v>
      </c>
      <c r="J238" s="212">
        <f>ROUND(I238*H238,2)</f>
        <v>395.5</v>
      </c>
      <c r="K238" s="209" t="s">
        <v>247</v>
      </c>
      <c r="L238" s="40"/>
      <c r="M238" s="213" t="s">
        <v>17</v>
      </c>
      <c r="N238" s="214" t="s">
        <v>41</v>
      </c>
      <c r="O238" s="215">
        <v>0.025</v>
      </c>
      <c r="P238" s="215">
        <f>O238*H238</f>
        <v>0.70675</v>
      </c>
      <c r="Q238" s="215">
        <v>9.45E-05</v>
      </c>
      <c r="R238" s="215">
        <f>Q238*H238</f>
        <v>0.002671515</v>
      </c>
      <c r="S238" s="215">
        <v>0</v>
      </c>
      <c r="T238" s="21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7" t="s">
        <v>248</v>
      </c>
      <c r="AT238" s="217" t="s">
        <v>244</v>
      </c>
      <c r="AU238" s="217" t="s">
        <v>80</v>
      </c>
      <c r="AY238" s="19" t="s">
        <v>242</v>
      </c>
      <c r="BE238" s="218">
        <f>IF(N238="základní",J238,0)</f>
        <v>395.5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78</v>
      </c>
      <c r="BK238" s="218">
        <f>ROUND(I238*H238,2)</f>
        <v>395.5</v>
      </c>
      <c r="BL238" s="19" t="s">
        <v>248</v>
      </c>
      <c r="BM238" s="217" t="s">
        <v>2931</v>
      </c>
    </row>
    <row r="239" spans="1:47" s="2" customFormat="1" ht="12">
      <c r="A239" s="34"/>
      <c r="B239" s="35"/>
      <c r="C239" s="36"/>
      <c r="D239" s="219" t="s">
        <v>250</v>
      </c>
      <c r="E239" s="36"/>
      <c r="F239" s="220" t="s">
        <v>1969</v>
      </c>
      <c r="G239" s="36"/>
      <c r="H239" s="36"/>
      <c r="I239" s="36"/>
      <c r="J239" s="36"/>
      <c r="K239" s="36"/>
      <c r="L239" s="40"/>
      <c r="M239" s="221"/>
      <c r="N239" s="222"/>
      <c r="O239" s="79"/>
      <c r="P239" s="79"/>
      <c r="Q239" s="79"/>
      <c r="R239" s="79"/>
      <c r="S239" s="79"/>
      <c r="T239" s="80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9" t="s">
        <v>250</v>
      </c>
      <c r="AU239" s="19" t="s">
        <v>80</v>
      </c>
    </row>
    <row r="240" spans="1:51" s="13" customFormat="1" ht="12">
      <c r="A240" s="13"/>
      <c r="B240" s="225"/>
      <c r="C240" s="226"/>
      <c r="D240" s="223" t="s">
        <v>254</v>
      </c>
      <c r="E240" s="227" t="s">
        <v>17</v>
      </c>
      <c r="F240" s="228" t="s">
        <v>2788</v>
      </c>
      <c r="G240" s="226"/>
      <c r="H240" s="229">
        <v>28.27</v>
      </c>
      <c r="I240" s="226"/>
      <c r="J240" s="226"/>
      <c r="K240" s="226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254</v>
      </c>
      <c r="AU240" s="234" t="s">
        <v>80</v>
      </c>
      <c r="AV240" s="13" t="s">
        <v>80</v>
      </c>
      <c r="AW240" s="13" t="s">
        <v>32</v>
      </c>
      <c r="AX240" s="13" t="s">
        <v>78</v>
      </c>
      <c r="AY240" s="234" t="s">
        <v>242</v>
      </c>
    </row>
    <row r="241" spans="1:63" s="12" customFormat="1" ht="22.8" customHeight="1">
      <c r="A241" s="12"/>
      <c r="B241" s="192"/>
      <c r="C241" s="193"/>
      <c r="D241" s="194" t="s">
        <v>69</v>
      </c>
      <c r="E241" s="205" t="s">
        <v>308</v>
      </c>
      <c r="F241" s="205" t="s">
        <v>585</v>
      </c>
      <c r="G241" s="193"/>
      <c r="H241" s="193"/>
      <c r="I241" s="193"/>
      <c r="J241" s="206">
        <f>BK241</f>
        <v>4512.47</v>
      </c>
      <c r="K241" s="193"/>
      <c r="L241" s="197"/>
      <c r="M241" s="198"/>
      <c r="N241" s="199"/>
      <c r="O241" s="199"/>
      <c r="P241" s="200">
        <f>SUM(P242:P247)</f>
        <v>2.532</v>
      </c>
      <c r="Q241" s="199"/>
      <c r="R241" s="200">
        <f>SUM(R242:R247)</f>
        <v>0.00207</v>
      </c>
      <c r="S241" s="199"/>
      <c r="T241" s="201">
        <f>SUM(T242:T247)</f>
        <v>0.052199999999999996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2" t="s">
        <v>78</v>
      </c>
      <c r="AT241" s="203" t="s">
        <v>69</v>
      </c>
      <c r="AU241" s="203" t="s">
        <v>78</v>
      </c>
      <c r="AY241" s="202" t="s">
        <v>242</v>
      </c>
      <c r="BK241" s="204">
        <f>SUM(BK242:BK247)</f>
        <v>4512.47</v>
      </c>
    </row>
    <row r="242" spans="1:65" s="2" customFormat="1" ht="24.15" customHeight="1">
      <c r="A242" s="34"/>
      <c r="B242" s="35"/>
      <c r="C242" s="207" t="s">
        <v>558</v>
      </c>
      <c r="D242" s="207" t="s">
        <v>244</v>
      </c>
      <c r="E242" s="208" t="s">
        <v>2030</v>
      </c>
      <c r="F242" s="209" t="s">
        <v>2031</v>
      </c>
      <c r="G242" s="210" t="s">
        <v>184</v>
      </c>
      <c r="H242" s="211">
        <v>0.6</v>
      </c>
      <c r="I242" s="212">
        <v>7054.43</v>
      </c>
      <c r="J242" s="212">
        <f>ROUND(I242*H242,2)</f>
        <v>4232.66</v>
      </c>
      <c r="K242" s="209" t="s">
        <v>247</v>
      </c>
      <c r="L242" s="40"/>
      <c r="M242" s="213" t="s">
        <v>17</v>
      </c>
      <c r="N242" s="214" t="s">
        <v>41</v>
      </c>
      <c r="O242" s="215">
        <v>3.3</v>
      </c>
      <c r="P242" s="215">
        <f>O242*H242</f>
        <v>1.9799999999999998</v>
      </c>
      <c r="Q242" s="215">
        <v>0.00345</v>
      </c>
      <c r="R242" s="215">
        <f>Q242*H242</f>
        <v>0.00207</v>
      </c>
      <c r="S242" s="215">
        <v>0.087</v>
      </c>
      <c r="T242" s="216">
        <f>S242*H242</f>
        <v>0.052199999999999996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7" t="s">
        <v>248</v>
      </c>
      <c r="AT242" s="217" t="s">
        <v>244</v>
      </c>
      <c r="AU242" s="217" t="s">
        <v>80</v>
      </c>
      <c r="AY242" s="19" t="s">
        <v>242</v>
      </c>
      <c r="BE242" s="218">
        <f>IF(N242="základní",J242,0)</f>
        <v>4232.66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78</v>
      </c>
      <c r="BK242" s="218">
        <f>ROUND(I242*H242,2)</f>
        <v>4232.66</v>
      </c>
      <c r="BL242" s="19" t="s">
        <v>248</v>
      </c>
      <c r="BM242" s="217" t="s">
        <v>2932</v>
      </c>
    </row>
    <row r="243" spans="1:47" s="2" customFormat="1" ht="12">
      <c r="A243" s="34"/>
      <c r="B243" s="35"/>
      <c r="C243" s="36"/>
      <c r="D243" s="219" t="s">
        <v>250</v>
      </c>
      <c r="E243" s="36"/>
      <c r="F243" s="220" t="s">
        <v>2033</v>
      </c>
      <c r="G243" s="36"/>
      <c r="H243" s="36"/>
      <c r="I243" s="36"/>
      <c r="J243" s="36"/>
      <c r="K243" s="36"/>
      <c r="L243" s="40"/>
      <c r="M243" s="221"/>
      <c r="N243" s="222"/>
      <c r="O243" s="79"/>
      <c r="P243" s="79"/>
      <c r="Q243" s="79"/>
      <c r="R243" s="79"/>
      <c r="S243" s="79"/>
      <c r="T243" s="80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9" t="s">
        <v>250</v>
      </c>
      <c r="AU243" s="19" t="s">
        <v>80</v>
      </c>
    </row>
    <row r="244" spans="1:51" s="13" customFormat="1" ht="12">
      <c r="A244" s="13"/>
      <c r="B244" s="225"/>
      <c r="C244" s="226"/>
      <c r="D244" s="223" t="s">
        <v>254</v>
      </c>
      <c r="E244" s="227" t="s">
        <v>2794</v>
      </c>
      <c r="F244" s="228" t="s">
        <v>2933</v>
      </c>
      <c r="G244" s="226"/>
      <c r="H244" s="229">
        <v>0.6</v>
      </c>
      <c r="I244" s="226"/>
      <c r="J244" s="226"/>
      <c r="K244" s="226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254</v>
      </c>
      <c r="AU244" s="234" t="s">
        <v>80</v>
      </c>
      <c r="AV244" s="13" t="s">
        <v>80</v>
      </c>
      <c r="AW244" s="13" t="s">
        <v>32</v>
      </c>
      <c r="AX244" s="13" t="s">
        <v>78</v>
      </c>
      <c r="AY244" s="234" t="s">
        <v>242</v>
      </c>
    </row>
    <row r="245" spans="1:65" s="2" customFormat="1" ht="24.15" customHeight="1">
      <c r="A245" s="34"/>
      <c r="B245" s="35"/>
      <c r="C245" s="207" t="s">
        <v>563</v>
      </c>
      <c r="D245" s="207" t="s">
        <v>244</v>
      </c>
      <c r="E245" s="208" t="s">
        <v>2036</v>
      </c>
      <c r="F245" s="209" t="s">
        <v>2037</v>
      </c>
      <c r="G245" s="210" t="s">
        <v>184</v>
      </c>
      <c r="H245" s="211">
        <v>0.6</v>
      </c>
      <c r="I245" s="212">
        <v>466.35</v>
      </c>
      <c r="J245" s="212">
        <f>ROUND(I245*H245,2)</f>
        <v>279.81</v>
      </c>
      <c r="K245" s="209" t="s">
        <v>247</v>
      </c>
      <c r="L245" s="40"/>
      <c r="M245" s="213" t="s">
        <v>17</v>
      </c>
      <c r="N245" s="214" t="s">
        <v>41</v>
      </c>
      <c r="O245" s="215">
        <v>0.92</v>
      </c>
      <c r="P245" s="215">
        <f>O245*H245</f>
        <v>0.552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7" t="s">
        <v>248</v>
      </c>
      <c r="AT245" s="217" t="s">
        <v>244</v>
      </c>
      <c r="AU245" s="217" t="s">
        <v>80</v>
      </c>
      <c r="AY245" s="19" t="s">
        <v>242</v>
      </c>
      <c r="BE245" s="218">
        <f>IF(N245="základní",J245,0)</f>
        <v>279.81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78</v>
      </c>
      <c r="BK245" s="218">
        <f>ROUND(I245*H245,2)</f>
        <v>279.81</v>
      </c>
      <c r="BL245" s="19" t="s">
        <v>248</v>
      </c>
      <c r="BM245" s="217" t="s">
        <v>2934</v>
      </c>
    </row>
    <row r="246" spans="1:47" s="2" customFormat="1" ht="12">
      <c r="A246" s="34"/>
      <c r="B246" s="35"/>
      <c r="C246" s="36"/>
      <c r="D246" s="219" t="s">
        <v>250</v>
      </c>
      <c r="E246" s="36"/>
      <c r="F246" s="220" t="s">
        <v>2039</v>
      </c>
      <c r="G246" s="36"/>
      <c r="H246" s="36"/>
      <c r="I246" s="36"/>
      <c r="J246" s="36"/>
      <c r="K246" s="36"/>
      <c r="L246" s="40"/>
      <c r="M246" s="221"/>
      <c r="N246" s="222"/>
      <c r="O246" s="79"/>
      <c r="P246" s="79"/>
      <c r="Q246" s="79"/>
      <c r="R246" s="79"/>
      <c r="S246" s="79"/>
      <c r="T246" s="80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9" t="s">
        <v>250</v>
      </c>
      <c r="AU246" s="19" t="s">
        <v>80</v>
      </c>
    </row>
    <row r="247" spans="1:51" s="13" customFormat="1" ht="12">
      <c r="A247" s="13"/>
      <c r="B247" s="225"/>
      <c r="C247" s="226"/>
      <c r="D247" s="223" t="s">
        <v>254</v>
      </c>
      <c r="E247" s="227" t="s">
        <v>17</v>
      </c>
      <c r="F247" s="228" t="s">
        <v>2794</v>
      </c>
      <c r="G247" s="226"/>
      <c r="H247" s="229">
        <v>0.6</v>
      </c>
      <c r="I247" s="226"/>
      <c r="J247" s="226"/>
      <c r="K247" s="226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254</v>
      </c>
      <c r="AU247" s="234" t="s">
        <v>80</v>
      </c>
      <c r="AV247" s="13" t="s">
        <v>80</v>
      </c>
      <c r="AW247" s="13" t="s">
        <v>32</v>
      </c>
      <c r="AX247" s="13" t="s">
        <v>78</v>
      </c>
      <c r="AY247" s="234" t="s">
        <v>242</v>
      </c>
    </row>
    <row r="248" spans="1:63" s="12" customFormat="1" ht="22.8" customHeight="1">
      <c r="A248" s="12"/>
      <c r="B248" s="192"/>
      <c r="C248" s="193"/>
      <c r="D248" s="194" t="s">
        <v>69</v>
      </c>
      <c r="E248" s="205" t="s">
        <v>731</v>
      </c>
      <c r="F248" s="205" t="s">
        <v>732</v>
      </c>
      <c r="G248" s="193"/>
      <c r="H248" s="193"/>
      <c r="I248" s="193"/>
      <c r="J248" s="206">
        <f>BK248</f>
        <v>1175.92</v>
      </c>
      <c r="K248" s="193"/>
      <c r="L248" s="197"/>
      <c r="M248" s="198"/>
      <c r="N248" s="199"/>
      <c r="O248" s="199"/>
      <c r="P248" s="200">
        <f>SUM(P249:P256)</f>
        <v>0.204907</v>
      </c>
      <c r="Q248" s="199"/>
      <c r="R248" s="200">
        <f>SUM(R249:R256)</f>
        <v>0</v>
      </c>
      <c r="S248" s="199"/>
      <c r="T248" s="201">
        <f>SUM(T249:T256)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2" t="s">
        <v>78</v>
      </c>
      <c r="AT248" s="203" t="s">
        <v>69</v>
      </c>
      <c r="AU248" s="203" t="s">
        <v>78</v>
      </c>
      <c r="AY248" s="202" t="s">
        <v>242</v>
      </c>
      <c r="BK248" s="204">
        <f>SUM(BK249:BK256)</f>
        <v>1175.92</v>
      </c>
    </row>
    <row r="249" spans="1:65" s="2" customFormat="1" ht="24.15" customHeight="1">
      <c r="A249" s="34"/>
      <c r="B249" s="35"/>
      <c r="C249" s="207" t="s">
        <v>571</v>
      </c>
      <c r="D249" s="207" t="s">
        <v>244</v>
      </c>
      <c r="E249" s="208" t="s">
        <v>747</v>
      </c>
      <c r="F249" s="209" t="s">
        <v>748</v>
      </c>
      <c r="G249" s="210" t="s">
        <v>736</v>
      </c>
      <c r="H249" s="211">
        <v>3.473</v>
      </c>
      <c r="I249" s="212">
        <v>51.68</v>
      </c>
      <c r="J249" s="212">
        <f>ROUND(I249*H249,2)</f>
        <v>179.48</v>
      </c>
      <c r="K249" s="209" t="s">
        <v>247</v>
      </c>
      <c r="L249" s="40"/>
      <c r="M249" s="213" t="s">
        <v>17</v>
      </c>
      <c r="N249" s="214" t="s">
        <v>41</v>
      </c>
      <c r="O249" s="215">
        <v>0.032</v>
      </c>
      <c r="P249" s="215">
        <f>O249*H249</f>
        <v>0.111136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7" t="s">
        <v>248</v>
      </c>
      <c r="AT249" s="217" t="s">
        <v>244</v>
      </c>
      <c r="AU249" s="217" t="s">
        <v>80</v>
      </c>
      <c r="AY249" s="19" t="s">
        <v>242</v>
      </c>
      <c r="BE249" s="218">
        <f>IF(N249="základní",J249,0)</f>
        <v>179.48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78</v>
      </c>
      <c r="BK249" s="218">
        <f>ROUND(I249*H249,2)</f>
        <v>179.48</v>
      </c>
      <c r="BL249" s="19" t="s">
        <v>248</v>
      </c>
      <c r="BM249" s="217" t="s">
        <v>2935</v>
      </c>
    </row>
    <row r="250" spans="1:47" s="2" customFormat="1" ht="12">
      <c r="A250" s="34"/>
      <c r="B250" s="35"/>
      <c r="C250" s="36"/>
      <c r="D250" s="219" t="s">
        <v>250</v>
      </c>
      <c r="E250" s="36"/>
      <c r="F250" s="220" t="s">
        <v>750</v>
      </c>
      <c r="G250" s="36"/>
      <c r="H250" s="36"/>
      <c r="I250" s="36"/>
      <c r="J250" s="36"/>
      <c r="K250" s="36"/>
      <c r="L250" s="40"/>
      <c r="M250" s="221"/>
      <c r="N250" s="222"/>
      <c r="O250" s="79"/>
      <c r="P250" s="79"/>
      <c r="Q250" s="79"/>
      <c r="R250" s="79"/>
      <c r="S250" s="79"/>
      <c r="T250" s="80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9" t="s">
        <v>250</v>
      </c>
      <c r="AU250" s="19" t="s">
        <v>80</v>
      </c>
    </row>
    <row r="251" spans="1:65" s="2" customFormat="1" ht="24.15" customHeight="1">
      <c r="A251" s="34"/>
      <c r="B251" s="35"/>
      <c r="C251" s="207" t="s">
        <v>578</v>
      </c>
      <c r="D251" s="207" t="s">
        <v>244</v>
      </c>
      <c r="E251" s="208" t="s">
        <v>752</v>
      </c>
      <c r="F251" s="209" t="s">
        <v>741</v>
      </c>
      <c r="G251" s="210" t="s">
        <v>736</v>
      </c>
      <c r="H251" s="211">
        <v>31.257</v>
      </c>
      <c r="I251" s="212">
        <v>12.99</v>
      </c>
      <c r="J251" s="212">
        <f>ROUND(I251*H251,2)</f>
        <v>406.03</v>
      </c>
      <c r="K251" s="209" t="s">
        <v>247</v>
      </c>
      <c r="L251" s="40"/>
      <c r="M251" s="213" t="s">
        <v>17</v>
      </c>
      <c r="N251" s="214" t="s">
        <v>41</v>
      </c>
      <c r="O251" s="215">
        <v>0.003</v>
      </c>
      <c r="P251" s="215">
        <f>O251*H251</f>
        <v>0.09377100000000001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7" t="s">
        <v>248</v>
      </c>
      <c r="AT251" s="217" t="s">
        <v>244</v>
      </c>
      <c r="AU251" s="217" t="s">
        <v>80</v>
      </c>
      <c r="AY251" s="19" t="s">
        <v>242</v>
      </c>
      <c r="BE251" s="218">
        <f>IF(N251="základní",J251,0)</f>
        <v>406.03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78</v>
      </c>
      <c r="BK251" s="218">
        <f>ROUND(I251*H251,2)</f>
        <v>406.03</v>
      </c>
      <c r="BL251" s="19" t="s">
        <v>248</v>
      </c>
      <c r="BM251" s="217" t="s">
        <v>2936</v>
      </c>
    </row>
    <row r="252" spans="1:47" s="2" customFormat="1" ht="12">
      <c r="A252" s="34"/>
      <c r="B252" s="35"/>
      <c r="C252" s="36"/>
      <c r="D252" s="219" t="s">
        <v>250</v>
      </c>
      <c r="E252" s="36"/>
      <c r="F252" s="220" t="s">
        <v>754</v>
      </c>
      <c r="G252" s="36"/>
      <c r="H252" s="36"/>
      <c r="I252" s="36"/>
      <c r="J252" s="36"/>
      <c r="K252" s="36"/>
      <c r="L252" s="40"/>
      <c r="M252" s="221"/>
      <c r="N252" s="222"/>
      <c r="O252" s="79"/>
      <c r="P252" s="79"/>
      <c r="Q252" s="79"/>
      <c r="R252" s="79"/>
      <c r="S252" s="79"/>
      <c r="T252" s="80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9" t="s">
        <v>250</v>
      </c>
      <c r="AU252" s="19" t="s">
        <v>80</v>
      </c>
    </row>
    <row r="253" spans="1:47" s="2" customFormat="1" ht="12">
      <c r="A253" s="34"/>
      <c r="B253" s="35"/>
      <c r="C253" s="36"/>
      <c r="D253" s="223" t="s">
        <v>252</v>
      </c>
      <c r="E253" s="36"/>
      <c r="F253" s="224" t="s">
        <v>744</v>
      </c>
      <c r="G253" s="36"/>
      <c r="H253" s="36"/>
      <c r="I253" s="36"/>
      <c r="J253" s="36"/>
      <c r="K253" s="36"/>
      <c r="L253" s="40"/>
      <c r="M253" s="221"/>
      <c r="N253" s="222"/>
      <c r="O253" s="79"/>
      <c r="P253" s="79"/>
      <c r="Q253" s="79"/>
      <c r="R253" s="79"/>
      <c r="S253" s="79"/>
      <c r="T253" s="80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9" t="s">
        <v>252</v>
      </c>
      <c r="AU253" s="19" t="s">
        <v>80</v>
      </c>
    </row>
    <row r="254" spans="1:51" s="13" customFormat="1" ht="12">
      <c r="A254" s="13"/>
      <c r="B254" s="225"/>
      <c r="C254" s="226"/>
      <c r="D254" s="223" t="s">
        <v>254</v>
      </c>
      <c r="E254" s="227" t="s">
        <v>17</v>
      </c>
      <c r="F254" s="228" t="s">
        <v>2937</v>
      </c>
      <c r="G254" s="226"/>
      <c r="H254" s="229">
        <v>31.257</v>
      </c>
      <c r="I254" s="226"/>
      <c r="J254" s="226"/>
      <c r="K254" s="226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254</v>
      </c>
      <c r="AU254" s="234" t="s">
        <v>80</v>
      </c>
      <c r="AV254" s="13" t="s">
        <v>80</v>
      </c>
      <c r="AW254" s="13" t="s">
        <v>32</v>
      </c>
      <c r="AX254" s="13" t="s">
        <v>78</v>
      </c>
      <c r="AY254" s="234" t="s">
        <v>242</v>
      </c>
    </row>
    <row r="255" spans="1:65" s="2" customFormat="1" ht="24.15" customHeight="1">
      <c r="A255" s="34"/>
      <c r="B255" s="35"/>
      <c r="C255" s="207" t="s">
        <v>586</v>
      </c>
      <c r="D255" s="207" t="s">
        <v>244</v>
      </c>
      <c r="E255" s="208" t="s">
        <v>757</v>
      </c>
      <c r="F255" s="209" t="s">
        <v>758</v>
      </c>
      <c r="G255" s="210" t="s">
        <v>736</v>
      </c>
      <c r="H255" s="211">
        <v>3.473</v>
      </c>
      <c r="I255" s="212">
        <v>170</v>
      </c>
      <c r="J255" s="212">
        <f>ROUND(I255*H255,2)</f>
        <v>590.41</v>
      </c>
      <c r="K255" s="209" t="s">
        <v>247</v>
      </c>
      <c r="L255" s="40"/>
      <c r="M255" s="213" t="s">
        <v>17</v>
      </c>
      <c r="N255" s="214" t="s">
        <v>41</v>
      </c>
      <c r="O255" s="215">
        <v>0</v>
      </c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17" t="s">
        <v>248</v>
      </c>
      <c r="AT255" s="217" t="s">
        <v>244</v>
      </c>
      <c r="AU255" s="217" t="s">
        <v>80</v>
      </c>
      <c r="AY255" s="19" t="s">
        <v>242</v>
      </c>
      <c r="BE255" s="218">
        <f>IF(N255="základní",J255,0)</f>
        <v>590.41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78</v>
      </c>
      <c r="BK255" s="218">
        <f>ROUND(I255*H255,2)</f>
        <v>590.41</v>
      </c>
      <c r="BL255" s="19" t="s">
        <v>248</v>
      </c>
      <c r="BM255" s="217" t="s">
        <v>2938</v>
      </c>
    </row>
    <row r="256" spans="1:47" s="2" customFormat="1" ht="12">
      <c r="A256" s="34"/>
      <c r="B256" s="35"/>
      <c r="C256" s="36"/>
      <c r="D256" s="219" t="s">
        <v>250</v>
      </c>
      <c r="E256" s="36"/>
      <c r="F256" s="220" t="s">
        <v>760</v>
      </c>
      <c r="G256" s="36"/>
      <c r="H256" s="36"/>
      <c r="I256" s="36"/>
      <c r="J256" s="36"/>
      <c r="K256" s="36"/>
      <c r="L256" s="40"/>
      <c r="M256" s="221"/>
      <c r="N256" s="222"/>
      <c r="O256" s="79"/>
      <c r="P256" s="79"/>
      <c r="Q256" s="79"/>
      <c r="R256" s="79"/>
      <c r="S256" s="79"/>
      <c r="T256" s="80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9" t="s">
        <v>250</v>
      </c>
      <c r="AU256" s="19" t="s">
        <v>80</v>
      </c>
    </row>
    <row r="257" spans="1:63" s="12" customFormat="1" ht="22.8" customHeight="1">
      <c r="A257" s="12"/>
      <c r="B257" s="192"/>
      <c r="C257" s="193"/>
      <c r="D257" s="194" t="s">
        <v>69</v>
      </c>
      <c r="E257" s="205" t="s">
        <v>771</v>
      </c>
      <c r="F257" s="205" t="s">
        <v>772</v>
      </c>
      <c r="G257" s="193"/>
      <c r="H257" s="193"/>
      <c r="I257" s="193"/>
      <c r="J257" s="206">
        <f>BK257</f>
        <v>39195.61</v>
      </c>
      <c r="K257" s="193"/>
      <c r="L257" s="197"/>
      <c r="M257" s="198"/>
      <c r="N257" s="199"/>
      <c r="O257" s="199"/>
      <c r="P257" s="200">
        <f>SUM(P258:P259)</f>
        <v>71.90027300000001</v>
      </c>
      <c r="Q257" s="199"/>
      <c r="R257" s="200">
        <f>SUM(R258:R259)</f>
        <v>0</v>
      </c>
      <c r="S257" s="199"/>
      <c r="T257" s="201">
        <f>SUM(T258:T259)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2" t="s">
        <v>78</v>
      </c>
      <c r="AT257" s="203" t="s">
        <v>69</v>
      </c>
      <c r="AU257" s="203" t="s">
        <v>78</v>
      </c>
      <c r="AY257" s="202" t="s">
        <v>242</v>
      </c>
      <c r="BK257" s="204">
        <f>SUM(BK258:BK259)</f>
        <v>39195.61</v>
      </c>
    </row>
    <row r="258" spans="1:65" s="2" customFormat="1" ht="24.15" customHeight="1">
      <c r="A258" s="34"/>
      <c r="B258" s="35"/>
      <c r="C258" s="207" t="s">
        <v>590</v>
      </c>
      <c r="D258" s="207" t="s">
        <v>244</v>
      </c>
      <c r="E258" s="208" t="s">
        <v>774</v>
      </c>
      <c r="F258" s="209" t="s">
        <v>775</v>
      </c>
      <c r="G258" s="210" t="s">
        <v>736</v>
      </c>
      <c r="H258" s="211">
        <v>181.109</v>
      </c>
      <c r="I258" s="212">
        <v>216.42</v>
      </c>
      <c r="J258" s="212">
        <f>ROUND(I258*H258,2)</f>
        <v>39195.61</v>
      </c>
      <c r="K258" s="209" t="s">
        <v>247</v>
      </c>
      <c r="L258" s="40"/>
      <c r="M258" s="213" t="s">
        <v>17</v>
      </c>
      <c r="N258" s="214" t="s">
        <v>41</v>
      </c>
      <c r="O258" s="215">
        <v>0.397</v>
      </c>
      <c r="P258" s="215">
        <f>O258*H258</f>
        <v>71.90027300000001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7" t="s">
        <v>248</v>
      </c>
      <c r="AT258" s="217" t="s">
        <v>244</v>
      </c>
      <c r="AU258" s="217" t="s">
        <v>80</v>
      </c>
      <c r="AY258" s="19" t="s">
        <v>242</v>
      </c>
      <c r="BE258" s="218">
        <f>IF(N258="základní",J258,0)</f>
        <v>39195.61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78</v>
      </c>
      <c r="BK258" s="218">
        <f>ROUND(I258*H258,2)</f>
        <v>39195.61</v>
      </c>
      <c r="BL258" s="19" t="s">
        <v>248</v>
      </c>
      <c r="BM258" s="217" t="s">
        <v>2939</v>
      </c>
    </row>
    <row r="259" spans="1:47" s="2" customFormat="1" ht="12">
      <c r="A259" s="34"/>
      <c r="B259" s="35"/>
      <c r="C259" s="36"/>
      <c r="D259" s="219" t="s">
        <v>250</v>
      </c>
      <c r="E259" s="36"/>
      <c r="F259" s="220" t="s">
        <v>777</v>
      </c>
      <c r="G259" s="36"/>
      <c r="H259" s="36"/>
      <c r="I259" s="36"/>
      <c r="J259" s="36"/>
      <c r="K259" s="36"/>
      <c r="L259" s="40"/>
      <c r="M259" s="221"/>
      <c r="N259" s="222"/>
      <c r="O259" s="79"/>
      <c r="P259" s="79"/>
      <c r="Q259" s="79"/>
      <c r="R259" s="79"/>
      <c r="S259" s="79"/>
      <c r="T259" s="80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9" t="s">
        <v>250</v>
      </c>
      <c r="AU259" s="19" t="s">
        <v>80</v>
      </c>
    </row>
    <row r="260" spans="1:63" s="12" customFormat="1" ht="25.9" customHeight="1">
      <c r="A260" s="12"/>
      <c r="B260" s="192"/>
      <c r="C260" s="193"/>
      <c r="D260" s="194" t="s">
        <v>69</v>
      </c>
      <c r="E260" s="195" t="s">
        <v>1181</v>
      </c>
      <c r="F260" s="195" t="s">
        <v>1182</v>
      </c>
      <c r="G260" s="193"/>
      <c r="H260" s="193"/>
      <c r="I260" s="193"/>
      <c r="J260" s="196">
        <f>BK260</f>
        <v>2491.97</v>
      </c>
      <c r="K260" s="193"/>
      <c r="L260" s="197"/>
      <c r="M260" s="198"/>
      <c r="N260" s="199"/>
      <c r="O260" s="199"/>
      <c r="P260" s="200">
        <f>P261</f>
        <v>3.81196</v>
      </c>
      <c r="Q260" s="199"/>
      <c r="R260" s="200">
        <f>R261</f>
        <v>0.0087292</v>
      </c>
      <c r="S260" s="199"/>
      <c r="T260" s="201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2" t="s">
        <v>80</v>
      </c>
      <c r="AT260" s="203" t="s">
        <v>69</v>
      </c>
      <c r="AU260" s="203" t="s">
        <v>70</v>
      </c>
      <c r="AY260" s="202" t="s">
        <v>242</v>
      </c>
      <c r="BK260" s="204">
        <f>BK261</f>
        <v>2491.97</v>
      </c>
    </row>
    <row r="261" spans="1:63" s="12" customFormat="1" ht="22.8" customHeight="1">
      <c r="A261" s="12"/>
      <c r="B261" s="192"/>
      <c r="C261" s="193"/>
      <c r="D261" s="194" t="s">
        <v>69</v>
      </c>
      <c r="E261" s="205" t="s">
        <v>2940</v>
      </c>
      <c r="F261" s="205" t="s">
        <v>2941</v>
      </c>
      <c r="G261" s="193"/>
      <c r="H261" s="193"/>
      <c r="I261" s="193"/>
      <c r="J261" s="206">
        <f>BK261</f>
        <v>2491.97</v>
      </c>
      <c r="K261" s="193"/>
      <c r="L261" s="197"/>
      <c r="M261" s="198"/>
      <c r="N261" s="199"/>
      <c r="O261" s="199"/>
      <c r="P261" s="200">
        <f>SUM(P262:P264)</f>
        <v>3.81196</v>
      </c>
      <c r="Q261" s="199"/>
      <c r="R261" s="200">
        <f>SUM(R262:R264)</f>
        <v>0.0087292</v>
      </c>
      <c r="S261" s="199"/>
      <c r="T261" s="201">
        <f>SUM(T262:T264)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2" t="s">
        <v>80</v>
      </c>
      <c r="AT261" s="203" t="s">
        <v>69</v>
      </c>
      <c r="AU261" s="203" t="s">
        <v>78</v>
      </c>
      <c r="AY261" s="202" t="s">
        <v>242</v>
      </c>
      <c r="BK261" s="204">
        <f>SUM(BK262:BK264)</f>
        <v>2491.97</v>
      </c>
    </row>
    <row r="262" spans="1:65" s="2" customFormat="1" ht="37.8" customHeight="1">
      <c r="A262" s="34"/>
      <c r="B262" s="35"/>
      <c r="C262" s="207" t="s">
        <v>594</v>
      </c>
      <c r="D262" s="207" t="s">
        <v>244</v>
      </c>
      <c r="E262" s="208" t="s">
        <v>2942</v>
      </c>
      <c r="F262" s="209" t="s">
        <v>2943</v>
      </c>
      <c r="G262" s="210" t="s">
        <v>140</v>
      </c>
      <c r="H262" s="211">
        <v>6.28</v>
      </c>
      <c r="I262" s="212">
        <v>396.81</v>
      </c>
      <c r="J262" s="212">
        <f>ROUND(I262*H262,2)</f>
        <v>2491.97</v>
      </c>
      <c r="K262" s="209" t="s">
        <v>247</v>
      </c>
      <c r="L262" s="40"/>
      <c r="M262" s="213" t="s">
        <v>17</v>
      </c>
      <c r="N262" s="214" t="s">
        <v>41</v>
      </c>
      <c r="O262" s="215">
        <v>0.607</v>
      </c>
      <c r="P262" s="215">
        <f>O262*H262</f>
        <v>3.81196</v>
      </c>
      <c r="Q262" s="215">
        <v>0.00139</v>
      </c>
      <c r="R262" s="215">
        <f>Q262*H262</f>
        <v>0.0087292</v>
      </c>
      <c r="S262" s="215">
        <v>0</v>
      </c>
      <c r="T262" s="21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7" t="s">
        <v>363</v>
      </c>
      <c r="AT262" s="217" t="s">
        <v>244</v>
      </c>
      <c r="AU262" s="217" t="s">
        <v>80</v>
      </c>
      <c r="AY262" s="19" t="s">
        <v>242</v>
      </c>
      <c r="BE262" s="218">
        <f>IF(N262="základní",J262,0)</f>
        <v>2491.97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78</v>
      </c>
      <c r="BK262" s="218">
        <f>ROUND(I262*H262,2)</f>
        <v>2491.97</v>
      </c>
      <c r="BL262" s="19" t="s">
        <v>363</v>
      </c>
      <c r="BM262" s="217" t="s">
        <v>2944</v>
      </c>
    </row>
    <row r="263" spans="1:47" s="2" customFormat="1" ht="12">
      <c r="A263" s="34"/>
      <c r="B263" s="35"/>
      <c r="C263" s="36"/>
      <c r="D263" s="219" t="s">
        <v>250</v>
      </c>
      <c r="E263" s="36"/>
      <c r="F263" s="220" t="s">
        <v>2945</v>
      </c>
      <c r="G263" s="36"/>
      <c r="H263" s="36"/>
      <c r="I263" s="36"/>
      <c r="J263" s="36"/>
      <c r="K263" s="36"/>
      <c r="L263" s="40"/>
      <c r="M263" s="221"/>
      <c r="N263" s="222"/>
      <c r="O263" s="79"/>
      <c r="P263" s="79"/>
      <c r="Q263" s="79"/>
      <c r="R263" s="79"/>
      <c r="S263" s="79"/>
      <c r="T263" s="80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9" t="s">
        <v>250</v>
      </c>
      <c r="AU263" s="19" t="s">
        <v>80</v>
      </c>
    </row>
    <row r="264" spans="1:51" s="13" customFormat="1" ht="12">
      <c r="A264" s="13"/>
      <c r="B264" s="225"/>
      <c r="C264" s="226"/>
      <c r="D264" s="223" t="s">
        <v>254</v>
      </c>
      <c r="E264" s="227" t="s">
        <v>17</v>
      </c>
      <c r="F264" s="228" t="s">
        <v>2946</v>
      </c>
      <c r="G264" s="226"/>
      <c r="H264" s="229">
        <v>6.28</v>
      </c>
      <c r="I264" s="226"/>
      <c r="J264" s="226"/>
      <c r="K264" s="226"/>
      <c r="L264" s="230"/>
      <c r="M264" s="277"/>
      <c r="N264" s="278"/>
      <c r="O264" s="278"/>
      <c r="P264" s="278"/>
      <c r="Q264" s="278"/>
      <c r="R264" s="278"/>
      <c r="S264" s="278"/>
      <c r="T264" s="27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254</v>
      </c>
      <c r="AU264" s="234" t="s">
        <v>80</v>
      </c>
      <c r="AV264" s="13" t="s">
        <v>80</v>
      </c>
      <c r="AW264" s="13" t="s">
        <v>32</v>
      </c>
      <c r="AX264" s="13" t="s">
        <v>78</v>
      </c>
      <c r="AY264" s="234" t="s">
        <v>242</v>
      </c>
    </row>
    <row r="265" spans="1:31" s="2" customFormat="1" ht="6.95" customHeight="1">
      <c r="A265" s="34"/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40"/>
      <c r="M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</row>
  </sheetData>
  <sheetProtection password="CC35" sheet="1" objects="1" scenarios="1" formatColumns="0" formatRows="0" autoFilter="0"/>
  <autoFilter ref="C88:K264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1_02/131151204"/>
    <hyperlink ref="F102" r:id="rId2" display="https://podminky.urs.cz/item/CS_URS_2021_02/132154102"/>
    <hyperlink ref="F108" r:id="rId3" display="https://podminky.urs.cz/item/CS_URS_2021_02/139001101"/>
    <hyperlink ref="F113" r:id="rId4" display="https://podminky.urs.cz/item/CS_URS_2021_02/151101101"/>
    <hyperlink ref="F124" r:id="rId5" display="https://podminky.urs.cz/item/CS_URS_2021_02/151101102"/>
    <hyperlink ref="F128" r:id="rId6" display="https://podminky.urs.cz/item/CS_URS_2021_02/151101111"/>
    <hyperlink ref="F131" r:id="rId7" display="https://podminky.urs.cz/item/CS_URS_2021_02/151101112"/>
    <hyperlink ref="F134" r:id="rId8" display="https://podminky.urs.cz/item/CS_URS_2021_02/162351104"/>
    <hyperlink ref="F137" r:id="rId9" display="https://podminky.urs.cz/item/CS_URS_2021_02/174151101"/>
    <hyperlink ref="F150" r:id="rId10" display="https://podminky.urs.cz/item/CS_URS_2021_02/175151101"/>
    <hyperlink ref="F163" r:id="rId11" display="https://podminky.urs.cz/item/CS_URS_2021_02/310321111"/>
    <hyperlink ref="F167" r:id="rId12" display="https://podminky.urs.cz/item/CS_URS_2021_02/451541111"/>
    <hyperlink ref="F174" r:id="rId13" display="https://podminky.urs.cz/item/CS_URS_2021_02/451572111"/>
    <hyperlink ref="F177" r:id="rId14" display="https://podminky.urs.cz/item/CS_URS_2021_02/452112111"/>
    <hyperlink ref="F187" r:id="rId15" display="https://podminky.urs.cz/item/CS_URS_2021_02/871355221"/>
    <hyperlink ref="F190" r:id="rId16" display="https://podminky.urs.cz/item/CS_URS_2021_02/877355211"/>
    <hyperlink ref="F197" r:id="rId17" display="https://podminky.urs.cz/item/CS_URS_2021_02/890411811"/>
    <hyperlink ref="F200" r:id="rId18" display="https://podminky.urs.cz/item/CS_URS_2021_02/890411851"/>
    <hyperlink ref="F203" r:id="rId19" display="https://podminky.urs.cz/item/CS_URS_2021_02/894411311"/>
    <hyperlink ref="F209" r:id="rId20" display="https://podminky.urs.cz/item/CS_URS_2021_02/895941111"/>
    <hyperlink ref="F224" r:id="rId21" display="https://podminky.urs.cz/item/CS_URS_2021_02/899101211"/>
    <hyperlink ref="F227" r:id="rId22" display="https://podminky.urs.cz/item/CS_URS_2021_02/899104112"/>
    <hyperlink ref="F230" r:id="rId23" display="https://podminky.urs.cz/item/CS_URS_2021_02/899204112"/>
    <hyperlink ref="F235" r:id="rId24" display="https://podminky.urs.cz/item/CS_URS_2021_02/899304111"/>
    <hyperlink ref="F239" r:id="rId25" display="https://podminky.urs.cz/item/CS_URS_2021_02/899722113"/>
    <hyperlink ref="F243" r:id="rId26" display="https://podminky.urs.cz/item/CS_URS_2021_02/977151126"/>
    <hyperlink ref="F246" r:id="rId27" display="https://podminky.urs.cz/item/CS_URS_2021_02/977151911"/>
    <hyperlink ref="F250" r:id="rId28" display="https://podminky.urs.cz/item/CS_URS_2021_02/997221561"/>
    <hyperlink ref="F252" r:id="rId29" display="https://podminky.urs.cz/item/CS_URS_2021_02/997221569"/>
    <hyperlink ref="F256" r:id="rId30" display="https://podminky.urs.cz/item/CS_URS_2021_02/997221861"/>
    <hyperlink ref="F259" r:id="rId31" display="https://podminky.urs.cz/item/CS_URS_2021_02/998223011"/>
    <hyperlink ref="F263" r:id="rId32" display="https://podminky.urs.cz/item/CS_URS_2021_02/713461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4"/>
    </row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  <c r="AZ2" s="133" t="s">
        <v>2947</v>
      </c>
      <c r="BA2" s="133" t="s">
        <v>2948</v>
      </c>
      <c r="BB2" s="133" t="s">
        <v>1200</v>
      </c>
      <c r="BC2" s="133" t="s">
        <v>2949</v>
      </c>
      <c r="BD2" s="133" t="s">
        <v>80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2"/>
      <c r="AT3" s="19" t="s">
        <v>80</v>
      </c>
      <c r="AZ3" s="133" t="s">
        <v>2950</v>
      </c>
      <c r="BA3" s="133" t="s">
        <v>2951</v>
      </c>
      <c r="BB3" s="133" t="s">
        <v>140</v>
      </c>
      <c r="BC3" s="133" t="s">
        <v>452</v>
      </c>
      <c r="BD3" s="133" t="s">
        <v>80</v>
      </c>
    </row>
    <row r="4" spans="2:56" s="1" customFormat="1" ht="24.95" customHeight="1">
      <c r="B4" s="22"/>
      <c r="D4" s="136" t="s">
        <v>146</v>
      </c>
      <c r="L4" s="22"/>
      <c r="M4" s="137" t="s">
        <v>10</v>
      </c>
      <c r="AT4" s="19" t="s">
        <v>4</v>
      </c>
      <c r="AZ4" s="133" t="s">
        <v>2952</v>
      </c>
      <c r="BA4" s="133" t="s">
        <v>2953</v>
      </c>
      <c r="BB4" s="133" t="s">
        <v>144</v>
      </c>
      <c r="BC4" s="133" t="s">
        <v>2954</v>
      </c>
      <c r="BD4" s="133" t="s">
        <v>80</v>
      </c>
    </row>
    <row r="5" spans="2:56" s="1" customFormat="1" ht="6.95" customHeight="1">
      <c r="B5" s="22"/>
      <c r="L5" s="22"/>
      <c r="AZ5" s="133" t="s">
        <v>2955</v>
      </c>
      <c r="BA5" s="133" t="s">
        <v>2956</v>
      </c>
      <c r="BB5" s="133" t="s">
        <v>184</v>
      </c>
      <c r="BC5" s="133" t="s">
        <v>2957</v>
      </c>
      <c r="BD5" s="133" t="s">
        <v>80</v>
      </c>
    </row>
    <row r="6" spans="2:56" s="1" customFormat="1" ht="12" customHeight="1">
      <c r="B6" s="22"/>
      <c r="D6" s="138" t="s">
        <v>14</v>
      </c>
      <c r="L6" s="22"/>
      <c r="AZ6" s="133" t="s">
        <v>2958</v>
      </c>
      <c r="BA6" s="133" t="s">
        <v>2959</v>
      </c>
      <c r="BB6" s="133" t="s">
        <v>184</v>
      </c>
      <c r="BC6" s="133" t="s">
        <v>1943</v>
      </c>
      <c r="BD6" s="133" t="s">
        <v>80</v>
      </c>
    </row>
    <row r="7" spans="2:56" s="1" customFormat="1" ht="16.5" customHeight="1">
      <c r="B7" s="22"/>
      <c r="E7" s="139" t="str">
        <f>'Rekapitulace stavby'!K6</f>
        <v>Náves Holohlavy</v>
      </c>
      <c r="F7" s="138"/>
      <c r="G7" s="138"/>
      <c r="H7" s="138"/>
      <c r="L7" s="22"/>
      <c r="AZ7" s="133" t="s">
        <v>2960</v>
      </c>
      <c r="BA7" s="133" t="s">
        <v>2961</v>
      </c>
      <c r="BB7" s="133" t="s">
        <v>184</v>
      </c>
      <c r="BC7" s="133" t="s">
        <v>2962</v>
      </c>
      <c r="BD7" s="133" t="s">
        <v>80</v>
      </c>
    </row>
    <row r="8" spans="1:56" s="2" customFormat="1" ht="12" customHeight="1">
      <c r="A8" s="34"/>
      <c r="B8" s="40"/>
      <c r="C8" s="34"/>
      <c r="D8" s="138" t="s">
        <v>159</v>
      </c>
      <c r="E8" s="34"/>
      <c r="F8" s="34"/>
      <c r="G8" s="34"/>
      <c r="H8" s="34"/>
      <c r="I8" s="34"/>
      <c r="J8" s="34"/>
      <c r="K8" s="34"/>
      <c r="L8" s="14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33" t="s">
        <v>2963</v>
      </c>
      <c r="BA8" s="133" t="s">
        <v>2964</v>
      </c>
      <c r="BB8" s="133" t="s">
        <v>184</v>
      </c>
      <c r="BC8" s="133" t="s">
        <v>2965</v>
      </c>
      <c r="BD8" s="133" t="s">
        <v>80</v>
      </c>
    </row>
    <row r="9" spans="1:56" s="2" customFormat="1" ht="16.5" customHeight="1">
      <c r="A9" s="34"/>
      <c r="B9" s="40"/>
      <c r="C9" s="34"/>
      <c r="D9" s="34"/>
      <c r="E9" s="141" t="s">
        <v>2966</v>
      </c>
      <c r="F9" s="34"/>
      <c r="G9" s="34"/>
      <c r="H9" s="34"/>
      <c r="I9" s="34"/>
      <c r="J9" s="34"/>
      <c r="K9" s="34"/>
      <c r="L9" s="14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33" t="s">
        <v>2967</v>
      </c>
      <c r="BA9" s="133" t="s">
        <v>2968</v>
      </c>
      <c r="BB9" s="133" t="s">
        <v>184</v>
      </c>
      <c r="BC9" s="133" t="s">
        <v>2969</v>
      </c>
      <c r="BD9" s="133" t="s">
        <v>80</v>
      </c>
    </row>
    <row r="10" spans="1:56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4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33" t="s">
        <v>2970</v>
      </c>
      <c r="BA10" s="133" t="s">
        <v>2971</v>
      </c>
      <c r="BB10" s="133" t="s">
        <v>144</v>
      </c>
      <c r="BC10" s="133" t="s">
        <v>2972</v>
      </c>
      <c r="BD10" s="133" t="s">
        <v>80</v>
      </c>
    </row>
    <row r="11" spans="1:56" s="2" customFormat="1" ht="12" customHeight="1">
      <c r="A11" s="34"/>
      <c r="B11" s="40"/>
      <c r="C11" s="34"/>
      <c r="D11" s="138" t="s">
        <v>16</v>
      </c>
      <c r="E11" s="34"/>
      <c r="F11" s="128" t="s">
        <v>17</v>
      </c>
      <c r="G11" s="34"/>
      <c r="H11" s="34"/>
      <c r="I11" s="138" t="s">
        <v>18</v>
      </c>
      <c r="J11" s="128" t="s">
        <v>17</v>
      </c>
      <c r="K11" s="34"/>
      <c r="L11" s="1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33" t="s">
        <v>2973</v>
      </c>
      <c r="BA11" s="133" t="s">
        <v>2974</v>
      </c>
      <c r="BB11" s="133" t="s">
        <v>144</v>
      </c>
      <c r="BC11" s="133" t="s">
        <v>2975</v>
      </c>
      <c r="BD11" s="133" t="s">
        <v>80</v>
      </c>
    </row>
    <row r="12" spans="1:56" s="2" customFormat="1" ht="12" customHeight="1">
      <c r="A12" s="34"/>
      <c r="B12" s="40"/>
      <c r="C12" s="34"/>
      <c r="D12" s="138" t="s">
        <v>19</v>
      </c>
      <c r="E12" s="34"/>
      <c r="F12" s="128" t="s">
        <v>20</v>
      </c>
      <c r="G12" s="34"/>
      <c r="H12" s="34"/>
      <c r="I12" s="138" t="s">
        <v>21</v>
      </c>
      <c r="J12" s="142" t="str">
        <f>'Rekapitulace stavby'!AN8</f>
        <v>18. 1. 2022</v>
      </c>
      <c r="K12" s="34"/>
      <c r="L12" s="14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33" t="s">
        <v>2976</v>
      </c>
      <c r="BA12" s="133" t="s">
        <v>2977</v>
      </c>
      <c r="BB12" s="133" t="s">
        <v>184</v>
      </c>
      <c r="BC12" s="133" t="s">
        <v>1798</v>
      </c>
      <c r="BD12" s="133" t="s">
        <v>80</v>
      </c>
    </row>
    <row r="13" spans="1:56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4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133" t="s">
        <v>2978</v>
      </c>
      <c r="BA13" s="133" t="s">
        <v>2979</v>
      </c>
      <c r="BB13" s="133" t="s">
        <v>184</v>
      </c>
      <c r="BC13" s="133" t="s">
        <v>2980</v>
      </c>
      <c r="BD13" s="133" t="s">
        <v>80</v>
      </c>
    </row>
    <row r="14" spans="1:56" s="2" customFormat="1" ht="12" customHeight="1">
      <c r="A14" s="34"/>
      <c r="B14" s="40"/>
      <c r="C14" s="34"/>
      <c r="D14" s="138" t="s">
        <v>23</v>
      </c>
      <c r="E14" s="34"/>
      <c r="F14" s="34"/>
      <c r="G14" s="34"/>
      <c r="H14" s="34"/>
      <c r="I14" s="138" t="s">
        <v>24</v>
      </c>
      <c r="J14" s="128" t="s">
        <v>17</v>
      </c>
      <c r="K14" s="34"/>
      <c r="L14" s="14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133" t="s">
        <v>2981</v>
      </c>
      <c r="BA14" s="133" t="s">
        <v>2982</v>
      </c>
      <c r="BB14" s="133" t="s">
        <v>184</v>
      </c>
      <c r="BC14" s="133" t="s">
        <v>2983</v>
      </c>
      <c r="BD14" s="133" t="s">
        <v>80</v>
      </c>
    </row>
    <row r="15" spans="1:56" s="2" customFormat="1" ht="18" customHeight="1">
      <c r="A15" s="34"/>
      <c r="B15" s="40"/>
      <c r="C15" s="34"/>
      <c r="D15" s="34"/>
      <c r="E15" s="128" t="s">
        <v>25</v>
      </c>
      <c r="F15" s="34"/>
      <c r="G15" s="34"/>
      <c r="H15" s="34"/>
      <c r="I15" s="138" t="s">
        <v>26</v>
      </c>
      <c r="J15" s="128" t="s">
        <v>17</v>
      </c>
      <c r="K15" s="34"/>
      <c r="L15" s="14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Z15" s="133" t="s">
        <v>2984</v>
      </c>
      <c r="BA15" s="133" t="s">
        <v>2985</v>
      </c>
      <c r="BB15" s="133" t="s">
        <v>184</v>
      </c>
      <c r="BC15" s="133" t="s">
        <v>80</v>
      </c>
      <c r="BD15" s="133" t="s">
        <v>80</v>
      </c>
    </row>
    <row r="16" spans="1:56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4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Z16" s="133" t="s">
        <v>2986</v>
      </c>
      <c r="BA16" s="133" t="s">
        <v>2987</v>
      </c>
      <c r="BB16" s="133" t="s">
        <v>140</v>
      </c>
      <c r="BC16" s="133" t="s">
        <v>2988</v>
      </c>
      <c r="BD16" s="133" t="s">
        <v>80</v>
      </c>
    </row>
    <row r="17" spans="1:56" s="2" customFormat="1" ht="12" customHeight="1">
      <c r="A17" s="34"/>
      <c r="B17" s="40"/>
      <c r="C17" s="34"/>
      <c r="D17" s="138" t="s">
        <v>27</v>
      </c>
      <c r="E17" s="34"/>
      <c r="F17" s="34"/>
      <c r="G17" s="34"/>
      <c r="H17" s="34"/>
      <c r="I17" s="138" t="s">
        <v>24</v>
      </c>
      <c r="J17" s="128" t="str">
        <f>'Rekapitulace stavby'!AN13</f>
        <v>05370507</v>
      </c>
      <c r="K17" s="34"/>
      <c r="L17" s="14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Z17" s="133" t="s">
        <v>2989</v>
      </c>
      <c r="BA17" s="133" t="s">
        <v>2990</v>
      </c>
      <c r="BB17" s="133" t="s">
        <v>140</v>
      </c>
      <c r="BC17" s="133" t="s">
        <v>2991</v>
      </c>
      <c r="BD17" s="133" t="s">
        <v>80</v>
      </c>
    </row>
    <row r="18" spans="1:56" s="2" customFormat="1" ht="18" customHeight="1">
      <c r="A18" s="34"/>
      <c r="B18" s="40"/>
      <c r="C18" s="34"/>
      <c r="D18" s="34"/>
      <c r="E18" s="128" t="str">
        <f>'Rekapitulace stavby'!E14</f>
        <v>BAGRUNC s.r.o.</v>
      </c>
      <c r="F18" s="128"/>
      <c r="G18" s="128"/>
      <c r="H18" s="128"/>
      <c r="I18" s="138" t="s">
        <v>26</v>
      </c>
      <c r="J18" s="128" t="str">
        <f>'Rekapitulace stavby'!AN14</f>
        <v/>
      </c>
      <c r="K18" s="34"/>
      <c r="L18" s="1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Z18" s="133" t="s">
        <v>2992</v>
      </c>
      <c r="BA18" s="133" t="s">
        <v>2993</v>
      </c>
      <c r="BB18" s="133" t="s">
        <v>140</v>
      </c>
      <c r="BC18" s="133" t="s">
        <v>2994</v>
      </c>
      <c r="BD18" s="133" t="s">
        <v>80</v>
      </c>
    </row>
    <row r="19" spans="1:56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4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Z19" s="133" t="s">
        <v>2995</v>
      </c>
      <c r="BA19" s="133" t="s">
        <v>2996</v>
      </c>
      <c r="BB19" s="133" t="s">
        <v>140</v>
      </c>
      <c r="BC19" s="133" t="s">
        <v>2997</v>
      </c>
      <c r="BD19" s="133" t="s">
        <v>80</v>
      </c>
    </row>
    <row r="20" spans="1:56" s="2" customFormat="1" ht="12" customHeight="1">
      <c r="A20" s="34"/>
      <c r="B20" s="40"/>
      <c r="C20" s="34"/>
      <c r="D20" s="138" t="s">
        <v>30</v>
      </c>
      <c r="E20" s="34"/>
      <c r="F20" s="34"/>
      <c r="G20" s="34"/>
      <c r="H20" s="34"/>
      <c r="I20" s="138" t="s">
        <v>24</v>
      </c>
      <c r="J20" s="128" t="s">
        <v>17</v>
      </c>
      <c r="K20" s="34"/>
      <c r="L20" s="14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Z20" s="133" t="s">
        <v>2998</v>
      </c>
      <c r="BA20" s="133" t="s">
        <v>2999</v>
      </c>
      <c r="BB20" s="133" t="s">
        <v>140</v>
      </c>
      <c r="BC20" s="133" t="s">
        <v>3000</v>
      </c>
      <c r="BD20" s="133" t="s">
        <v>80</v>
      </c>
    </row>
    <row r="21" spans="1:31" s="2" customFormat="1" ht="18" customHeight="1">
      <c r="A21" s="34"/>
      <c r="B21" s="40"/>
      <c r="C21" s="34"/>
      <c r="D21" s="34"/>
      <c r="E21" s="128" t="s">
        <v>31</v>
      </c>
      <c r="F21" s="34"/>
      <c r="G21" s="34"/>
      <c r="H21" s="34"/>
      <c r="I21" s="138" t="s">
        <v>26</v>
      </c>
      <c r="J21" s="128" t="s">
        <v>17</v>
      </c>
      <c r="K21" s="34"/>
      <c r="L21" s="14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4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8" t="s">
        <v>33</v>
      </c>
      <c r="E23" s="34"/>
      <c r="F23" s="34"/>
      <c r="G23" s="34"/>
      <c r="H23" s="34"/>
      <c r="I23" s="138" t="s">
        <v>24</v>
      </c>
      <c r="J23" s="128" t="s">
        <v>17</v>
      </c>
      <c r="K23" s="34"/>
      <c r="L23" s="14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28" t="s">
        <v>31</v>
      </c>
      <c r="F24" s="34"/>
      <c r="G24" s="34"/>
      <c r="H24" s="34"/>
      <c r="I24" s="138" t="s">
        <v>26</v>
      </c>
      <c r="J24" s="128" t="s">
        <v>17</v>
      </c>
      <c r="K24" s="34"/>
      <c r="L24" s="1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4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8" t="s">
        <v>34</v>
      </c>
      <c r="E26" s="34"/>
      <c r="F26" s="34"/>
      <c r="G26" s="34"/>
      <c r="H26" s="34"/>
      <c r="I26" s="34"/>
      <c r="J26" s="34"/>
      <c r="K26" s="34"/>
      <c r="L26" s="14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3"/>
      <c r="B27" s="144"/>
      <c r="C27" s="143"/>
      <c r="D27" s="143"/>
      <c r="E27" s="145" t="s">
        <v>17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4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7"/>
      <c r="E29" s="147"/>
      <c r="F29" s="147"/>
      <c r="G29" s="147"/>
      <c r="H29" s="147"/>
      <c r="I29" s="147"/>
      <c r="J29" s="147"/>
      <c r="K29" s="147"/>
      <c r="L29" s="14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36</v>
      </c>
      <c r="E30" s="34"/>
      <c r="F30" s="34"/>
      <c r="G30" s="34"/>
      <c r="H30" s="34"/>
      <c r="I30" s="34"/>
      <c r="J30" s="149">
        <f>ROUND(J95,2)</f>
        <v>500557.08</v>
      </c>
      <c r="K30" s="34"/>
      <c r="L30" s="1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7"/>
      <c r="E31" s="147"/>
      <c r="F31" s="147"/>
      <c r="G31" s="147"/>
      <c r="H31" s="147"/>
      <c r="I31" s="147"/>
      <c r="J31" s="147"/>
      <c r="K31" s="147"/>
      <c r="L31" s="14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38</v>
      </c>
      <c r="G32" s="34"/>
      <c r="H32" s="34"/>
      <c r="I32" s="150" t="s">
        <v>37</v>
      </c>
      <c r="J32" s="150" t="s">
        <v>39</v>
      </c>
      <c r="K32" s="34"/>
      <c r="L32" s="14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1" t="s">
        <v>40</v>
      </c>
      <c r="E33" s="138" t="s">
        <v>41</v>
      </c>
      <c r="F33" s="152">
        <f>ROUND((SUM(BE95:BE310)),2)</f>
        <v>500557.08</v>
      </c>
      <c r="G33" s="34"/>
      <c r="H33" s="34"/>
      <c r="I33" s="153">
        <v>0.21</v>
      </c>
      <c r="J33" s="152">
        <f>ROUND(((SUM(BE95:BE310))*I33),2)</f>
        <v>105116.99</v>
      </c>
      <c r="K33" s="34"/>
      <c r="L33" s="14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8" t="s">
        <v>42</v>
      </c>
      <c r="F34" s="152">
        <f>ROUND((SUM(BF95:BF310)),2)</f>
        <v>0</v>
      </c>
      <c r="G34" s="34"/>
      <c r="H34" s="34"/>
      <c r="I34" s="153">
        <v>0.15</v>
      </c>
      <c r="J34" s="152">
        <f>ROUND(((SUM(BF95:BF310))*I34),2)</f>
        <v>0</v>
      </c>
      <c r="K34" s="34"/>
      <c r="L34" s="14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8" t="s">
        <v>43</v>
      </c>
      <c r="F35" s="152">
        <f>ROUND((SUM(BG95:BG310)),2)</f>
        <v>0</v>
      </c>
      <c r="G35" s="34"/>
      <c r="H35" s="34"/>
      <c r="I35" s="153">
        <v>0.21</v>
      </c>
      <c r="J35" s="152">
        <f>0</f>
        <v>0</v>
      </c>
      <c r="K35" s="34"/>
      <c r="L35" s="14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8" t="s">
        <v>44</v>
      </c>
      <c r="F36" s="152">
        <f>ROUND((SUM(BH95:BH310)),2)</f>
        <v>0</v>
      </c>
      <c r="G36" s="34"/>
      <c r="H36" s="34"/>
      <c r="I36" s="153">
        <v>0.15</v>
      </c>
      <c r="J36" s="152">
        <f>0</f>
        <v>0</v>
      </c>
      <c r="K36" s="34"/>
      <c r="L36" s="14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8" t="s">
        <v>45</v>
      </c>
      <c r="F37" s="152">
        <f>ROUND((SUM(BI95:BI310)),2)</f>
        <v>0</v>
      </c>
      <c r="G37" s="34"/>
      <c r="H37" s="34"/>
      <c r="I37" s="153">
        <v>0</v>
      </c>
      <c r="J37" s="152">
        <f>0</f>
        <v>0</v>
      </c>
      <c r="K37" s="34"/>
      <c r="L37" s="1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4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605674.0700000001</v>
      </c>
      <c r="K39" s="160"/>
      <c r="L39" s="14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4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4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5" t="s">
        <v>216</v>
      </c>
      <c r="D45" s="36"/>
      <c r="E45" s="36"/>
      <c r="F45" s="36"/>
      <c r="G45" s="36"/>
      <c r="H45" s="36"/>
      <c r="I45" s="36"/>
      <c r="J45" s="36"/>
      <c r="K45" s="36"/>
      <c r="L45" s="14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4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31" t="s">
        <v>14</v>
      </c>
      <c r="D47" s="36"/>
      <c r="E47" s="36"/>
      <c r="F47" s="36"/>
      <c r="G47" s="36"/>
      <c r="H47" s="36"/>
      <c r="I47" s="36"/>
      <c r="J47" s="36"/>
      <c r="K47" s="36"/>
      <c r="L47" s="14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65" t="str">
        <f>E7</f>
        <v>Náves Holohlavy</v>
      </c>
      <c r="F48" s="31"/>
      <c r="G48" s="31"/>
      <c r="H48" s="31"/>
      <c r="I48" s="36"/>
      <c r="J48" s="36"/>
      <c r="K48" s="36"/>
      <c r="L48" s="14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31" t="s">
        <v>159</v>
      </c>
      <c r="D49" s="36"/>
      <c r="E49" s="36"/>
      <c r="F49" s="36"/>
      <c r="G49" s="36"/>
      <c r="H49" s="36"/>
      <c r="I49" s="36"/>
      <c r="J49" s="36"/>
      <c r="K49" s="36"/>
      <c r="L49" s="14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4" t="str">
        <f>E9</f>
        <v>SO-12 - Veřejné osvětlení</v>
      </c>
      <c r="F50" s="36"/>
      <c r="G50" s="36"/>
      <c r="H50" s="36"/>
      <c r="I50" s="36"/>
      <c r="J50" s="36"/>
      <c r="K50" s="36"/>
      <c r="L50" s="14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4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31" t="s">
        <v>19</v>
      </c>
      <c r="D52" s="36"/>
      <c r="E52" s="36"/>
      <c r="F52" s="28" t="str">
        <f>F12</f>
        <v>Holohlavy</v>
      </c>
      <c r="G52" s="36"/>
      <c r="H52" s="36"/>
      <c r="I52" s="31" t="s">
        <v>21</v>
      </c>
      <c r="J52" s="67" t="str">
        <f>IF(J12="","",J12)</f>
        <v>18. 1. 2022</v>
      </c>
      <c r="K52" s="36"/>
      <c r="L52" s="14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4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31" t="s">
        <v>23</v>
      </c>
      <c r="D54" s="36"/>
      <c r="E54" s="36"/>
      <c r="F54" s="28" t="str">
        <f>E15</f>
        <v>Obec Holohlavy</v>
      </c>
      <c r="G54" s="36"/>
      <c r="H54" s="36"/>
      <c r="I54" s="31" t="s">
        <v>30</v>
      </c>
      <c r="J54" s="32" t="str">
        <f>E21</f>
        <v>Zalubem s.r.o.</v>
      </c>
      <c r="K54" s="36"/>
      <c r="L54" s="14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31" t="s">
        <v>27</v>
      </c>
      <c r="D55" s="36"/>
      <c r="E55" s="36"/>
      <c r="F55" s="28" t="str">
        <f>IF(E18="","",E18)</f>
        <v>BAGRUNC s.r.o.</v>
      </c>
      <c r="G55" s="36"/>
      <c r="H55" s="36"/>
      <c r="I55" s="31" t="s">
        <v>33</v>
      </c>
      <c r="J55" s="32" t="str">
        <f>E24</f>
        <v>Zalubem s.r.o.</v>
      </c>
      <c r="K55" s="36"/>
      <c r="L55" s="14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4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66" t="s">
        <v>217</v>
      </c>
      <c r="D57" s="167"/>
      <c r="E57" s="167"/>
      <c r="F57" s="167"/>
      <c r="G57" s="167"/>
      <c r="H57" s="167"/>
      <c r="I57" s="167"/>
      <c r="J57" s="168" t="s">
        <v>218</v>
      </c>
      <c r="K57" s="167"/>
      <c r="L57" s="14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4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9" t="s">
        <v>68</v>
      </c>
      <c r="D59" s="36"/>
      <c r="E59" s="36"/>
      <c r="F59" s="36"/>
      <c r="G59" s="36"/>
      <c r="H59" s="36"/>
      <c r="I59" s="36"/>
      <c r="J59" s="97">
        <f>J95</f>
        <v>500557.0800000001</v>
      </c>
      <c r="K59" s="36"/>
      <c r="L59" s="14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219</v>
      </c>
    </row>
    <row r="60" spans="1:31" s="9" customFormat="1" ht="24.95" customHeight="1">
      <c r="A60" s="9"/>
      <c r="B60" s="170"/>
      <c r="C60" s="171"/>
      <c r="D60" s="172" t="s">
        <v>220</v>
      </c>
      <c r="E60" s="173"/>
      <c r="F60" s="173"/>
      <c r="G60" s="173"/>
      <c r="H60" s="173"/>
      <c r="I60" s="173"/>
      <c r="J60" s="174">
        <f>J96</f>
        <v>100813.27</v>
      </c>
      <c r="K60" s="171"/>
      <c r="L60" s="17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6"/>
      <c r="C61" s="120"/>
      <c r="D61" s="177" t="s">
        <v>221</v>
      </c>
      <c r="E61" s="178"/>
      <c r="F61" s="178"/>
      <c r="G61" s="178"/>
      <c r="H61" s="178"/>
      <c r="I61" s="178"/>
      <c r="J61" s="179">
        <f>J97</f>
        <v>44274.58</v>
      </c>
      <c r="K61" s="120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20"/>
      <c r="D62" s="177" t="s">
        <v>846</v>
      </c>
      <c r="E62" s="178"/>
      <c r="F62" s="178"/>
      <c r="G62" s="178"/>
      <c r="H62" s="178"/>
      <c r="I62" s="178"/>
      <c r="J62" s="179">
        <f>J140</f>
        <v>11001.35</v>
      </c>
      <c r="K62" s="120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6"/>
      <c r="C63" s="120"/>
      <c r="D63" s="177" t="s">
        <v>848</v>
      </c>
      <c r="E63" s="178"/>
      <c r="F63" s="178"/>
      <c r="G63" s="178"/>
      <c r="H63" s="178"/>
      <c r="I63" s="178"/>
      <c r="J63" s="179">
        <f>J144</f>
        <v>4342.06</v>
      </c>
      <c r="K63" s="120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6"/>
      <c r="C64" s="120"/>
      <c r="D64" s="177" t="s">
        <v>849</v>
      </c>
      <c r="E64" s="178"/>
      <c r="F64" s="178"/>
      <c r="G64" s="178"/>
      <c r="H64" s="178"/>
      <c r="I64" s="178"/>
      <c r="J64" s="179">
        <f>J148</f>
        <v>19305.480000000003</v>
      </c>
      <c r="K64" s="120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6"/>
      <c r="C65" s="120"/>
      <c r="D65" s="177" t="s">
        <v>224</v>
      </c>
      <c r="E65" s="178"/>
      <c r="F65" s="178"/>
      <c r="G65" s="178"/>
      <c r="H65" s="178"/>
      <c r="I65" s="178"/>
      <c r="J65" s="179">
        <f>J161</f>
        <v>18042.670000000002</v>
      </c>
      <c r="K65" s="120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6"/>
      <c r="C66" s="120"/>
      <c r="D66" s="177" t="s">
        <v>225</v>
      </c>
      <c r="E66" s="178"/>
      <c r="F66" s="178"/>
      <c r="G66" s="178"/>
      <c r="H66" s="178"/>
      <c r="I66" s="178"/>
      <c r="J66" s="179">
        <f>J180</f>
        <v>3847.13</v>
      </c>
      <c r="K66" s="120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0"/>
      <c r="C67" s="171"/>
      <c r="D67" s="172" t="s">
        <v>850</v>
      </c>
      <c r="E67" s="173"/>
      <c r="F67" s="173"/>
      <c r="G67" s="173"/>
      <c r="H67" s="173"/>
      <c r="I67" s="173"/>
      <c r="J67" s="174">
        <f>J189</f>
        <v>319238.71</v>
      </c>
      <c r="K67" s="171"/>
      <c r="L67" s="175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6"/>
      <c r="C68" s="120"/>
      <c r="D68" s="177" t="s">
        <v>1368</v>
      </c>
      <c r="E68" s="178"/>
      <c r="F68" s="178"/>
      <c r="G68" s="178"/>
      <c r="H68" s="178"/>
      <c r="I68" s="178"/>
      <c r="J68" s="179">
        <f>J190</f>
        <v>170893.80000000002</v>
      </c>
      <c r="K68" s="120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6"/>
      <c r="C69" s="120"/>
      <c r="D69" s="177" t="s">
        <v>3001</v>
      </c>
      <c r="E69" s="178"/>
      <c r="F69" s="178"/>
      <c r="G69" s="178"/>
      <c r="H69" s="178"/>
      <c r="I69" s="178"/>
      <c r="J69" s="179">
        <f>J253</f>
        <v>104733.76999999999</v>
      </c>
      <c r="K69" s="120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6"/>
      <c r="C70" s="120"/>
      <c r="D70" s="177" t="s">
        <v>851</v>
      </c>
      <c r="E70" s="178"/>
      <c r="F70" s="178"/>
      <c r="G70" s="178"/>
      <c r="H70" s="178"/>
      <c r="I70" s="178"/>
      <c r="J70" s="179">
        <f>J262</f>
        <v>21365.38</v>
      </c>
      <c r="K70" s="120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6"/>
      <c r="C71" s="120"/>
      <c r="D71" s="177" t="s">
        <v>3002</v>
      </c>
      <c r="E71" s="178"/>
      <c r="F71" s="178"/>
      <c r="G71" s="178"/>
      <c r="H71" s="178"/>
      <c r="I71" s="178"/>
      <c r="J71" s="179">
        <f>J274</f>
        <v>22245.760000000002</v>
      </c>
      <c r="K71" s="120"/>
      <c r="L71" s="18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0"/>
      <c r="C72" s="171"/>
      <c r="D72" s="172" t="s">
        <v>1370</v>
      </c>
      <c r="E72" s="173"/>
      <c r="F72" s="173"/>
      <c r="G72" s="173"/>
      <c r="H72" s="173"/>
      <c r="I72" s="173"/>
      <c r="J72" s="174">
        <f>J284</f>
        <v>80505.1</v>
      </c>
      <c r="K72" s="171"/>
      <c r="L72" s="17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6"/>
      <c r="C73" s="120"/>
      <c r="D73" s="177" t="s">
        <v>3003</v>
      </c>
      <c r="E73" s="178"/>
      <c r="F73" s="178"/>
      <c r="G73" s="178"/>
      <c r="H73" s="178"/>
      <c r="I73" s="178"/>
      <c r="J73" s="179">
        <f>J285</f>
        <v>70562.68000000001</v>
      </c>
      <c r="K73" s="120"/>
      <c r="L73" s="18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6"/>
      <c r="C74" s="120"/>
      <c r="D74" s="177" t="s">
        <v>1371</v>
      </c>
      <c r="E74" s="178"/>
      <c r="F74" s="178"/>
      <c r="G74" s="178"/>
      <c r="H74" s="178"/>
      <c r="I74" s="178"/>
      <c r="J74" s="179">
        <f>J295</f>
        <v>6983.74</v>
      </c>
      <c r="K74" s="120"/>
      <c r="L74" s="18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6"/>
      <c r="C75" s="120"/>
      <c r="D75" s="177" t="s">
        <v>3004</v>
      </c>
      <c r="E75" s="178"/>
      <c r="F75" s="178"/>
      <c r="G75" s="178"/>
      <c r="H75" s="178"/>
      <c r="I75" s="178"/>
      <c r="J75" s="179">
        <f>J304</f>
        <v>2958.6800000000003</v>
      </c>
      <c r="K75" s="120"/>
      <c r="L75" s="18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4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14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14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5" t="s">
        <v>227</v>
      </c>
      <c r="D82" s="36"/>
      <c r="E82" s="36"/>
      <c r="F82" s="36"/>
      <c r="G82" s="36"/>
      <c r="H82" s="36"/>
      <c r="I82" s="36"/>
      <c r="J82" s="36"/>
      <c r="K82" s="36"/>
      <c r="L82" s="14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4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31" t="s">
        <v>14</v>
      </c>
      <c r="D84" s="36"/>
      <c r="E84" s="36"/>
      <c r="F84" s="36"/>
      <c r="G84" s="36"/>
      <c r="H84" s="36"/>
      <c r="I84" s="36"/>
      <c r="J84" s="36"/>
      <c r="K84" s="36"/>
      <c r="L84" s="14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165" t="str">
        <f>E7</f>
        <v>Náves Holohlavy</v>
      </c>
      <c r="F85" s="31"/>
      <c r="G85" s="31"/>
      <c r="H85" s="31"/>
      <c r="I85" s="36"/>
      <c r="J85" s="36"/>
      <c r="K85" s="36"/>
      <c r="L85" s="14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31" t="s">
        <v>159</v>
      </c>
      <c r="D86" s="36"/>
      <c r="E86" s="36"/>
      <c r="F86" s="36"/>
      <c r="G86" s="36"/>
      <c r="H86" s="36"/>
      <c r="I86" s="36"/>
      <c r="J86" s="36"/>
      <c r="K86" s="36"/>
      <c r="L86" s="140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64" t="str">
        <f>E9</f>
        <v>SO-12 - Veřejné osvětlení</v>
      </c>
      <c r="F87" s="36"/>
      <c r="G87" s="36"/>
      <c r="H87" s="36"/>
      <c r="I87" s="36"/>
      <c r="J87" s="36"/>
      <c r="K87" s="36"/>
      <c r="L87" s="140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40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31" t="s">
        <v>19</v>
      </c>
      <c r="D89" s="36"/>
      <c r="E89" s="36"/>
      <c r="F89" s="28" t="str">
        <f>F12</f>
        <v>Holohlavy</v>
      </c>
      <c r="G89" s="36"/>
      <c r="H89" s="36"/>
      <c r="I89" s="31" t="s">
        <v>21</v>
      </c>
      <c r="J89" s="67" t="str">
        <f>IF(J12="","",J12)</f>
        <v>18. 1. 2022</v>
      </c>
      <c r="K89" s="36"/>
      <c r="L89" s="140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40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31" t="s">
        <v>23</v>
      </c>
      <c r="D91" s="36"/>
      <c r="E91" s="36"/>
      <c r="F91" s="28" t="str">
        <f>E15</f>
        <v>Obec Holohlavy</v>
      </c>
      <c r="G91" s="36"/>
      <c r="H91" s="36"/>
      <c r="I91" s="31" t="s">
        <v>30</v>
      </c>
      <c r="J91" s="32" t="str">
        <f>E21</f>
        <v>Zalubem s.r.o.</v>
      </c>
      <c r="K91" s="36"/>
      <c r="L91" s="140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31" t="s">
        <v>27</v>
      </c>
      <c r="D92" s="36"/>
      <c r="E92" s="36"/>
      <c r="F92" s="28" t="str">
        <f>IF(E18="","",E18)</f>
        <v>BAGRUNC s.r.o.</v>
      </c>
      <c r="G92" s="36"/>
      <c r="H92" s="36"/>
      <c r="I92" s="31" t="s">
        <v>33</v>
      </c>
      <c r="J92" s="32" t="str">
        <f>E24</f>
        <v>Zalubem s.r.o.</v>
      </c>
      <c r="K92" s="36"/>
      <c r="L92" s="140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140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11" customFormat="1" ht="29.25" customHeight="1">
      <c r="A94" s="181"/>
      <c r="B94" s="182"/>
      <c r="C94" s="183" t="s">
        <v>228</v>
      </c>
      <c r="D94" s="184" t="s">
        <v>55</v>
      </c>
      <c r="E94" s="184" t="s">
        <v>51</v>
      </c>
      <c r="F94" s="184" t="s">
        <v>52</v>
      </c>
      <c r="G94" s="184" t="s">
        <v>229</v>
      </c>
      <c r="H94" s="184" t="s">
        <v>230</v>
      </c>
      <c r="I94" s="184" t="s">
        <v>231</v>
      </c>
      <c r="J94" s="184" t="s">
        <v>218</v>
      </c>
      <c r="K94" s="185" t="s">
        <v>232</v>
      </c>
      <c r="L94" s="186"/>
      <c r="M94" s="87" t="s">
        <v>17</v>
      </c>
      <c r="N94" s="88" t="s">
        <v>40</v>
      </c>
      <c r="O94" s="88" t="s">
        <v>233</v>
      </c>
      <c r="P94" s="88" t="s">
        <v>234</v>
      </c>
      <c r="Q94" s="88" t="s">
        <v>235</v>
      </c>
      <c r="R94" s="88" t="s">
        <v>236</v>
      </c>
      <c r="S94" s="88" t="s">
        <v>237</v>
      </c>
      <c r="T94" s="89" t="s">
        <v>238</v>
      </c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</row>
    <row r="95" spans="1:63" s="2" customFormat="1" ht="22.8" customHeight="1">
      <c r="A95" s="34"/>
      <c r="B95" s="35"/>
      <c r="C95" s="94" t="s">
        <v>239</v>
      </c>
      <c r="D95" s="36"/>
      <c r="E95" s="36"/>
      <c r="F95" s="36"/>
      <c r="G95" s="36"/>
      <c r="H95" s="36"/>
      <c r="I95" s="36"/>
      <c r="J95" s="187">
        <f>BK95</f>
        <v>500557.0800000001</v>
      </c>
      <c r="K95" s="36"/>
      <c r="L95" s="40"/>
      <c r="M95" s="90"/>
      <c r="N95" s="188"/>
      <c r="O95" s="91"/>
      <c r="P95" s="189">
        <f>P96+P189+P284</f>
        <v>249.20982500000002</v>
      </c>
      <c r="Q95" s="91"/>
      <c r="R95" s="189">
        <f>R96+R189+R284</f>
        <v>81.21117876110799</v>
      </c>
      <c r="S95" s="91"/>
      <c r="T95" s="190">
        <f>T96+T189+T284</f>
        <v>0.667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69</v>
      </c>
      <c r="AU95" s="19" t="s">
        <v>219</v>
      </c>
      <c r="BK95" s="191">
        <f>BK96+BK189+BK284</f>
        <v>500557.0800000001</v>
      </c>
    </row>
    <row r="96" spans="1:63" s="12" customFormat="1" ht="25.9" customHeight="1">
      <c r="A96" s="12"/>
      <c r="B96" s="192"/>
      <c r="C96" s="193"/>
      <c r="D96" s="194" t="s">
        <v>69</v>
      </c>
      <c r="E96" s="195" t="s">
        <v>240</v>
      </c>
      <c r="F96" s="195" t="s">
        <v>241</v>
      </c>
      <c r="G96" s="193"/>
      <c r="H96" s="193"/>
      <c r="I96" s="193"/>
      <c r="J96" s="196">
        <f>BK96</f>
        <v>100813.27</v>
      </c>
      <c r="K96" s="193"/>
      <c r="L96" s="197"/>
      <c r="M96" s="198"/>
      <c r="N96" s="199"/>
      <c r="O96" s="199"/>
      <c r="P96" s="200">
        <f>P97+P140+P144+P148+P161+P180</f>
        <v>100.82138100000002</v>
      </c>
      <c r="Q96" s="199"/>
      <c r="R96" s="200">
        <f>R97+R140+R144+R148+R161+R180</f>
        <v>80.53651494960799</v>
      </c>
      <c r="S96" s="199"/>
      <c r="T96" s="201">
        <f>T97+T140+T144+T148+T161+T180</f>
        <v>0.667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78</v>
      </c>
      <c r="AT96" s="203" t="s">
        <v>69</v>
      </c>
      <c r="AU96" s="203" t="s">
        <v>70</v>
      </c>
      <c r="AY96" s="202" t="s">
        <v>242</v>
      </c>
      <c r="BK96" s="204">
        <f>BK97+BK140+BK144+BK148+BK161+BK180</f>
        <v>100813.27</v>
      </c>
    </row>
    <row r="97" spans="1:63" s="12" customFormat="1" ht="22.8" customHeight="1">
      <c r="A97" s="12"/>
      <c r="B97" s="192"/>
      <c r="C97" s="193"/>
      <c r="D97" s="194" t="s">
        <v>69</v>
      </c>
      <c r="E97" s="205" t="s">
        <v>78</v>
      </c>
      <c r="F97" s="205" t="s">
        <v>243</v>
      </c>
      <c r="G97" s="193"/>
      <c r="H97" s="193"/>
      <c r="I97" s="193"/>
      <c r="J97" s="206">
        <f>BK97</f>
        <v>44274.58</v>
      </c>
      <c r="K97" s="193"/>
      <c r="L97" s="197"/>
      <c r="M97" s="198"/>
      <c r="N97" s="199"/>
      <c r="O97" s="199"/>
      <c r="P97" s="200">
        <f>SUM(P98:P139)</f>
        <v>29.949997000000003</v>
      </c>
      <c r="Q97" s="199"/>
      <c r="R97" s="200">
        <f>SUM(R98:R139)</f>
        <v>63.77211199999999</v>
      </c>
      <c r="S97" s="199"/>
      <c r="T97" s="201">
        <f>SUM(T98:T139)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78</v>
      </c>
      <c r="AT97" s="203" t="s">
        <v>69</v>
      </c>
      <c r="AU97" s="203" t="s">
        <v>78</v>
      </c>
      <c r="AY97" s="202" t="s">
        <v>242</v>
      </c>
      <c r="BK97" s="204">
        <f>SUM(BK98:BK139)</f>
        <v>44274.58</v>
      </c>
    </row>
    <row r="98" spans="1:65" s="2" customFormat="1" ht="16.5" customHeight="1">
      <c r="A98" s="34"/>
      <c r="B98" s="35"/>
      <c r="C98" s="207" t="s">
        <v>78</v>
      </c>
      <c r="D98" s="207" t="s">
        <v>244</v>
      </c>
      <c r="E98" s="208" t="s">
        <v>364</v>
      </c>
      <c r="F98" s="209" t="s">
        <v>365</v>
      </c>
      <c r="G98" s="210" t="s">
        <v>140</v>
      </c>
      <c r="H98" s="211">
        <v>30</v>
      </c>
      <c r="I98" s="212">
        <v>15.25</v>
      </c>
      <c r="J98" s="212">
        <f>ROUND(I98*H98,2)</f>
        <v>457.5</v>
      </c>
      <c r="K98" s="209" t="s">
        <v>247</v>
      </c>
      <c r="L98" s="40"/>
      <c r="M98" s="213" t="s">
        <v>17</v>
      </c>
      <c r="N98" s="214" t="s">
        <v>41</v>
      </c>
      <c r="O98" s="215">
        <v>0.017</v>
      </c>
      <c r="P98" s="215">
        <f>O98*H98</f>
        <v>0.51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217" t="s">
        <v>248</v>
      </c>
      <c r="AT98" s="217" t="s">
        <v>244</v>
      </c>
      <c r="AU98" s="217" t="s">
        <v>80</v>
      </c>
      <c r="AY98" s="19" t="s">
        <v>242</v>
      </c>
      <c r="BE98" s="218">
        <f>IF(N98="základní",J98,0)</f>
        <v>457.5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78</v>
      </c>
      <c r="BK98" s="218">
        <f>ROUND(I98*H98,2)</f>
        <v>457.5</v>
      </c>
      <c r="BL98" s="19" t="s">
        <v>248</v>
      </c>
      <c r="BM98" s="217" t="s">
        <v>3005</v>
      </c>
    </row>
    <row r="99" spans="1:47" s="2" customFormat="1" ht="12">
      <c r="A99" s="34"/>
      <c r="B99" s="35"/>
      <c r="C99" s="36"/>
      <c r="D99" s="219" t="s">
        <v>250</v>
      </c>
      <c r="E99" s="36"/>
      <c r="F99" s="220" t="s">
        <v>367</v>
      </c>
      <c r="G99" s="36"/>
      <c r="H99" s="36"/>
      <c r="I99" s="36"/>
      <c r="J99" s="36"/>
      <c r="K99" s="36"/>
      <c r="L99" s="40"/>
      <c r="M99" s="221"/>
      <c r="N99" s="222"/>
      <c r="O99" s="79"/>
      <c r="P99" s="79"/>
      <c r="Q99" s="79"/>
      <c r="R99" s="79"/>
      <c r="S99" s="79"/>
      <c r="T99" s="80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250</v>
      </c>
      <c r="AU99" s="19" t="s">
        <v>80</v>
      </c>
    </row>
    <row r="100" spans="1:51" s="13" customFormat="1" ht="12">
      <c r="A100" s="13"/>
      <c r="B100" s="225"/>
      <c r="C100" s="226"/>
      <c r="D100" s="223" t="s">
        <v>254</v>
      </c>
      <c r="E100" s="227" t="s">
        <v>2950</v>
      </c>
      <c r="F100" s="228" t="s">
        <v>3006</v>
      </c>
      <c r="G100" s="226"/>
      <c r="H100" s="229">
        <v>30</v>
      </c>
      <c r="I100" s="226"/>
      <c r="J100" s="226"/>
      <c r="K100" s="226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254</v>
      </c>
      <c r="AU100" s="234" t="s">
        <v>80</v>
      </c>
      <c r="AV100" s="13" t="s">
        <v>80</v>
      </c>
      <c r="AW100" s="13" t="s">
        <v>32</v>
      </c>
      <c r="AX100" s="13" t="s">
        <v>78</v>
      </c>
      <c r="AY100" s="234" t="s">
        <v>242</v>
      </c>
    </row>
    <row r="101" spans="1:65" s="2" customFormat="1" ht="16.5" customHeight="1">
      <c r="A101" s="34"/>
      <c r="B101" s="35"/>
      <c r="C101" s="207" t="s">
        <v>80</v>
      </c>
      <c r="D101" s="207" t="s">
        <v>244</v>
      </c>
      <c r="E101" s="208" t="s">
        <v>3007</v>
      </c>
      <c r="F101" s="209" t="s">
        <v>3008</v>
      </c>
      <c r="G101" s="210" t="s">
        <v>144</v>
      </c>
      <c r="H101" s="211">
        <v>3.456</v>
      </c>
      <c r="I101" s="212">
        <v>599.14</v>
      </c>
      <c r="J101" s="212">
        <f>ROUND(I101*H101,2)</f>
        <v>2070.63</v>
      </c>
      <c r="K101" s="209" t="s">
        <v>247</v>
      </c>
      <c r="L101" s="40"/>
      <c r="M101" s="213" t="s">
        <v>17</v>
      </c>
      <c r="N101" s="214" t="s">
        <v>41</v>
      </c>
      <c r="O101" s="215">
        <v>1.101</v>
      </c>
      <c r="P101" s="215">
        <f>O101*H101</f>
        <v>3.805056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217" t="s">
        <v>248</v>
      </c>
      <c r="AT101" s="217" t="s">
        <v>244</v>
      </c>
      <c r="AU101" s="217" t="s">
        <v>80</v>
      </c>
      <c r="AY101" s="19" t="s">
        <v>242</v>
      </c>
      <c r="BE101" s="218">
        <f>IF(N101="základní",J101,0)</f>
        <v>2070.63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2070.63</v>
      </c>
      <c r="BL101" s="19" t="s">
        <v>248</v>
      </c>
      <c r="BM101" s="217" t="s">
        <v>3009</v>
      </c>
    </row>
    <row r="102" spans="1:47" s="2" customFormat="1" ht="12">
      <c r="A102" s="34"/>
      <c r="B102" s="35"/>
      <c r="C102" s="36"/>
      <c r="D102" s="219" t="s">
        <v>250</v>
      </c>
      <c r="E102" s="36"/>
      <c r="F102" s="220" t="s">
        <v>3010</v>
      </c>
      <c r="G102" s="36"/>
      <c r="H102" s="36"/>
      <c r="I102" s="36"/>
      <c r="J102" s="36"/>
      <c r="K102" s="36"/>
      <c r="L102" s="40"/>
      <c r="M102" s="221"/>
      <c r="N102" s="222"/>
      <c r="O102" s="79"/>
      <c r="P102" s="79"/>
      <c r="Q102" s="79"/>
      <c r="R102" s="79"/>
      <c r="S102" s="79"/>
      <c r="T102" s="80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250</v>
      </c>
      <c r="AU102" s="19" t="s">
        <v>80</v>
      </c>
    </row>
    <row r="103" spans="1:51" s="13" customFormat="1" ht="12">
      <c r="A103" s="13"/>
      <c r="B103" s="225"/>
      <c r="C103" s="226"/>
      <c r="D103" s="223" t="s">
        <v>254</v>
      </c>
      <c r="E103" s="227" t="s">
        <v>2952</v>
      </c>
      <c r="F103" s="228" t="s">
        <v>3011</v>
      </c>
      <c r="G103" s="226"/>
      <c r="H103" s="229">
        <v>3.456</v>
      </c>
      <c r="I103" s="226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254</v>
      </c>
      <c r="AU103" s="234" t="s">
        <v>80</v>
      </c>
      <c r="AV103" s="13" t="s">
        <v>80</v>
      </c>
      <c r="AW103" s="13" t="s">
        <v>32</v>
      </c>
      <c r="AX103" s="13" t="s">
        <v>78</v>
      </c>
      <c r="AY103" s="234" t="s">
        <v>242</v>
      </c>
    </row>
    <row r="104" spans="1:65" s="2" customFormat="1" ht="24.15" customHeight="1">
      <c r="A104" s="34"/>
      <c r="B104" s="35"/>
      <c r="C104" s="207" t="s">
        <v>262</v>
      </c>
      <c r="D104" s="207" t="s">
        <v>244</v>
      </c>
      <c r="E104" s="208" t="s">
        <v>385</v>
      </c>
      <c r="F104" s="209" t="s">
        <v>386</v>
      </c>
      <c r="G104" s="210" t="s">
        <v>144</v>
      </c>
      <c r="H104" s="211">
        <v>29.96</v>
      </c>
      <c r="I104" s="212">
        <v>217.83</v>
      </c>
      <c r="J104" s="212">
        <f>ROUND(I104*H104,2)</f>
        <v>6526.19</v>
      </c>
      <c r="K104" s="209" t="s">
        <v>247</v>
      </c>
      <c r="L104" s="40"/>
      <c r="M104" s="213" t="s">
        <v>17</v>
      </c>
      <c r="N104" s="214" t="s">
        <v>41</v>
      </c>
      <c r="O104" s="215">
        <v>0.337</v>
      </c>
      <c r="P104" s="215">
        <f>O104*H104</f>
        <v>10.096520000000002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17" t="s">
        <v>248</v>
      </c>
      <c r="AT104" s="217" t="s">
        <v>244</v>
      </c>
      <c r="AU104" s="217" t="s">
        <v>80</v>
      </c>
      <c r="AY104" s="19" t="s">
        <v>242</v>
      </c>
      <c r="BE104" s="218">
        <f>IF(N104="základní",J104,0)</f>
        <v>6526.19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6526.19</v>
      </c>
      <c r="BL104" s="19" t="s">
        <v>248</v>
      </c>
      <c r="BM104" s="217" t="s">
        <v>3012</v>
      </c>
    </row>
    <row r="105" spans="1:47" s="2" customFormat="1" ht="12">
      <c r="A105" s="34"/>
      <c r="B105" s="35"/>
      <c r="C105" s="36"/>
      <c r="D105" s="219" t="s">
        <v>250</v>
      </c>
      <c r="E105" s="36"/>
      <c r="F105" s="220" t="s">
        <v>388</v>
      </c>
      <c r="G105" s="36"/>
      <c r="H105" s="36"/>
      <c r="I105" s="36"/>
      <c r="J105" s="36"/>
      <c r="K105" s="36"/>
      <c r="L105" s="40"/>
      <c r="M105" s="221"/>
      <c r="N105" s="222"/>
      <c r="O105" s="79"/>
      <c r="P105" s="79"/>
      <c r="Q105" s="79"/>
      <c r="R105" s="79"/>
      <c r="S105" s="79"/>
      <c r="T105" s="8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250</v>
      </c>
      <c r="AU105" s="19" t="s">
        <v>80</v>
      </c>
    </row>
    <row r="106" spans="1:51" s="16" customFormat="1" ht="12">
      <c r="A106" s="16"/>
      <c r="B106" s="255"/>
      <c r="C106" s="256"/>
      <c r="D106" s="223" t="s">
        <v>254</v>
      </c>
      <c r="E106" s="257" t="s">
        <v>17</v>
      </c>
      <c r="F106" s="258" t="s">
        <v>3013</v>
      </c>
      <c r="G106" s="256"/>
      <c r="H106" s="257" t="s">
        <v>17</v>
      </c>
      <c r="I106" s="256"/>
      <c r="J106" s="256"/>
      <c r="K106" s="256"/>
      <c r="L106" s="259"/>
      <c r="M106" s="260"/>
      <c r="N106" s="261"/>
      <c r="O106" s="261"/>
      <c r="P106" s="261"/>
      <c r="Q106" s="261"/>
      <c r="R106" s="261"/>
      <c r="S106" s="261"/>
      <c r="T106" s="262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T106" s="263" t="s">
        <v>254</v>
      </c>
      <c r="AU106" s="263" t="s">
        <v>80</v>
      </c>
      <c r="AV106" s="16" t="s">
        <v>78</v>
      </c>
      <c r="AW106" s="16" t="s">
        <v>32</v>
      </c>
      <c r="AX106" s="16" t="s">
        <v>70</v>
      </c>
      <c r="AY106" s="263" t="s">
        <v>242</v>
      </c>
    </row>
    <row r="107" spans="1:51" s="13" customFormat="1" ht="12">
      <c r="A107" s="13"/>
      <c r="B107" s="225"/>
      <c r="C107" s="226"/>
      <c r="D107" s="223" t="s">
        <v>254</v>
      </c>
      <c r="E107" s="227" t="s">
        <v>17</v>
      </c>
      <c r="F107" s="228" t="s">
        <v>3014</v>
      </c>
      <c r="G107" s="226"/>
      <c r="H107" s="229">
        <v>25.2</v>
      </c>
      <c r="I107" s="226"/>
      <c r="J107" s="226"/>
      <c r="K107" s="226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254</v>
      </c>
      <c r="AU107" s="234" t="s">
        <v>80</v>
      </c>
      <c r="AV107" s="13" t="s">
        <v>80</v>
      </c>
      <c r="AW107" s="13" t="s">
        <v>32</v>
      </c>
      <c r="AX107" s="13" t="s">
        <v>70</v>
      </c>
      <c r="AY107" s="234" t="s">
        <v>242</v>
      </c>
    </row>
    <row r="108" spans="1:51" s="13" customFormat="1" ht="12">
      <c r="A108" s="13"/>
      <c r="B108" s="225"/>
      <c r="C108" s="226"/>
      <c r="D108" s="223" t="s">
        <v>254</v>
      </c>
      <c r="E108" s="227" t="s">
        <v>17</v>
      </c>
      <c r="F108" s="228" t="s">
        <v>3015</v>
      </c>
      <c r="G108" s="226"/>
      <c r="H108" s="229">
        <v>4.76</v>
      </c>
      <c r="I108" s="226"/>
      <c r="J108" s="226"/>
      <c r="K108" s="226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254</v>
      </c>
      <c r="AU108" s="234" t="s">
        <v>80</v>
      </c>
      <c r="AV108" s="13" t="s">
        <v>80</v>
      </c>
      <c r="AW108" s="13" t="s">
        <v>32</v>
      </c>
      <c r="AX108" s="13" t="s">
        <v>70</v>
      </c>
      <c r="AY108" s="234" t="s">
        <v>242</v>
      </c>
    </row>
    <row r="109" spans="1:51" s="14" customFormat="1" ht="12">
      <c r="A109" s="14"/>
      <c r="B109" s="235"/>
      <c r="C109" s="236"/>
      <c r="D109" s="223" t="s">
        <v>254</v>
      </c>
      <c r="E109" s="237" t="s">
        <v>2970</v>
      </c>
      <c r="F109" s="238" t="s">
        <v>261</v>
      </c>
      <c r="G109" s="236"/>
      <c r="H109" s="239">
        <v>29.96</v>
      </c>
      <c r="I109" s="236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254</v>
      </c>
      <c r="AU109" s="244" t="s">
        <v>80</v>
      </c>
      <c r="AV109" s="14" t="s">
        <v>248</v>
      </c>
      <c r="AW109" s="14" t="s">
        <v>32</v>
      </c>
      <c r="AX109" s="14" t="s">
        <v>78</v>
      </c>
      <c r="AY109" s="244" t="s">
        <v>242</v>
      </c>
    </row>
    <row r="110" spans="1:65" s="2" customFormat="1" ht="37.8" customHeight="1">
      <c r="A110" s="34"/>
      <c r="B110" s="35"/>
      <c r="C110" s="207" t="s">
        <v>248</v>
      </c>
      <c r="D110" s="207" t="s">
        <v>244</v>
      </c>
      <c r="E110" s="208" t="s">
        <v>397</v>
      </c>
      <c r="F110" s="209" t="s">
        <v>398</v>
      </c>
      <c r="G110" s="210" t="s">
        <v>144</v>
      </c>
      <c r="H110" s="211">
        <v>17.201</v>
      </c>
      <c r="I110" s="212">
        <v>84.08</v>
      </c>
      <c r="J110" s="212">
        <f>ROUND(I110*H110,2)</f>
        <v>1446.26</v>
      </c>
      <c r="K110" s="209" t="s">
        <v>247</v>
      </c>
      <c r="L110" s="40"/>
      <c r="M110" s="213" t="s">
        <v>17</v>
      </c>
      <c r="N110" s="214" t="s">
        <v>41</v>
      </c>
      <c r="O110" s="215">
        <v>0.046</v>
      </c>
      <c r="P110" s="215">
        <f>O110*H110</f>
        <v>0.791246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217" t="s">
        <v>248</v>
      </c>
      <c r="AT110" s="217" t="s">
        <v>244</v>
      </c>
      <c r="AU110" s="217" t="s">
        <v>80</v>
      </c>
      <c r="AY110" s="19" t="s">
        <v>242</v>
      </c>
      <c r="BE110" s="218">
        <f>IF(N110="základní",J110,0)</f>
        <v>1446.26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78</v>
      </c>
      <c r="BK110" s="218">
        <f>ROUND(I110*H110,2)</f>
        <v>1446.26</v>
      </c>
      <c r="BL110" s="19" t="s">
        <v>248</v>
      </c>
      <c r="BM110" s="217" t="s">
        <v>3016</v>
      </c>
    </row>
    <row r="111" spans="1:47" s="2" customFormat="1" ht="12">
      <c r="A111" s="34"/>
      <c r="B111" s="35"/>
      <c r="C111" s="36"/>
      <c r="D111" s="219" t="s">
        <v>250</v>
      </c>
      <c r="E111" s="36"/>
      <c r="F111" s="220" t="s">
        <v>400</v>
      </c>
      <c r="G111" s="36"/>
      <c r="H111" s="36"/>
      <c r="I111" s="36"/>
      <c r="J111" s="36"/>
      <c r="K111" s="36"/>
      <c r="L111" s="40"/>
      <c r="M111" s="221"/>
      <c r="N111" s="222"/>
      <c r="O111" s="79"/>
      <c r="P111" s="79"/>
      <c r="Q111" s="79"/>
      <c r="R111" s="79"/>
      <c r="S111" s="79"/>
      <c r="T111" s="80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250</v>
      </c>
      <c r="AU111" s="19" t="s">
        <v>80</v>
      </c>
    </row>
    <row r="112" spans="1:51" s="13" customFormat="1" ht="12">
      <c r="A112" s="13"/>
      <c r="B112" s="225"/>
      <c r="C112" s="226"/>
      <c r="D112" s="223" t="s">
        <v>254</v>
      </c>
      <c r="E112" s="227" t="s">
        <v>17</v>
      </c>
      <c r="F112" s="228" t="s">
        <v>3017</v>
      </c>
      <c r="G112" s="226"/>
      <c r="H112" s="229">
        <v>17.201</v>
      </c>
      <c r="I112" s="226"/>
      <c r="J112" s="226"/>
      <c r="K112" s="226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254</v>
      </c>
      <c r="AU112" s="234" t="s">
        <v>80</v>
      </c>
      <c r="AV112" s="13" t="s">
        <v>80</v>
      </c>
      <c r="AW112" s="13" t="s">
        <v>32</v>
      </c>
      <c r="AX112" s="13" t="s">
        <v>78</v>
      </c>
      <c r="AY112" s="234" t="s">
        <v>242</v>
      </c>
    </row>
    <row r="113" spans="1:65" s="2" customFormat="1" ht="24.15" customHeight="1">
      <c r="A113" s="34"/>
      <c r="B113" s="35"/>
      <c r="C113" s="207" t="s">
        <v>273</v>
      </c>
      <c r="D113" s="207" t="s">
        <v>244</v>
      </c>
      <c r="E113" s="208" t="s">
        <v>905</v>
      </c>
      <c r="F113" s="209" t="s">
        <v>906</v>
      </c>
      <c r="G113" s="210" t="s">
        <v>144</v>
      </c>
      <c r="H113" s="211">
        <v>16.215</v>
      </c>
      <c r="I113" s="212">
        <v>138.6</v>
      </c>
      <c r="J113" s="212">
        <f>ROUND(I113*H113,2)</f>
        <v>2247.4</v>
      </c>
      <c r="K113" s="209" t="s">
        <v>247</v>
      </c>
      <c r="L113" s="40"/>
      <c r="M113" s="213" t="s">
        <v>17</v>
      </c>
      <c r="N113" s="214" t="s">
        <v>41</v>
      </c>
      <c r="O113" s="215">
        <v>0.328</v>
      </c>
      <c r="P113" s="215">
        <f>O113*H113</f>
        <v>5.31852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217" t="s">
        <v>248</v>
      </c>
      <c r="AT113" s="217" t="s">
        <v>244</v>
      </c>
      <c r="AU113" s="217" t="s">
        <v>80</v>
      </c>
      <c r="AY113" s="19" t="s">
        <v>242</v>
      </c>
      <c r="BE113" s="218">
        <f>IF(N113="základní",J113,0)</f>
        <v>2247.4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78</v>
      </c>
      <c r="BK113" s="218">
        <f>ROUND(I113*H113,2)</f>
        <v>2247.4</v>
      </c>
      <c r="BL113" s="19" t="s">
        <v>248</v>
      </c>
      <c r="BM113" s="217" t="s">
        <v>3018</v>
      </c>
    </row>
    <row r="114" spans="1:47" s="2" customFormat="1" ht="12">
      <c r="A114" s="34"/>
      <c r="B114" s="35"/>
      <c r="C114" s="36"/>
      <c r="D114" s="219" t="s">
        <v>250</v>
      </c>
      <c r="E114" s="36"/>
      <c r="F114" s="220" t="s">
        <v>908</v>
      </c>
      <c r="G114" s="36"/>
      <c r="H114" s="36"/>
      <c r="I114" s="36"/>
      <c r="J114" s="36"/>
      <c r="K114" s="36"/>
      <c r="L114" s="40"/>
      <c r="M114" s="221"/>
      <c r="N114" s="222"/>
      <c r="O114" s="79"/>
      <c r="P114" s="79"/>
      <c r="Q114" s="79"/>
      <c r="R114" s="79"/>
      <c r="S114" s="79"/>
      <c r="T114" s="80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250</v>
      </c>
      <c r="AU114" s="19" t="s">
        <v>80</v>
      </c>
    </row>
    <row r="115" spans="1:51" s="16" customFormat="1" ht="12">
      <c r="A115" s="16"/>
      <c r="B115" s="255"/>
      <c r="C115" s="256"/>
      <c r="D115" s="223" t="s">
        <v>254</v>
      </c>
      <c r="E115" s="257" t="s">
        <v>17</v>
      </c>
      <c r="F115" s="258" t="s">
        <v>3013</v>
      </c>
      <c r="G115" s="256"/>
      <c r="H115" s="257" t="s">
        <v>17</v>
      </c>
      <c r="I115" s="256"/>
      <c r="J115" s="256"/>
      <c r="K115" s="256"/>
      <c r="L115" s="259"/>
      <c r="M115" s="260"/>
      <c r="N115" s="261"/>
      <c r="O115" s="261"/>
      <c r="P115" s="261"/>
      <c r="Q115" s="261"/>
      <c r="R115" s="261"/>
      <c r="S115" s="261"/>
      <c r="T115" s="262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T115" s="263" t="s">
        <v>254</v>
      </c>
      <c r="AU115" s="263" t="s">
        <v>80</v>
      </c>
      <c r="AV115" s="16" t="s">
        <v>78</v>
      </c>
      <c r="AW115" s="16" t="s">
        <v>32</v>
      </c>
      <c r="AX115" s="16" t="s">
        <v>70</v>
      </c>
      <c r="AY115" s="263" t="s">
        <v>242</v>
      </c>
    </row>
    <row r="116" spans="1:51" s="13" customFormat="1" ht="12">
      <c r="A116" s="13"/>
      <c r="B116" s="225"/>
      <c r="C116" s="226"/>
      <c r="D116" s="223" t="s">
        <v>254</v>
      </c>
      <c r="E116" s="227" t="s">
        <v>17</v>
      </c>
      <c r="F116" s="228" t="s">
        <v>3019</v>
      </c>
      <c r="G116" s="226"/>
      <c r="H116" s="229">
        <v>14.175</v>
      </c>
      <c r="I116" s="226"/>
      <c r="J116" s="226"/>
      <c r="K116" s="226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254</v>
      </c>
      <c r="AU116" s="234" t="s">
        <v>80</v>
      </c>
      <c r="AV116" s="13" t="s">
        <v>80</v>
      </c>
      <c r="AW116" s="13" t="s">
        <v>32</v>
      </c>
      <c r="AX116" s="13" t="s">
        <v>70</v>
      </c>
      <c r="AY116" s="234" t="s">
        <v>242</v>
      </c>
    </row>
    <row r="117" spans="1:51" s="13" customFormat="1" ht="12">
      <c r="A117" s="13"/>
      <c r="B117" s="225"/>
      <c r="C117" s="226"/>
      <c r="D117" s="223" t="s">
        <v>254</v>
      </c>
      <c r="E117" s="227" t="s">
        <v>17</v>
      </c>
      <c r="F117" s="228" t="s">
        <v>3020</v>
      </c>
      <c r="G117" s="226"/>
      <c r="H117" s="229">
        <v>2.04</v>
      </c>
      <c r="I117" s="226"/>
      <c r="J117" s="226"/>
      <c r="K117" s="226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254</v>
      </c>
      <c r="AU117" s="234" t="s">
        <v>80</v>
      </c>
      <c r="AV117" s="13" t="s">
        <v>80</v>
      </c>
      <c r="AW117" s="13" t="s">
        <v>32</v>
      </c>
      <c r="AX117" s="13" t="s">
        <v>70</v>
      </c>
      <c r="AY117" s="234" t="s">
        <v>242</v>
      </c>
    </row>
    <row r="118" spans="1:51" s="14" customFormat="1" ht="12">
      <c r="A118" s="14"/>
      <c r="B118" s="235"/>
      <c r="C118" s="236"/>
      <c r="D118" s="223" t="s">
        <v>254</v>
      </c>
      <c r="E118" s="237" t="s">
        <v>2973</v>
      </c>
      <c r="F118" s="238" t="s">
        <v>261</v>
      </c>
      <c r="G118" s="236"/>
      <c r="H118" s="239">
        <v>16.215</v>
      </c>
      <c r="I118" s="236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254</v>
      </c>
      <c r="AU118" s="244" t="s">
        <v>80</v>
      </c>
      <c r="AV118" s="14" t="s">
        <v>248</v>
      </c>
      <c r="AW118" s="14" t="s">
        <v>32</v>
      </c>
      <c r="AX118" s="14" t="s">
        <v>78</v>
      </c>
      <c r="AY118" s="244" t="s">
        <v>242</v>
      </c>
    </row>
    <row r="119" spans="1:65" s="2" customFormat="1" ht="16.5" customHeight="1">
      <c r="A119" s="34"/>
      <c r="B119" s="35"/>
      <c r="C119" s="264" t="s">
        <v>284</v>
      </c>
      <c r="D119" s="264" t="s">
        <v>420</v>
      </c>
      <c r="E119" s="265" t="s">
        <v>914</v>
      </c>
      <c r="F119" s="266" t="s">
        <v>915</v>
      </c>
      <c r="G119" s="267" t="s">
        <v>736</v>
      </c>
      <c r="H119" s="268">
        <v>2.992</v>
      </c>
      <c r="I119" s="269">
        <v>273.18</v>
      </c>
      <c r="J119" s="269">
        <f>ROUND(I119*H119,2)</f>
        <v>817.35</v>
      </c>
      <c r="K119" s="266" t="s">
        <v>423</v>
      </c>
      <c r="L119" s="270"/>
      <c r="M119" s="271" t="s">
        <v>17</v>
      </c>
      <c r="N119" s="272" t="s">
        <v>41</v>
      </c>
      <c r="O119" s="215">
        <v>0</v>
      </c>
      <c r="P119" s="215">
        <f>O119*H119</f>
        <v>0</v>
      </c>
      <c r="Q119" s="215">
        <v>1</v>
      </c>
      <c r="R119" s="215">
        <f>Q119*H119</f>
        <v>2.992</v>
      </c>
      <c r="S119" s="215">
        <v>0</v>
      </c>
      <c r="T119" s="216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17" t="s">
        <v>300</v>
      </c>
      <c r="AT119" s="217" t="s">
        <v>420</v>
      </c>
      <c r="AU119" s="217" t="s">
        <v>80</v>
      </c>
      <c r="AY119" s="19" t="s">
        <v>242</v>
      </c>
      <c r="BE119" s="218">
        <f>IF(N119="základní",J119,0)</f>
        <v>817.35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78</v>
      </c>
      <c r="BK119" s="218">
        <f>ROUND(I119*H119,2)</f>
        <v>817.35</v>
      </c>
      <c r="BL119" s="19" t="s">
        <v>248</v>
      </c>
      <c r="BM119" s="217" t="s">
        <v>3021</v>
      </c>
    </row>
    <row r="120" spans="1:51" s="13" customFormat="1" ht="12">
      <c r="A120" s="13"/>
      <c r="B120" s="225"/>
      <c r="C120" s="226"/>
      <c r="D120" s="223" t="s">
        <v>254</v>
      </c>
      <c r="E120" s="227" t="s">
        <v>17</v>
      </c>
      <c r="F120" s="228" t="s">
        <v>3022</v>
      </c>
      <c r="G120" s="226"/>
      <c r="H120" s="229">
        <v>2.992</v>
      </c>
      <c r="I120" s="226"/>
      <c r="J120" s="226"/>
      <c r="K120" s="226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254</v>
      </c>
      <c r="AU120" s="234" t="s">
        <v>80</v>
      </c>
      <c r="AV120" s="13" t="s">
        <v>80</v>
      </c>
      <c r="AW120" s="13" t="s">
        <v>32</v>
      </c>
      <c r="AX120" s="13" t="s">
        <v>78</v>
      </c>
      <c r="AY120" s="234" t="s">
        <v>242</v>
      </c>
    </row>
    <row r="121" spans="1:65" s="2" customFormat="1" ht="37.8" customHeight="1">
      <c r="A121" s="34"/>
      <c r="B121" s="35"/>
      <c r="C121" s="207" t="s">
        <v>293</v>
      </c>
      <c r="D121" s="207" t="s">
        <v>244</v>
      </c>
      <c r="E121" s="208" t="s">
        <v>2841</v>
      </c>
      <c r="F121" s="209" t="s">
        <v>2842</v>
      </c>
      <c r="G121" s="210" t="s">
        <v>144</v>
      </c>
      <c r="H121" s="211">
        <v>13.813</v>
      </c>
      <c r="I121" s="212">
        <v>203.71</v>
      </c>
      <c r="J121" s="212">
        <f>ROUND(I121*H121,2)</f>
        <v>2813.85</v>
      </c>
      <c r="K121" s="209" t="s">
        <v>247</v>
      </c>
      <c r="L121" s="40"/>
      <c r="M121" s="213" t="s">
        <v>17</v>
      </c>
      <c r="N121" s="214" t="s">
        <v>41</v>
      </c>
      <c r="O121" s="215">
        <v>0.435</v>
      </c>
      <c r="P121" s="215">
        <f>O121*H121</f>
        <v>6.008655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7" t="s">
        <v>248</v>
      </c>
      <c r="AT121" s="217" t="s">
        <v>244</v>
      </c>
      <c r="AU121" s="217" t="s">
        <v>80</v>
      </c>
      <c r="AY121" s="19" t="s">
        <v>242</v>
      </c>
      <c r="BE121" s="218">
        <f>IF(N121="základní",J121,0)</f>
        <v>2813.85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78</v>
      </c>
      <c r="BK121" s="218">
        <f>ROUND(I121*H121,2)</f>
        <v>2813.85</v>
      </c>
      <c r="BL121" s="19" t="s">
        <v>248</v>
      </c>
      <c r="BM121" s="217" t="s">
        <v>3023</v>
      </c>
    </row>
    <row r="122" spans="1:47" s="2" customFormat="1" ht="12">
      <c r="A122" s="34"/>
      <c r="B122" s="35"/>
      <c r="C122" s="36"/>
      <c r="D122" s="219" t="s">
        <v>250</v>
      </c>
      <c r="E122" s="36"/>
      <c r="F122" s="220" t="s">
        <v>2844</v>
      </c>
      <c r="G122" s="36"/>
      <c r="H122" s="36"/>
      <c r="I122" s="36"/>
      <c r="J122" s="36"/>
      <c r="K122" s="36"/>
      <c r="L122" s="40"/>
      <c r="M122" s="221"/>
      <c r="N122" s="222"/>
      <c r="O122" s="79"/>
      <c r="P122" s="79"/>
      <c r="Q122" s="79"/>
      <c r="R122" s="79"/>
      <c r="S122" s="79"/>
      <c r="T122" s="80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250</v>
      </c>
      <c r="AU122" s="19" t="s">
        <v>80</v>
      </c>
    </row>
    <row r="123" spans="1:51" s="16" customFormat="1" ht="12">
      <c r="A123" s="16"/>
      <c r="B123" s="255"/>
      <c r="C123" s="256"/>
      <c r="D123" s="223" t="s">
        <v>254</v>
      </c>
      <c r="E123" s="257" t="s">
        <v>17</v>
      </c>
      <c r="F123" s="258" t="s">
        <v>3013</v>
      </c>
      <c r="G123" s="256"/>
      <c r="H123" s="257" t="s">
        <v>17</v>
      </c>
      <c r="I123" s="256"/>
      <c r="J123" s="256"/>
      <c r="K123" s="256"/>
      <c r="L123" s="259"/>
      <c r="M123" s="260"/>
      <c r="N123" s="261"/>
      <c r="O123" s="261"/>
      <c r="P123" s="261"/>
      <c r="Q123" s="261"/>
      <c r="R123" s="261"/>
      <c r="S123" s="261"/>
      <c r="T123" s="262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63" t="s">
        <v>254</v>
      </c>
      <c r="AU123" s="263" t="s">
        <v>80</v>
      </c>
      <c r="AV123" s="16" t="s">
        <v>78</v>
      </c>
      <c r="AW123" s="16" t="s">
        <v>32</v>
      </c>
      <c r="AX123" s="16" t="s">
        <v>70</v>
      </c>
      <c r="AY123" s="263" t="s">
        <v>242</v>
      </c>
    </row>
    <row r="124" spans="1:51" s="13" customFormat="1" ht="12">
      <c r="A124" s="13"/>
      <c r="B124" s="225"/>
      <c r="C124" s="226"/>
      <c r="D124" s="223" t="s">
        <v>254</v>
      </c>
      <c r="E124" s="227" t="s">
        <v>17</v>
      </c>
      <c r="F124" s="228" t="s">
        <v>3024</v>
      </c>
      <c r="G124" s="226"/>
      <c r="H124" s="229">
        <v>11.025</v>
      </c>
      <c r="I124" s="226"/>
      <c r="J124" s="226"/>
      <c r="K124" s="226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254</v>
      </c>
      <c r="AU124" s="234" t="s">
        <v>80</v>
      </c>
      <c r="AV124" s="13" t="s">
        <v>80</v>
      </c>
      <c r="AW124" s="13" t="s">
        <v>32</v>
      </c>
      <c r="AX124" s="13" t="s">
        <v>70</v>
      </c>
      <c r="AY124" s="234" t="s">
        <v>242</v>
      </c>
    </row>
    <row r="125" spans="1:51" s="13" customFormat="1" ht="12">
      <c r="A125" s="13"/>
      <c r="B125" s="225"/>
      <c r="C125" s="226"/>
      <c r="D125" s="223" t="s">
        <v>254</v>
      </c>
      <c r="E125" s="227" t="s">
        <v>17</v>
      </c>
      <c r="F125" s="228" t="s">
        <v>3025</v>
      </c>
      <c r="G125" s="226"/>
      <c r="H125" s="229">
        <v>2.788</v>
      </c>
      <c r="I125" s="226"/>
      <c r="J125" s="226"/>
      <c r="K125" s="226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254</v>
      </c>
      <c r="AU125" s="234" t="s">
        <v>80</v>
      </c>
      <c r="AV125" s="13" t="s">
        <v>80</v>
      </c>
      <c r="AW125" s="13" t="s">
        <v>32</v>
      </c>
      <c r="AX125" s="13" t="s">
        <v>70</v>
      </c>
      <c r="AY125" s="234" t="s">
        <v>242</v>
      </c>
    </row>
    <row r="126" spans="1:51" s="14" customFormat="1" ht="12">
      <c r="A126" s="14"/>
      <c r="B126" s="235"/>
      <c r="C126" s="236"/>
      <c r="D126" s="223" t="s">
        <v>254</v>
      </c>
      <c r="E126" s="237" t="s">
        <v>17</v>
      </c>
      <c r="F126" s="238" t="s">
        <v>261</v>
      </c>
      <c r="G126" s="236"/>
      <c r="H126" s="239">
        <v>13.813</v>
      </c>
      <c r="I126" s="236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254</v>
      </c>
      <c r="AU126" s="244" t="s">
        <v>80</v>
      </c>
      <c r="AV126" s="14" t="s">
        <v>248</v>
      </c>
      <c r="AW126" s="14" t="s">
        <v>32</v>
      </c>
      <c r="AX126" s="14" t="s">
        <v>78</v>
      </c>
      <c r="AY126" s="244" t="s">
        <v>242</v>
      </c>
    </row>
    <row r="127" spans="1:65" s="2" customFormat="1" ht="16.5" customHeight="1">
      <c r="A127" s="34"/>
      <c r="B127" s="35"/>
      <c r="C127" s="264" t="s">
        <v>300</v>
      </c>
      <c r="D127" s="264" t="s">
        <v>420</v>
      </c>
      <c r="E127" s="265" t="s">
        <v>1499</v>
      </c>
      <c r="F127" s="266" t="s">
        <v>1500</v>
      </c>
      <c r="G127" s="267" t="s">
        <v>736</v>
      </c>
      <c r="H127" s="268">
        <v>60.778</v>
      </c>
      <c r="I127" s="269">
        <v>374.53</v>
      </c>
      <c r="J127" s="269">
        <f>ROUND(I127*H127,2)</f>
        <v>22763.18</v>
      </c>
      <c r="K127" s="266" t="s">
        <v>423</v>
      </c>
      <c r="L127" s="270"/>
      <c r="M127" s="271" t="s">
        <v>17</v>
      </c>
      <c r="N127" s="272" t="s">
        <v>41</v>
      </c>
      <c r="O127" s="215">
        <v>0</v>
      </c>
      <c r="P127" s="215">
        <f>O127*H127</f>
        <v>0</v>
      </c>
      <c r="Q127" s="215">
        <v>1</v>
      </c>
      <c r="R127" s="215">
        <f>Q127*H127</f>
        <v>60.778</v>
      </c>
      <c r="S127" s="215">
        <v>0</v>
      </c>
      <c r="T127" s="21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7" t="s">
        <v>300</v>
      </c>
      <c r="AT127" s="217" t="s">
        <v>420</v>
      </c>
      <c r="AU127" s="217" t="s">
        <v>80</v>
      </c>
      <c r="AY127" s="19" t="s">
        <v>242</v>
      </c>
      <c r="BE127" s="218">
        <f>IF(N127="základní",J127,0)</f>
        <v>22763.18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78</v>
      </c>
      <c r="BK127" s="218">
        <f>ROUND(I127*H127,2)</f>
        <v>22763.18</v>
      </c>
      <c r="BL127" s="19" t="s">
        <v>248</v>
      </c>
      <c r="BM127" s="217" t="s">
        <v>3026</v>
      </c>
    </row>
    <row r="128" spans="1:51" s="16" customFormat="1" ht="12">
      <c r="A128" s="16"/>
      <c r="B128" s="255"/>
      <c r="C128" s="256"/>
      <c r="D128" s="223" t="s">
        <v>254</v>
      </c>
      <c r="E128" s="257" t="s">
        <v>17</v>
      </c>
      <c r="F128" s="258" t="s">
        <v>3013</v>
      </c>
      <c r="G128" s="256"/>
      <c r="H128" s="257" t="s">
        <v>17</v>
      </c>
      <c r="I128" s="256"/>
      <c r="J128" s="256"/>
      <c r="K128" s="256"/>
      <c r="L128" s="259"/>
      <c r="M128" s="260"/>
      <c r="N128" s="261"/>
      <c r="O128" s="261"/>
      <c r="P128" s="261"/>
      <c r="Q128" s="261"/>
      <c r="R128" s="261"/>
      <c r="S128" s="261"/>
      <c r="T128" s="262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263" t="s">
        <v>254</v>
      </c>
      <c r="AU128" s="263" t="s">
        <v>80</v>
      </c>
      <c r="AV128" s="16" t="s">
        <v>78</v>
      </c>
      <c r="AW128" s="16" t="s">
        <v>32</v>
      </c>
      <c r="AX128" s="16" t="s">
        <v>70</v>
      </c>
      <c r="AY128" s="263" t="s">
        <v>242</v>
      </c>
    </row>
    <row r="129" spans="1:51" s="13" customFormat="1" ht="12">
      <c r="A129" s="13"/>
      <c r="B129" s="225"/>
      <c r="C129" s="226"/>
      <c r="D129" s="223" t="s">
        <v>254</v>
      </c>
      <c r="E129" s="227" t="s">
        <v>17</v>
      </c>
      <c r="F129" s="228" t="s">
        <v>3027</v>
      </c>
      <c r="G129" s="226"/>
      <c r="H129" s="229">
        <v>24.255</v>
      </c>
      <c r="I129" s="226"/>
      <c r="J129" s="226"/>
      <c r="K129" s="226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254</v>
      </c>
      <c r="AU129" s="234" t="s">
        <v>80</v>
      </c>
      <c r="AV129" s="13" t="s">
        <v>80</v>
      </c>
      <c r="AW129" s="13" t="s">
        <v>32</v>
      </c>
      <c r="AX129" s="13" t="s">
        <v>70</v>
      </c>
      <c r="AY129" s="234" t="s">
        <v>242</v>
      </c>
    </row>
    <row r="130" spans="1:51" s="13" customFormat="1" ht="12">
      <c r="A130" s="13"/>
      <c r="B130" s="225"/>
      <c r="C130" s="226"/>
      <c r="D130" s="223" t="s">
        <v>254</v>
      </c>
      <c r="E130" s="227" t="s">
        <v>17</v>
      </c>
      <c r="F130" s="228" t="s">
        <v>3028</v>
      </c>
      <c r="G130" s="226"/>
      <c r="H130" s="229">
        <v>6.134</v>
      </c>
      <c r="I130" s="226"/>
      <c r="J130" s="226"/>
      <c r="K130" s="226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254</v>
      </c>
      <c r="AU130" s="234" t="s">
        <v>80</v>
      </c>
      <c r="AV130" s="13" t="s">
        <v>80</v>
      </c>
      <c r="AW130" s="13" t="s">
        <v>32</v>
      </c>
      <c r="AX130" s="13" t="s">
        <v>70</v>
      </c>
      <c r="AY130" s="234" t="s">
        <v>242</v>
      </c>
    </row>
    <row r="131" spans="1:51" s="14" customFormat="1" ht="12">
      <c r="A131" s="14"/>
      <c r="B131" s="235"/>
      <c r="C131" s="236"/>
      <c r="D131" s="223" t="s">
        <v>254</v>
      </c>
      <c r="E131" s="237" t="s">
        <v>17</v>
      </c>
      <c r="F131" s="238" t="s">
        <v>261</v>
      </c>
      <c r="G131" s="236"/>
      <c r="H131" s="239">
        <v>30.389</v>
      </c>
      <c r="I131" s="236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254</v>
      </c>
      <c r="AU131" s="244" t="s">
        <v>80</v>
      </c>
      <c r="AV131" s="14" t="s">
        <v>248</v>
      </c>
      <c r="AW131" s="14" t="s">
        <v>32</v>
      </c>
      <c r="AX131" s="14" t="s">
        <v>70</v>
      </c>
      <c r="AY131" s="244" t="s">
        <v>242</v>
      </c>
    </row>
    <row r="132" spans="1:51" s="13" customFormat="1" ht="12">
      <c r="A132" s="13"/>
      <c r="B132" s="225"/>
      <c r="C132" s="226"/>
      <c r="D132" s="223" t="s">
        <v>254</v>
      </c>
      <c r="E132" s="227" t="s">
        <v>17</v>
      </c>
      <c r="F132" s="228" t="s">
        <v>3029</v>
      </c>
      <c r="G132" s="226"/>
      <c r="H132" s="229">
        <v>60.778</v>
      </c>
      <c r="I132" s="226"/>
      <c r="J132" s="226"/>
      <c r="K132" s="226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254</v>
      </c>
      <c r="AU132" s="234" t="s">
        <v>80</v>
      </c>
      <c r="AV132" s="13" t="s">
        <v>80</v>
      </c>
      <c r="AW132" s="13" t="s">
        <v>32</v>
      </c>
      <c r="AX132" s="13" t="s">
        <v>78</v>
      </c>
      <c r="AY132" s="234" t="s">
        <v>242</v>
      </c>
    </row>
    <row r="133" spans="1:65" s="2" customFormat="1" ht="24.15" customHeight="1">
      <c r="A133" s="34"/>
      <c r="B133" s="35"/>
      <c r="C133" s="207" t="s">
        <v>308</v>
      </c>
      <c r="D133" s="207" t="s">
        <v>244</v>
      </c>
      <c r="E133" s="208" t="s">
        <v>3030</v>
      </c>
      <c r="F133" s="209" t="s">
        <v>3031</v>
      </c>
      <c r="G133" s="210" t="s">
        <v>140</v>
      </c>
      <c r="H133" s="211">
        <v>30</v>
      </c>
      <c r="I133" s="212">
        <v>79.25</v>
      </c>
      <c r="J133" s="212">
        <f>ROUND(I133*H133,2)</f>
        <v>2377.5</v>
      </c>
      <c r="K133" s="209" t="s">
        <v>247</v>
      </c>
      <c r="L133" s="40"/>
      <c r="M133" s="213" t="s">
        <v>17</v>
      </c>
      <c r="N133" s="214" t="s">
        <v>41</v>
      </c>
      <c r="O133" s="215">
        <v>0.114</v>
      </c>
      <c r="P133" s="215">
        <f>O133*H133</f>
        <v>3.42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7" t="s">
        <v>248</v>
      </c>
      <c r="AT133" s="217" t="s">
        <v>244</v>
      </c>
      <c r="AU133" s="217" t="s">
        <v>80</v>
      </c>
      <c r="AY133" s="19" t="s">
        <v>242</v>
      </c>
      <c r="BE133" s="218">
        <f>IF(N133="základní",J133,0)</f>
        <v>2377.5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78</v>
      </c>
      <c r="BK133" s="218">
        <f>ROUND(I133*H133,2)</f>
        <v>2377.5</v>
      </c>
      <c r="BL133" s="19" t="s">
        <v>248</v>
      </c>
      <c r="BM133" s="217" t="s">
        <v>3032</v>
      </c>
    </row>
    <row r="134" spans="1:47" s="2" customFormat="1" ht="12">
      <c r="A134" s="34"/>
      <c r="B134" s="35"/>
      <c r="C134" s="36"/>
      <c r="D134" s="219" t="s">
        <v>250</v>
      </c>
      <c r="E134" s="36"/>
      <c r="F134" s="220" t="s">
        <v>3033</v>
      </c>
      <c r="G134" s="36"/>
      <c r="H134" s="36"/>
      <c r="I134" s="36"/>
      <c r="J134" s="36"/>
      <c r="K134" s="36"/>
      <c r="L134" s="40"/>
      <c r="M134" s="221"/>
      <c r="N134" s="222"/>
      <c r="O134" s="79"/>
      <c r="P134" s="79"/>
      <c r="Q134" s="79"/>
      <c r="R134" s="79"/>
      <c r="S134" s="79"/>
      <c r="T134" s="80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250</v>
      </c>
      <c r="AU134" s="19" t="s">
        <v>80</v>
      </c>
    </row>
    <row r="135" spans="1:51" s="13" customFormat="1" ht="12">
      <c r="A135" s="13"/>
      <c r="B135" s="225"/>
      <c r="C135" s="226"/>
      <c r="D135" s="223" t="s">
        <v>254</v>
      </c>
      <c r="E135" s="227" t="s">
        <v>17</v>
      </c>
      <c r="F135" s="228" t="s">
        <v>2950</v>
      </c>
      <c r="G135" s="226"/>
      <c r="H135" s="229">
        <v>30</v>
      </c>
      <c r="I135" s="226"/>
      <c r="J135" s="226"/>
      <c r="K135" s="226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254</v>
      </c>
      <c r="AU135" s="234" t="s">
        <v>80</v>
      </c>
      <c r="AV135" s="13" t="s">
        <v>80</v>
      </c>
      <c r="AW135" s="13" t="s">
        <v>32</v>
      </c>
      <c r="AX135" s="13" t="s">
        <v>78</v>
      </c>
      <c r="AY135" s="234" t="s">
        <v>242</v>
      </c>
    </row>
    <row r="136" spans="1:65" s="2" customFormat="1" ht="16.5" customHeight="1">
      <c r="A136" s="34"/>
      <c r="B136" s="35"/>
      <c r="C136" s="207" t="s">
        <v>314</v>
      </c>
      <c r="D136" s="207" t="s">
        <v>244</v>
      </c>
      <c r="E136" s="208" t="s">
        <v>1506</v>
      </c>
      <c r="F136" s="209" t="s">
        <v>1507</v>
      </c>
      <c r="G136" s="210" t="s">
        <v>184</v>
      </c>
      <c r="H136" s="211">
        <v>96</v>
      </c>
      <c r="I136" s="212">
        <v>24.13</v>
      </c>
      <c r="J136" s="212">
        <f>ROUND(I136*H136,2)</f>
        <v>2316.48</v>
      </c>
      <c r="K136" s="209" t="s">
        <v>17</v>
      </c>
      <c r="L136" s="40"/>
      <c r="M136" s="213" t="s">
        <v>17</v>
      </c>
      <c r="N136" s="214" t="s">
        <v>41</v>
      </c>
      <c r="O136" s="215">
        <v>0</v>
      </c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7" t="s">
        <v>248</v>
      </c>
      <c r="AT136" s="217" t="s">
        <v>244</v>
      </c>
      <c r="AU136" s="217" t="s">
        <v>80</v>
      </c>
      <c r="AY136" s="19" t="s">
        <v>242</v>
      </c>
      <c r="BE136" s="218">
        <f>IF(N136="základní",J136,0)</f>
        <v>2316.48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78</v>
      </c>
      <c r="BK136" s="218">
        <f>ROUND(I136*H136,2)</f>
        <v>2316.48</v>
      </c>
      <c r="BL136" s="19" t="s">
        <v>248</v>
      </c>
      <c r="BM136" s="217" t="s">
        <v>3034</v>
      </c>
    </row>
    <row r="137" spans="1:51" s="13" customFormat="1" ht="12">
      <c r="A137" s="13"/>
      <c r="B137" s="225"/>
      <c r="C137" s="226"/>
      <c r="D137" s="223" t="s">
        <v>254</v>
      </c>
      <c r="E137" s="227" t="s">
        <v>2976</v>
      </c>
      <c r="F137" s="228" t="s">
        <v>3035</v>
      </c>
      <c r="G137" s="226"/>
      <c r="H137" s="229">
        <v>96</v>
      </c>
      <c r="I137" s="226"/>
      <c r="J137" s="226"/>
      <c r="K137" s="226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254</v>
      </c>
      <c r="AU137" s="234" t="s">
        <v>80</v>
      </c>
      <c r="AV137" s="13" t="s">
        <v>80</v>
      </c>
      <c r="AW137" s="13" t="s">
        <v>32</v>
      </c>
      <c r="AX137" s="13" t="s">
        <v>78</v>
      </c>
      <c r="AY137" s="234" t="s">
        <v>242</v>
      </c>
    </row>
    <row r="138" spans="1:65" s="2" customFormat="1" ht="16.5" customHeight="1">
      <c r="A138" s="34"/>
      <c r="B138" s="35"/>
      <c r="C138" s="264" t="s">
        <v>320</v>
      </c>
      <c r="D138" s="264" t="s">
        <v>420</v>
      </c>
      <c r="E138" s="265" t="s">
        <v>1510</v>
      </c>
      <c r="F138" s="266" t="s">
        <v>1511</v>
      </c>
      <c r="G138" s="267" t="s">
        <v>184</v>
      </c>
      <c r="H138" s="268">
        <v>105.6</v>
      </c>
      <c r="I138" s="269">
        <v>4.15</v>
      </c>
      <c r="J138" s="269">
        <f>ROUND(I138*H138,2)</f>
        <v>438.24</v>
      </c>
      <c r="K138" s="266" t="s">
        <v>423</v>
      </c>
      <c r="L138" s="270"/>
      <c r="M138" s="271" t="s">
        <v>17</v>
      </c>
      <c r="N138" s="272" t="s">
        <v>41</v>
      </c>
      <c r="O138" s="215">
        <v>0</v>
      </c>
      <c r="P138" s="215">
        <f>O138*H138</f>
        <v>0</v>
      </c>
      <c r="Q138" s="215">
        <v>2E-05</v>
      </c>
      <c r="R138" s="215">
        <f>Q138*H138</f>
        <v>0.002112</v>
      </c>
      <c r="S138" s="215">
        <v>0</v>
      </c>
      <c r="T138" s="21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7" t="s">
        <v>300</v>
      </c>
      <c r="AT138" s="217" t="s">
        <v>420</v>
      </c>
      <c r="AU138" s="217" t="s">
        <v>80</v>
      </c>
      <c r="AY138" s="19" t="s">
        <v>242</v>
      </c>
      <c r="BE138" s="218">
        <f>IF(N138="základní",J138,0)</f>
        <v>438.24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78</v>
      </c>
      <c r="BK138" s="218">
        <f>ROUND(I138*H138,2)</f>
        <v>438.24</v>
      </c>
      <c r="BL138" s="19" t="s">
        <v>248</v>
      </c>
      <c r="BM138" s="217" t="s">
        <v>3036</v>
      </c>
    </row>
    <row r="139" spans="1:51" s="13" customFormat="1" ht="12">
      <c r="A139" s="13"/>
      <c r="B139" s="225"/>
      <c r="C139" s="226"/>
      <c r="D139" s="223" t="s">
        <v>254</v>
      </c>
      <c r="E139" s="227" t="s">
        <v>17</v>
      </c>
      <c r="F139" s="228" t="s">
        <v>3037</v>
      </c>
      <c r="G139" s="226"/>
      <c r="H139" s="229">
        <v>105.6</v>
      </c>
      <c r="I139" s="226"/>
      <c r="J139" s="226"/>
      <c r="K139" s="226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254</v>
      </c>
      <c r="AU139" s="234" t="s">
        <v>80</v>
      </c>
      <c r="AV139" s="13" t="s">
        <v>80</v>
      </c>
      <c r="AW139" s="13" t="s">
        <v>32</v>
      </c>
      <c r="AX139" s="13" t="s">
        <v>78</v>
      </c>
      <c r="AY139" s="234" t="s">
        <v>242</v>
      </c>
    </row>
    <row r="140" spans="1:63" s="12" customFormat="1" ht="22.8" customHeight="1">
      <c r="A140" s="12"/>
      <c r="B140" s="192"/>
      <c r="C140" s="193"/>
      <c r="D140" s="194" t="s">
        <v>69</v>
      </c>
      <c r="E140" s="205" t="s">
        <v>80</v>
      </c>
      <c r="F140" s="205" t="s">
        <v>929</v>
      </c>
      <c r="G140" s="193"/>
      <c r="H140" s="193"/>
      <c r="I140" s="193"/>
      <c r="J140" s="206">
        <f>BK140</f>
        <v>11001.35</v>
      </c>
      <c r="K140" s="193"/>
      <c r="L140" s="197"/>
      <c r="M140" s="198"/>
      <c r="N140" s="199"/>
      <c r="O140" s="199"/>
      <c r="P140" s="200">
        <f>SUM(P141:P143)</f>
        <v>2.2203679999999997</v>
      </c>
      <c r="Q140" s="199"/>
      <c r="R140" s="200">
        <f>SUM(R141:R143)</f>
        <v>8.578613059608001</v>
      </c>
      <c r="S140" s="199"/>
      <c r="T140" s="201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2" t="s">
        <v>78</v>
      </c>
      <c r="AT140" s="203" t="s">
        <v>69</v>
      </c>
      <c r="AU140" s="203" t="s">
        <v>78</v>
      </c>
      <c r="AY140" s="202" t="s">
        <v>242</v>
      </c>
      <c r="BK140" s="204">
        <f>SUM(BK141:BK143)</f>
        <v>11001.35</v>
      </c>
    </row>
    <row r="141" spans="1:65" s="2" customFormat="1" ht="16.5" customHeight="1">
      <c r="A141" s="34"/>
      <c r="B141" s="35"/>
      <c r="C141" s="207" t="s">
        <v>326</v>
      </c>
      <c r="D141" s="207" t="s">
        <v>244</v>
      </c>
      <c r="E141" s="208" t="s">
        <v>1530</v>
      </c>
      <c r="F141" s="209" t="s">
        <v>1531</v>
      </c>
      <c r="G141" s="210" t="s">
        <v>144</v>
      </c>
      <c r="H141" s="211">
        <v>3.802</v>
      </c>
      <c r="I141" s="212">
        <v>2893.57</v>
      </c>
      <c r="J141" s="212">
        <f>ROUND(I141*H141,2)</f>
        <v>11001.35</v>
      </c>
      <c r="K141" s="209" t="s">
        <v>247</v>
      </c>
      <c r="L141" s="40"/>
      <c r="M141" s="213" t="s">
        <v>17</v>
      </c>
      <c r="N141" s="214" t="s">
        <v>41</v>
      </c>
      <c r="O141" s="215">
        <v>0.584</v>
      </c>
      <c r="P141" s="215">
        <f>O141*H141</f>
        <v>2.2203679999999997</v>
      </c>
      <c r="Q141" s="215">
        <v>2.256342204</v>
      </c>
      <c r="R141" s="215">
        <f>Q141*H141</f>
        <v>8.578613059608001</v>
      </c>
      <c r="S141" s="215">
        <v>0</v>
      </c>
      <c r="T141" s="21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7" t="s">
        <v>248</v>
      </c>
      <c r="AT141" s="217" t="s">
        <v>244</v>
      </c>
      <c r="AU141" s="217" t="s">
        <v>80</v>
      </c>
      <c r="AY141" s="19" t="s">
        <v>242</v>
      </c>
      <c r="BE141" s="218">
        <f>IF(N141="základní",J141,0)</f>
        <v>11001.35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78</v>
      </c>
      <c r="BK141" s="218">
        <f>ROUND(I141*H141,2)</f>
        <v>11001.35</v>
      </c>
      <c r="BL141" s="19" t="s">
        <v>248</v>
      </c>
      <c r="BM141" s="217" t="s">
        <v>3038</v>
      </c>
    </row>
    <row r="142" spans="1:47" s="2" customFormat="1" ht="12">
      <c r="A142" s="34"/>
      <c r="B142" s="35"/>
      <c r="C142" s="36"/>
      <c r="D142" s="219" t="s">
        <v>250</v>
      </c>
      <c r="E142" s="36"/>
      <c r="F142" s="220" t="s">
        <v>1533</v>
      </c>
      <c r="G142" s="36"/>
      <c r="H142" s="36"/>
      <c r="I142" s="36"/>
      <c r="J142" s="36"/>
      <c r="K142" s="36"/>
      <c r="L142" s="40"/>
      <c r="M142" s="221"/>
      <c r="N142" s="222"/>
      <c r="O142" s="79"/>
      <c r="P142" s="79"/>
      <c r="Q142" s="79"/>
      <c r="R142" s="79"/>
      <c r="S142" s="79"/>
      <c r="T142" s="80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250</v>
      </c>
      <c r="AU142" s="19" t="s">
        <v>80</v>
      </c>
    </row>
    <row r="143" spans="1:51" s="13" customFormat="1" ht="12">
      <c r="A143" s="13"/>
      <c r="B143" s="225"/>
      <c r="C143" s="226"/>
      <c r="D143" s="223" t="s">
        <v>254</v>
      </c>
      <c r="E143" s="227" t="s">
        <v>17</v>
      </c>
      <c r="F143" s="228" t="s">
        <v>3039</v>
      </c>
      <c r="G143" s="226"/>
      <c r="H143" s="229">
        <v>3.802</v>
      </c>
      <c r="I143" s="226"/>
      <c r="J143" s="226"/>
      <c r="K143" s="226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254</v>
      </c>
      <c r="AU143" s="234" t="s">
        <v>80</v>
      </c>
      <c r="AV143" s="13" t="s">
        <v>80</v>
      </c>
      <c r="AW143" s="13" t="s">
        <v>32</v>
      </c>
      <c r="AX143" s="13" t="s">
        <v>78</v>
      </c>
      <c r="AY143" s="234" t="s">
        <v>242</v>
      </c>
    </row>
    <row r="144" spans="1:63" s="12" customFormat="1" ht="22.8" customHeight="1">
      <c r="A144" s="12"/>
      <c r="B144" s="192"/>
      <c r="C144" s="193"/>
      <c r="D144" s="194" t="s">
        <v>69</v>
      </c>
      <c r="E144" s="205" t="s">
        <v>248</v>
      </c>
      <c r="F144" s="205" t="s">
        <v>1015</v>
      </c>
      <c r="G144" s="193"/>
      <c r="H144" s="193"/>
      <c r="I144" s="193"/>
      <c r="J144" s="206">
        <f>BK144</f>
        <v>4342.06</v>
      </c>
      <c r="K144" s="193"/>
      <c r="L144" s="197"/>
      <c r="M144" s="198"/>
      <c r="N144" s="199"/>
      <c r="O144" s="199"/>
      <c r="P144" s="200">
        <f>SUM(P145:P147)</f>
        <v>5.873175</v>
      </c>
      <c r="Q144" s="199"/>
      <c r="R144" s="200">
        <f>SUM(R145:R147)</f>
        <v>6.55151805</v>
      </c>
      <c r="S144" s="199"/>
      <c r="T144" s="201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2" t="s">
        <v>78</v>
      </c>
      <c r="AT144" s="203" t="s">
        <v>69</v>
      </c>
      <c r="AU144" s="203" t="s">
        <v>78</v>
      </c>
      <c r="AY144" s="202" t="s">
        <v>242</v>
      </c>
      <c r="BK144" s="204">
        <f>SUM(BK145:BK147)</f>
        <v>4342.06</v>
      </c>
    </row>
    <row r="145" spans="1:65" s="2" customFormat="1" ht="21.75" customHeight="1">
      <c r="A145" s="34"/>
      <c r="B145" s="35"/>
      <c r="C145" s="207" t="s">
        <v>332</v>
      </c>
      <c r="D145" s="207" t="s">
        <v>244</v>
      </c>
      <c r="E145" s="208" t="s">
        <v>1719</v>
      </c>
      <c r="F145" s="209" t="s">
        <v>1720</v>
      </c>
      <c r="G145" s="210" t="s">
        <v>144</v>
      </c>
      <c r="H145" s="211">
        <v>3.465</v>
      </c>
      <c r="I145" s="212">
        <v>1253.12</v>
      </c>
      <c r="J145" s="212">
        <f>ROUND(I145*H145,2)</f>
        <v>4342.06</v>
      </c>
      <c r="K145" s="209" t="s">
        <v>247</v>
      </c>
      <c r="L145" s="40"/>
      <c r="M145" s="213" t="s">
        <v>17</v>
      </c>
      <c r="N145" s="214" t="s">
        <v>41</v>
      </c>
      <c r="O145" s="215">
        <v>1.695</v>
      </c>
      <c r="P145" s="215">
        <f>O145*H145</f>
        <v>5.873175</v>
      </c>
      <c r="Q145" s="215">
        <v>1.89077</v>
      </c>
      <c r="R145" s="215">
        <f>Q145*H145</f>
        <v>6.55151805</v>
      </c>
      <c r="S145" s="215">
        <v>0</v>
      </c>
      <c r="T145" s="21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7" t="s">
        <v>248</v>
      </c>
      <c r="AT145" s="217" t="s">
        <v>244</v>
      </c>
      <c r="AU145" s="217" t="s">
        <v>80</v>
      </c>
      <c r="AY145" s="19" t="s">
        <v>242</v>
      </c>
      <c r="BE145" s="218">
        <f>IF(N145="základní",J145,0)</f>
        <v>4342.06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78</v>
      </c>
      <c r="BK145" s="218">
        <f>ROUND(I145*H145,2)</f>
        <v>4342.06</v>
      </c>
      <c r="BL145" s="19" t="s">
        <v>248</v>
      </c>
      <c r="BM145" s="217" t="s">
        <v>3040</v>
      </c>
    </row>
    <row r="146" spans="1:47" s="2" customFormat="1" ht="12">
      <c r="A146" s="34"/>
      <c r="B146" s="35"/>
      <c r="C146" s="36"/>
      <c r="D146" s="219" t="s">
        <v>250</v>
      </c>
      <c r="E146" s="36"/>
      <c r="F146" s="220" t="s">
        <v>1722</v>
      </c>
      <c r="G146" s="36"/>
      <c r="H146" s="36"/>
      <c r="I146" s="36"/>
      <c r="J146" s="36"/>
      <c r="K146" s="36"/>
      <c r="L146" s="40"/>
      <c r="M146" s="221"/>
      <c r="N146" s="222"/>
      <c r="O146" s="79"/>
      <c r="P146" s="79"/>
      <c r="Q146" s="79"/>
      <c r="R146" s="79"/>
      <c r="S146" s="79"/>
      <c r="T146" s="80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250</v>
      </c>
      <c r="AU146" s="19" t="s">
        <v>80</v>
      </c>
    </row>
    <row r="147" spans="1:51" s="13" customFormat="1" ht="12">
      <c r="A147" s="13"/>
      <c r="B147" s="225"/>
      <c r="C147" s="226"/>
      <c r="D147" s="223" t="s">
        <v>254</v>
      </c>
      <c r="E147" s="227" t="s">
        <v>17</v>
      </c>
      <c r="F147" s="228" t="s">
        <v>3041</v>
      </c>
      <c r="G147" s="226"/>
      <c r="H147" s="229">
        <v>3.465</v>
      </c>
      <c r="I147" s="226"/>
      <c r="J147" s="226"/>
      <c r="K147" s="226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254</v>
      </c>
      <c r="AU147" s="234" t="s">
        <v>80</v>
      </c>
      <c r="AV147" s="13" t="s">
        <v>80</v>
      </c>
      <c r="AW147" s="13" t="s">
        <v>32</v>
      </c>
      <c r="AX147" s="13" t="s">
        <v>78</v>
      </c>
      <c r="AY147" s="234" t="s">
        <v>242</v>
      </c>
    </row>
    <row r="148" spans="1:63" s="12" customFormat="1" ht="22.8" customHeight="1">
      <c r="A148" s="12"/>
      <c r="B148" s="192"/>
      <c r="C148" s="193"/>
      <c r="D148" s="194" t="s">
        <v>69</v>
      </c>
      <c r="E148" s="205" t="s">
        <v>284</v>
      </c>
      <c r="F148" s="205" t="s">
        <v>1053</v>
      </c>
      <c r="G148" s="193"/>
      <c r="H148" s="193"/>
      <c r="I148" s="193"/>
      <c r="J148" s="206">
        <f>BK148</f>
        <v>19305.480000000003</v>
      </c>
      <c r="K148" s="193"/>
      <c r="L148" s="197"/>
      <c r="M148" s="198"/>
      <c r="N148" s="199"/>
      <c r="O148" s="199"/>
      <c r="P148" s="200">
        <f>SUM(P149:P160)</f>
        <v>27.456608000000006</v>
      </c>
      <c r="Q148" s="199"/>
      <c r="R148" s="200">
        <f>SUM(R149:R160)</f>
        <v>1.63427184</v>
      </c>
      <c r="S148" s="199"/>
      <c r="T148" s="201">
        <f>SUM(T149:T160)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2" t="s">
        <v>78</v>
      </c>
      <c r="AT148" s="203" t="s">
        <v>69</v>
      </c>
      <c r="AU148" s="203" t="s">
        <v>78</v>
      </c>
      <c r="AY148" s="202" t="s">
        <v>242</v>
      </c>
      <c r="BK148" s="204">
        <f>SUM(BK149:BK160)</f>
        <v>19305.480000000003</v>
      </c>
    </row>
    <row r="149" spans="1:65" s="2" customFormat="1" ht="16.5" customHeight="1">
      <c r="A149" s="34"/>
      <c r="B149" s="35"/>
      <c r="C149" s="207" t="s">
        <v>344</v>
      </c>
      <c r="D149" s="207" t="s">
        <v>244</v>
      </c>
      <c r="E149" s="208" t="s">
        <v>2668</v>
      </c>
      <c r="F149" s="209" t="s">
        <v>2669</v>
      </c>
      <c r="G149" s="210" t="s">
        <v>140</v>
      </c>
      <c r="H149" s="211">
        <v>0.066</v>
      </c>
      <c r="I149" s="212">
        <v>413.45</v>
      </c>
      <c r="J149" s="212">
        <f>ROUND(I149*H149,2)</f>
        <v>27.29</v>
      </c>
      <c r="K149" s="209" t="s">
        <v>247</v>
      </c>
      <c r="L149" s="40"/>
      <c r="M149" s="213" t="s">
        <v>17</v>
      </c>
      <c r="N149" s="214" t="s">
        <v>41</v>
      </c>
      <c r="O149" s="215">
        <v>0.624</v>
      </c>
      <c r="P149" s="215">
        <f>O149*H149</f>
        <v>0.041184000000000005</v>
      </c>
      <c r="Q149" s="215">
        <v>0.04</v>
      </c>
      <c r="R149" s="215">
        <f>Q149*H149</f>
        <v>0.00264</v>
      </c>
      <c r="S149" s="215">
        <v>0</v>
      </c>
      <c r="T149" s="21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7" t="s">
        <v>248</v>
      </c>
      <c r="AT149" s="217" t="s">
        <v>244</v>
      </c>
      <c r="AU149" s="217" t="s">
        <v>80</v>
      </c>
      <c r="AY149" s="19" t="s">
        <v>242</v>
      </c>
      <c r="BE149" s="218">
        <f>IF(N149="základní",J149,0)</f>
        <v>27.29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78</v>
      </c>
      <c r="BK149" s="218">
        <f>ROUND(I149*H149,2)</f>
        <v>27.29</v>
      </c>
      <c r="BL149" s="19" t="s">
        <v>248</v>
      </c>
      <c r="BM149" s="217" t="s">
        <v>3042</v>
      </c>
    </row>
    <row r="150" spans="1:47" s="2" customFormat="1" ht="12">
      <c r="A150" s="34"/>
      <c r="B150" s="35"/>
      <c r="C150" s="36"/>
      <c r="D150" s="219" t="s">
        <v>250</v>
      </c>
      <c r="E150" s="36"/>
      <c r="F150" s="220" t="s">
        <v>2671</v>
      </c>
      <c r="G150" s="36"/>
      <c r="H150" s="36"/>
      <c r="I150" s="36"/>
      <c r="J150" s="36"/>
      <c r="K150" s="36"/>
      <c r="L150" s="40"/>
      <c r="M150" s="221"/>
      <c r="N150" s="222"/>
      <c r="O150" s="79"/>
      <c r="P150" s="79"/>
      <c r="Q150" s="79"/>
      <c r="R150" s="79"/>
      <c r="S150" s="79"/>
      <c r="T150" s="80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9" t="s">
        <v>250</v>
      </c>
      <c r="AU150" s="19" t="s">
        <v>80</v>
      </c>
    </row>
    <row r="151" spans="1:51" s="13" customFormat="1" ht="12">
      <c r="A151" s="13"/>
      <c r="B151" s="225"/>
      <c r="C151" s="226"/>
      <c r="D151" s="223" t="s">
        <v>254</v>
      </c>
      <c r="E151" s="227" t="s">
        <v>17</v>
      </c>
      <c r="F151" s="228" t="s">
        <v>3043</v>
      </c>
      <c r="G151" s="226"/>
      <c r="H151" s="229">
        <v>0.066</v>
      </c>
      <c r="I151" s="226"/>
      <c r="J151" s="226"/>
      <c r="K151" s="226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254</v>
      </c>
      <c r="AU151" s="234" t="s">
        <v>80</v>
      </c>
      <c r="AV151" s="13" t="s">
        <v>80</v>
      </c>
      <c r="AW151" s="13" t="s">
        <v>32</v>
      </c>
      <c r="AX151" s="13" t="s">
        <v>78</v>
      </c>
      <c r="AY151" s="234" t="s">
        <v>242</v>
      </c>
    </row>
    <row r="152" spans="1:65" s="2" customFormat="1" ht="24.15" customHeight="1">
      <c r="A152" s="34"/>
      <c r="B152" s="35"/>
      <c r="C152" s="207" t="s">
        <v>8</v>
      </c>
      <c r="D152" s="207" t="s">
        <v>244</v>
      </c>
      <c r="E152" s="208" t="s">
        <v>3044</v>
      </c>
      <c r="F152" s="209" t="s">
        <v>3045</v>
      </c>
      <c r="G152" s="210" t="s">
        <v>140</v>
      </c>
      <c r="H152" s="211">
        <v>7.2</v>
      </c>
      <c r="I152" s="212">
        <v>252.54</v>
      </c>
      <c r="J152" s="212">
        <f>ROUND(I152*H152,2)</f>
        <v>1818.29</v>
      </c>
      <c r="K152" s="209" t="s">
        <v>247</v>
      </c>
      <c r="L152" s="40"/>
      <c r="M152" s="213" t="s">
        <v>17</v>
      </c>
      <c r="N152" s="214" t="s">
        <v>41</v>
      </c>
      <c r="O152" s="215">
        <v>0.377</v>
      </c>
      <c r="P152" s="215">
        <f>O152*H152</f>
        <v>2.7144</v>
      </c>
      <c r="Q152" s="215">
        <v>0.01899</v>
      </c>
      <c r="R152" s="215">
        <f>Q152*H152</f>
        <v>0.13672800000000002</v>
      </c>
      <c r="S152" s="215">
        <v>0</v>
      </c>
      <c r="T152" s="21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7" t="s">
        <v>248</v>
      </c>
      <c r="AT152" s="217" t="s">
        <v>244</v>
      </c>
      <c r="AU152" s="217" t="s">
        <v>80</v>
      </c>
      <c r="AY152" s="19" t="s">
        <v>242</v>
      </c>
      <c r="BE152" s="218">
        <f>IF(N152="základní",J152,0)</f>
        <v>1818.29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78</v>
      </c>
      <c r="BK152" s="218">
        <f>ROUND(I152*H152,2)</f>
        <v>1818.29</v>
      </c>
      <c r="BL152" s="19" t="s">
        <v>248</v>
      </c>
      <c r="BM152" s="217" t="s">
        <v>3046</v>
      </c>
    </row>
    <row r="153" spans="1:47" s="2" customFormat="1" ht="12">
      <c r="A153" s="34"/>
      <c r="B153" s="35"/>
      <c r="C153" s="36"/>
      <c r="D153" s="219" t="s">
        <v>250</v>
      </c>
      <c r="E153" s="36"/>
      <c r="F153" s="220" t="s">
        <v>3047</v>
      </c>
      <c r="G153" s="36"/>
      <c r="H153" s="36"/>
      <c r="I153" s="36"/>
      <c r="J153" s="36"/>
      <c r="K153" s="36"/>
      <c r="L153" s="40"/>
      <c r="M153" s="221"/>
      <c r="N153" s="222"/>
      <c r="O153" s="79"/>
      <c r="P153" s="79"/>
      <c r="Q153" s="79"/>
      <c r="R153" s="79"/>
      <c r="S153" s="79"/>
      <c r="T153" s="80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250</v>
      </c>
      <c r="AU153" s="19" t="s">
        <v>80</v>
      </c>
    </row>
    <row r="154" spans="1:51" s="13" customFormat="1" ht="12">
      <c r="A154" s="13"/>
      <c r="B154" s="225"/>
      <c r="C154" s="226"/>
      <c r="D154" s="223" t="s">
        <v>254</v>
      </c>
      <c r="E154" s="227" t="s">
        <v>2995</v>
      </c>
      <c r="F154" s="228" t="s">
        <v>3048</v>
      </c>
      <c r="G154" s="226"/>
      <c r="H154" s="229">
        <v>7.2</v>
      </c>
      <c r="I154" s="226"/>
      <c r="J154" s="226"/>
      <c r="K154" s="226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254</v>
      </c>
      <c r="AU154" s="234" t="s">
        <v>80</v>
      </c>
      <c r="AV154" s="13" t="s">
        <v>80</v>
      </c>
      <c r="AW154" s="13" t="s">
        <v>32</v>
      </c>
      <c r="AX154" s="13" t="s">
        <v>78</v>
      </c>
      <c r="AY154" s="234" t="s">
        <v>242</v>
      </c>
    </row>
    <row r="155" spans="1:65" s="2" customFormat="1" ht="21.75" customHeight="1">
      <c r="A155" s="34"/>
      <c r="B155" s="35"/>
      <c r="C155" s="207" t="s">
        <v>363</v>
      </c>
      <c r="D155" s="207" t="s">
        <v>244</v>
      </c>
      <c r="E155" s="208" t="s">
        <v>3049</v>
      </c>
      <c r="F155" s="209" t="s">
        <v>3050</v>
      </c>
      <c r="G155" s="210" t="s">
        <v>140</v>
      </c>
      <c r="H155" s="211">
        <v>8.8</v>
      </c>
      <c r="I155" s="212">
        <v>265.98</v>
      </c>
      <c r="J155" s="212">
        <f>ROUND(I155*H155,2)</f>
        <v>2340.62</v>
      </c>
      <c r="K155" s="209" t="s">
        <v>247</v>
      </c>
      <c r="L155" s="40"/>
      <c r="M155" s="213" t="s">
        <v>17</v>
      </c>
      <c r="N155" s="214" t="s">
        <v>41</v>
      </c>
      <c r="O155" s="215">
        <v>0.38</v>
      </c>
      <c r="P155" s="215">
        <f>O155*H155</f>
        <v>3.3440000000000003</v>
      </c>
      <c r="Q155" s="215">
        <v>0.0231</v>
      </c>
      <c r="R155" s="215">
        <f>Q155*H155</f>
        <v>0.20328000000000002</v>
      </c>
      <c r="S155" s="215">
        <v>0</v>
      </c>
      <c r="T155" s="21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7" t="s">
        <v>248</v>
      </c>
      <c r="AT155" s="217" t="s">
        <v>244</v>
      </c>
      <c r="AU155" s="217" t="s">
        <v>80</v>
      </c>
      <c r="AY155" s="19" t="s">
        <v>242</v>
      </c>
      <c r="BE155" s="218">
        <f>IF(N155="základní",J155,0)</f>
        <v>2340.62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78</v>
      </c>
      <c r="BK155" s="218">
        <f>ROUND(I155*H155,2)</f>
        <v>2340.62</v>
      </c>
      <c r="BL155" s="19" t="s">
        <v>248</v>
      </c>
      <c r="BM155" s="217" t="s">
        <v>3051</v>
      </c>
    </row>
    <row r="156" spans="1:47" s="2" customFormat="1" ht="12">
      <c r="A156" s="34"/>
      <c r="B156" s="35"/>
      <c r="C156" s="36"/>
      <c r="D156" s="219" t="s">
        <v>250</v>
      </c>
      <c r="E156" s="36"/>
      <c r="F156" s="220" t="s">
        <v>3052</v>
      </c>
      <c r="G156" s="36"/>
      <c r="H156" s="36"/>
      <c r="I156" s="36"/>
      <c r="J156" s="36"/>
      <c r="K156" s="36"/>
      <c r="L156" s="40"/>
      <c r="M156" s="221"/>
      <c r="N156" s="222"/>
      <c r="O156" s="79"/>
      <c r="P156" s="79"/>
      <c r="Q156" s="79"/>
      <c r="R156" s="79"/>
      <c r="S156" s="79"/>
      <c r="T156" s="80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9" t="s">
        <v>250</v>
      </c>
      <c r="AU156" s="19" t="s">
        <v>80</v>
      </c>
    </row>
    <row r="157" spans="1:51" s="13" customFormat="1" ht="12">
      <c r="A157" s="13"/>
      <c r="B157" s="225"/>
      <c r="C157" s="226"/>
      <c r="D157" s="223" t="s">
        <v>254</v>
      </c>
      <c r="E157" s="227" t="s">
        <v>2986</v>
      </c>
      <c r="F157" s="228" t="s">
        <v>3053</v>
      </c>
      <c r="G157" s="226"/>
      <c r="H157" s="229">
        <v>8.8</v>
      </c>
      <c r="I157" s="226"/>
      <c r="J157" s="226"/>
      <c r="K157" s="226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254</v>
      </c>
      <c r="AU157" s="234" t="s">
        <v>80</v>
      </c>
      <c r="AV157" s="13" t="s">
        <v>80</v>
      </c>
      <c r="AW157" s="13" t="s">
        <v>32</v>
      </c>
      <c r="AX157" s="13" t="s">
        <v>78</v>
      </c>
      <c r="AY157" s="234" t="s">
        <v>242</v>
      </c>
    </row>
    <row r="158" spans="1:65" s="2" customFormat="1" ht="24.15" customHeight="1">
      <c r="A158" s="34"/>
      <c r="B158" s="35"/>
      <c r="C158" s="207" t="s">
        <v>370</v>
      </c>
      <c r="D158" s="207" t="s">
        <v>244</v>
      </c>
      <c r="E158" s="208" t="s">
        <v>3054</v>
      </c>
      <c r="F158" s="209" t="s">
        <v>3055</v>
      </c>
      <c r="G158" s="210" t="s">
        <v>140</v>
      </c>
      <c r="H158" s="211">
        <v>68.016</v>
      </c>
      <c r="I158" s="212">
        <v>222.29</v>
      </c>
      <c r="J158" s="212">
        <f>ROUND(I158*H158,2)</f>
        <v>15119.28</v>
      </c>
      <c r="K158" s="209" t="s">
        <v>247</v>
      </c>
      <c r="L158" s="40"/>
      <c r="M158" s="213" t="s">
        <v>17</v>
      </c>
      <c r="N158" s="214" t="s">
        <v>41</v>
      </c>
      <c r="O158" s="215">
        <v>0.314</v>
      </c>
      <c r="P158" s="215">
        <f>O158*H158</f>
        <v>21.357024000000003</v>
      </c>
      <c r="Q158" s="215">
        <v>0.01899</v>
      </c>
      <c r="R158" s="215">
        <f>Q158*H158</f>
        <v>1.2916238400000002</v>
      </c>
      <c r="S158" s="215">
        <v>0</v>
      </c>
      <c r="T158" s="21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7" t="s">
        <v>248</v>
      </c>
      <c r="AT158" s="217" t="s">
        <v>244</v>
      </c>
      <c r="AU158" s="217" t="s">
        <v>80</v>
      </c>
      <c r="AY158" s="19" t="s">
        <v>242</v>
      </c>
      <c r="BE158" s="218">
        <f>IF(N158="základní",J158,0)</f>
        <v>15119.28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78</v>
      </c>
      <c r="BK158" s="218">
        <f>ROUND(I158*H158,2)</f>
        <v>15119.28</v>
      </c>
      <c r="BL158" s="19" t="s">
        <v>248</v>
      </c>
      <c r="BM158" s="217" t="s">
        <v>3056</v>
      </c>
    </row>
    <row r="159" spans="1:47" s="2" customFormat="1" ht="12">
      <c r="A159" s="34"/>
      <c r="B159" s="35"/>
      <c r="C159" s="36"/>
      <c r="D159" s="219" t="s">
        <v>250</v>
      </c>
      <c r="E159" s="36"/>
      <c r="F159" s="220" t="s">
        <v>3057</v>
      </c>
      <c r="G159" s="36"/>
      <c r="H159" s="36"/>
      <c r="I159" s="36"/>
      <c r="J159" s="36"/>
      <c r="K159" s="36"/>
      <c r="L159" s="40"/>
      <c r="M159" s="221"/>
      <c r="N159" s="222"/>
      <c r="O159" s="79"/>
      <c r="P159" s="79"/>
      <c r="Q159" s="79"/>
      <c r="R159" s="79"/>
      <c r="S159" s="79"/>
      <c r="T159" s="80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250</v>
      </c>
      <c r="AU159" s="19" t="s">
        <v>80</v>
      </c>
    </row>
    <row r="160" spans="1:51" s="13" customFormat="1" ht="12">
      <c r="A160" s="13"/>
      <c r="B160" s="225"/>
      <c r="C160" s="226"/>
      <c r="D160" s="223" t="s">
        <v>254</v>
      </c>
      <c r="E160" s="227" t="s">
        <v>2989</v>
      </c>
      <c r="F160" s="228" t="s">
        <v>3058</v>
      </c>
      <c r="G160" s="226"/>
      <c r="H160" s="229">
        <v>68.016</v>
      </c>
      <c r="I160" s="226"/>
      <c r="J160" s="226"/>
      <c r="K160" s="226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254</v>
      </c>
      <c r="AU160" s="234" t="s">
        <v>80</v>
      </c>
      <c r="AV160" s="13" t="s">
        <v>80</v>
      </c>
      <c r="AW160" s="13" t="s">
        <v>32</v>
      </c>
      <c r="AX160" s="13" t="s">
        <v>78</v>
      </c>
      <c r="AY160" s="234" t="s">
        <v>242</v>
      </c>
    </row>
    <row r="161" spans="1:63" s="12" customFormat="1" ht="22.8" customHeight="1">
      <c r="A161" s="12"/>
      <c r="B161" s="192"/>
      <c r="C161" s="193"/>
      <c r="D161" s="194" t="s">
        <v>69</v>
      </c>
      <c r="E161" s="205" t="s">
        <v>308</v>
      </c>
      <c r="F161" s="205" t="s">
        <v>585</v>
      </c>
      <c r="G161" s="193"/>
      <c r="H161" s="193"/>
      <c r="I161" s="193"/>
      <c r="J161" s="206">
        <f>BK161</f>
        <v>18042.670000000002</v>
      </c>
      <c r="K161" s="193"/>
      <c r="L161" s="197"/>
      <c r="M161" s="198"/>
      <c r="N161" s="199"/>
      <c r="O161" s="199"/>
      <c r="P161" s="200">
        <f>SUM(P162:P179)</f>
        <v>35.201840000000004</v>
      </c>
      <c r="Q161" s="199"/>
      <c r="R161" s="200">
        <f>SUM(R162:R179)</f>
        <v>0</v>
      </c>
      <c r="S161" s="199"/>
      <c r="T161" s="201">
        <f>SUM(T162:T179)</f>
        <v>0.667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2" t="s">
        <v>78</v>
      </c>
      <c r="AT161" s="203" t="s">
        <v>69</v>
      </c>
      <c r="AU161" s="203" t="s">
        <v>78</v>
      </c>
      <c r="AY161" s="202" t="s">
        <v>242</v>
      </c>
      <c r="BK161" s="204">
        <f>SUM(BK162:BK179)</f>
        <v>18042.670000000002</v>
      </c>
    </row>
    <row r="162" spans="1:65" s="2" customFormat="1" ht="24.15" customHeight="1">
      <c r="A162" s="34"/>
      <c r="B162" s="35"/>
      <c r="C162" s="207" t="s">
        <v>377</v>
      </c>
      <c r="D162" s="207" t="s">
        <v>244</v>
      </c>
      <c r="E162" s="208" t="s">
        <v>3059</v>
      </c>
      <c r="F162" s="209" t="s">
        <v>3060</v>
      </c>
      <c r="G162" s="210" t="s">
        <v>140</v>
      </c>
      <c r="H162" s="211">
        <v>117.92</v>
      </c>
      <c r="I162" s="212">
        <v>64.35</v>
      </c>
      <c r="J162" s="212">
        <f>ROUND(I162*H162,2)</f>
        <v>7588.15</v>
      </c>
      <c r="K162" s="209" t="s">
        <v>247</v>
      </c>
      <c r="L162" s="40"/>
      <c r="M162" s="213" t="s">
        <v>17</v>
      </c>
      <c r="N162" s="214" t="s">
        <v>41</v>
      </c>
      <c r="O162" s="215">
        <v>0.14</v>
      </c>
      <c r="P162" s="215">
        <f>O162*H162</f>
        <v>16.5088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7" t="s">
        <v>248</v>
      </c>
      <c r="AT162" s="217" t="s">
        <v>244</v>
      </c>
      <c r="AU162" s="217" t="s">
        <v>80</v>
      </c>
      <c r="AY162" s="19" t="s">
        <v>242</v>
      </c>
      <c r="BE162" s="218">
        <f>IF(N162="základní",J162,0)</f>
        <v>7588.15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78</v>
      </c>
      <c r="BK162" s="218">
        <f>ROUND(I162*H162,2)</f>
        <v>7588.15</v>
      </c>
      <c r="BL162" s="19" t="s">
        <v>248</v>
      </c>
      <c r="BM162" s="217" t="s">
        <v>3061</v>
      </c>
    </row>
    <row r="163" spans="1:47" s="2" customFormat="1" ht="12">
      <c r="A163" s="34"/>
      <c r="B163" s="35"/>
      <c r="C163" s="36"/>
      <c r="D163" s="219" t="s">
        <v>250</v>
      </c>
      <c r="E163" s="36"/>
      <c r="F163" s="220" t="s">
        <v>3062</v>
      </c>
      <c r="G163" s="36"/>
      <c r="H163" s="36"/>
      <c r="I163" s="36"/>
      <c r="J163" s="36"/>
      <c r="K163" s="36"/>
      <c r="L163" s="40"/>
      <c r="M163" s="221"/>
      <c r="N163" s="222"/>
      <c r="O163" s="79"/>
      <c r="P163" s="79"/>
      <c r="Q163" s="79"/>
      <c r="R163" s="79"/>
      <c r="S163" s="79"/>
      <c r="T163" s="80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250</v>
      </c>
      <c r="AU163" s="19" t="s">
        <v>80</v>
      </c>
    </row>
    <row r="164" spans="1:51" s="13" customFormat="1" ht="12">
      <c r="A164" s="13"/>
      <c r="B164" s="225"/>
      <c r="C164" s="226"/>
      <c r="D164" s="223" t="s">
        <v>254</v>
      </c>
      <c r="E164" s="227" t="s">
        <v>2998</v>
      </c>
      <c r="F164" s="228" t="s">
        <v>3063</v>
      </c>
      <c r="G164" s="226"/>
      <c r="H164" s="229">
        <v>117.92</v>
      </c>
      <c r="I164" s="226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254</v>
      </c>
      <c r="AU164" s="234" t="s">
        <v>80</v>
      </c>
      <c r="AV164" s="13" t="s">
        <v>80</v>
      </c>
      <c r="AW164" s="13" t="s">
        <v>32</v>
      </c>
      <c r="AX164" s="13" t="s">
        <v>78</v>
      </c>
      <c r="AY164" s="234" t="s">
        <v>242</v>
      </c>
    </row>
    <row r="165" spans="1:65" s="2" customFormat="1" ht="24.15" customHeight="1">
      <c r="A165" s="34"/>
      <c r="B165" s="35"/>
      <c r="C165" s="207" t="s">
        <v>384</v>
      </c>
      <c r="D165" s="207" t="s">
        <v>244</v>
      </c>
      <c r="E165" s="208" t="s">
        <v>3064</v>
      </c>
      <c r="F165" s="209" t="s">
        <v>3065</v>
      </c>
      <c r="G165" s="210" t="s">
        <v>140</v>
      </c>
      <c r="H165" s="211">
        <v>3419.68</v>
      </c>
      <c r="I165" s="212">
        <v>0.85</v>
      </c>
      <c r="J165" s="212">
        <f>ROUND(I165*H165,2)</f>
        <v>2906.73</v>
      </c>
      <c r="K165" s="209" t="s">
        <v>247</v>
      </c>
      <c r="L165" s="40"/>
      <c r="M165" s="213" t="s">
        <v>17</v>
      </c>
      <c r="N165" s="214" t="s">
        <v>41</v>
      </c>
      <c r="O165" s="215">
        <v>0</v>
      </c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7" t="s">
        <v>248</v>
      </c>
      <c r="AT165" s="217" t="s">
        <v>244</v>
      </c>
      <c r="AU165" s="217" t="s">
        <v>80</v>
      </c>
      <c r="AY165" s="19" t="s">
        <v>242</v>
      </c>
      <c r="BE165" s="218">
        <f>IF(N165="základní",J165,0)</f>
        <v>2906.73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78</v>
      </c>
      <c r="BK165" s="218">
        <f>ROUND(I165*H165,2)</f>
        <v>2906.73</v>
      </c>
      <c r="BL165" s="19" t="s">
        <v>248</v>
      </c>
      <c r="BM165" s="217" t="s">
        <v>3066</v>
      </c>
    </row>
    <row r="166" spans="1:47" s="2" customFormat="1" ht="12">
      <c r="A166" s="34"/>
      <c r="B166" s="35"/>
      <c r="C166" s="36"/>
      <c r="D166" s="219" t="s">
        <v>250</v>
      </c>
      <c r="E166" s="36"/>
      <c r="F166" s="220" t="s">
        <v>3067</v>
      </c>
      <c r="G166" s="36"/>
      <c r="H166" s="36"/>
      <c r="I166" s="36"/>
      <c r="J166" s="36"/>
      <c r="K166" s="36"/>
      <c r="L166" s="40"/>
      <c r="M166" s="221"/>
      <c r="N166" s="222"/>
      <c r="O166" s="79"/>
      <c r="P166" s="79"/>
      <c r="Q166" s="79"/>
      <c r="R166" s="79"/>
      <c r="S166" s="79"/>
      <c r="T166" s="80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9" t="s">
        <v>250</v>
      </c>
      <c r="AU166" s="19" t="s">
        <v>80</v>
      </c>
    </row>
    <row r="167" spans="1:51" s="13" customFormat="1" ht="12">
      <c r="A167" s="13"/>
      <c r="B167" s="225"/>
      <c r="C167" s="226"/>
      <c r="D167" s="223" t="s">
        <v>254</v>
      </c>
      <c r="E167" s="227" t="s">
        <v>17</v>
      </c>
      <c r="F167" s="228" t="s">
        <v>3068</v>
      </c>
      <c r="G167" s="226"/>
      <c r="H167" s="229">
        <v>3419.68</v>
      </c>
      <c r="I167" s="226"/>
      <c r="J167" s="226"/>
      <c r="K167" s="226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254</v>
      </c>
      <c r="AU167" s="234" t="s">
        <v>80</v>
      </c>
      <c r="AV167" s="13" t="s">
        <v>80</v>
      </c>
      <c r="AW167" s="13" t="s">
        <v>32</v>
      </c>
      <c r="AX167" s="13" t="s">
        <v>78</v>
      </c>
      <c r="AY167" s="234" t="s">
        <v>242</v>
      </c>
    </row>
    <row r="168" spans="1:65" s="2" customFormat="1" ht="24.15" customHeight="1">
      <c r="A168" s="34"/>
      <c r="B168" s="35"/>
      <c r="C168" s="207" t="s">
        <v>391</v>
      </c>
      <c r="D168" s="207" t="s">
        <v>244</v>
      </c>
      <c r="E168" s="208" t="s">
        <v>3069</v>
      </c>
      <c r="F168" s="209" t="s">
        <v>3070</v>
      </c>
      <c r="G168" s="210" t="s">
        <v>140</v>
      </c>
      <c r="H168" s="211">
        <v>117.92</v>
      </c>
      <c r="I168" s="212">
        <v>38.83</v>
      </c>
      <c r="J168" s="212">
        <f>ROUND(I168*H168,2)</f>
        <v>4578.83</v>
      </c>
      <c r="K168" s="209" t="s">
        <v>247</v>
      </c>
      <c r="L168" s="40"/>
      <c r="M168" s="213" t="s">
        <v>17</v>
      </c>
      <c r="N168" s="214" t="s">
        <v>41</v>
      </c>
      <c r="O168" s="215">
        <v>0.087</v>
      </c>
      <c r="P168" s="215">
        <f>O168*H168</f>
        <v>10.259039999999999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7" t="s">
        <v>248</v>
      </c>
      <c r="AT168" s="217" t="s">
        <v>244</v>
      </c>
      <c r="AU168" s="217" t="s">
        <v>80</v>
      </c>
      <c r="AY168" s="19" t="s">
        <v>242</v>
      </c>
      <c r="BE168" s="218">
        <f>IF(N168="základní",J168,0)</f>
        <v>4578.83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78</v>
      </c>
      <c r="BK168" s="218">
        <f>ROUND(I168*H168,2)</f>
        <v>4578.83</v>
      </c>
      <c r="BL168" s="19" t="s">
        <v>248</v>
      </c>
      <c r="BM168" s="217" t="s">
        <v>3071</v>
      </c>
    </row>
    <row r="169" spans="1:47" s="2" customFormat="1" ht="12">
      <c r="A169" s="34"/>
      <c r="B169" s="35"/>
      <c r="C169" s="36"/>
      <c r="D169" s="219" t="s">
        <v>250</v>
      </c>
      <c r="E169" s="36"/>
      <c r="F169" s="220" t="s">
        <v>3072</v>
      </c>
      <c r="G169" s="36"/>
      <c r="H169" s="36"/>
      <c r="I169" s="36"/>
      <c r="J169" s="36"/>
      <c r="K169" s="36"/>
      <c r="L169" s="40"/>
      <c r="M169" s="221"/>
      <c r="N169" s="222"/>
      <c r="O169" s="79"/>
      <c r="P169" s="79"/>
      <c r="Q169" s="79"/>
      <c r="R169" s="79"/>
      <c r="S169" s="79"/>
      <c r="T169" s="80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9" t="s">
        <v>250</v>
      </c>
      <c r="AU169" s="19" t="s">
        <v>80</v>
      </c>
    </row>
    <row r="170" spans="1:51" s="13" customFormat="1" ht="12">
      <c r="A170" s="13"/>
      <c r="B170" s="225"/>
      <c r="C170" s="226"/>
      <c r="D170" s="223" t="s">
        <v>254</v>
      </c>
      <c r="E170" s="227" t="s">
        <v>17</v>
      </c>
      <c r="F170" s="228" t="s">
        <v>2998</v>
      </c>
      <c r="G170" s="226"/>
      <c r="H170" s="229">
        <v>117.92</v>
      </c>
      <c r="I170" s="226"/>
      <c r="J170" s="226"/>
      <c r="K170" s="226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254</v>
      </c>
      <c r="AU170" s="234" t="s">
        <v>80</v>
      </c>
      <c r="AV170" s="13" t="s">
        <v>80</v>
      </c>
      <c r="AW170" s="13" t="s">
        <v>32</v>
      </c>
      <c r="AX170" s="13" t="s">
        <v>78</v>
      </c>
      <c r="AY170" s="234" t="s">
        <v>242</v>
      </c>
    </row>
    <row r="171" spans="1:65" s="2" customFormat="1" ht="24.15" customHeight="1">
      <c r="A171" s="34"/>
      <c r="B171" s="35"/>
      <c r="C171" s="207" t="s">
        <v>7</v>
      </c>
      <c r="D171" s="207" t="s">
        <v>244</v>
      </c>
      <c r="E171" s="208" t="s">
        <v>3073</v>
      </c>
      <c r="F171" s="209" t="s">
        <v>3074</v>
      </c>
      <c r="G171" s="210" t="s">
        <v>581</v>
      </c>
      <c r="H171" s="211">
        <v>1</v>
      </c>
      <c r="I171" s="212">
        <v>1646.76</v>
      </c>
      <c r="J171" s="212">
        <f>ROUND(I171*H171,2)</f>
        <v>1646.76</v>
      </c>
      <c r="K171" s="209" t="s">
        <v>247</v>
      </c>
      <c r="L171" s="40"/>
      <c r="M171" s="213" t="s">
        <v>17</v>
      </c>
      <c r="N171" s="214" t="s">
        <v>41</v>
      </c>
      <c r="O171" s="215">
        <v>4.678</v>
      </c>
      <c r="P171" s="215">
        <f>O171*H171</f>
        <v>4.678</v>
      </c>
      <c r="Q171" s="215">
        <v>0</v>
      </c>
      <c r="R171" s="215">
        <f>Q171*H171</f>
        <v>0</v>
      </c>
      <c r="S171" s="215">
        <v>0.523</v>
      </c>
      <c r="T171" s="216">
        <f>S171*H171</f>
        <v>0.523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7" t="s">
        <v>248</v>
      </c>
      <c r="AT171" s="217" t="s">
        <v>244</v>
      </c>
      <c r="AU171" s="217" t="s">
        <v>80</v>
      </c>
      <c r="AY171" s="19" t="s">
        <v>242</v>
      </c>
      <c r="BE171" s="218">
        <f>IF(N171="základní",J171,0)</f>
        <v>1646.76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78</v>
      </c>
      <c r="BK171" s="218">
        <f>ROUND(I171*H171,2)</f>
        <v>1646.76</v>
      </c>
      <c r="BL171" s="19" t="s">
        <v>248</v>
      </c>
      <c r="BM171" s="217" t="s">
        <v>3075</v>
      </c>
    </row>
    <row r="172" spans="1:47" s="2" customFormat="1" ht="12">
      <c r="A172" s="34"/>
      <c r="B172" s="35"/>
      <c r="C172" s="36"/>
      <c r="D172" s="219" t="s">
        <v>250</v>
      </c>
      <c r="E172" s="36"/>
      <c r="F172" s="220" t="s">
        <v>3076</v>
      </c>
      <c r="G172" s="36"/>
      <c r="H172" s="36"/>
      <c r="I172" s="36"/>
      <c r="J172" s="36"/>
      <c r="K172" s="36"/>
      <c r="L172" s="40"/>
      <c r="M172" s="221"/>
      <c r="N172" s="222"/>
      <c r="O172" s="79"/>
      <c r="P172" s="79"/>
      <c r="Q172" s="79"/>
      <c r="R172" s="79"/>
      <c r="S172" s="79"/>
      <c r="T172" s="80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9" t="s">
        <v>250</v>
      </c>
      <c r="AU172" s="19" t="s">
        <v>80</v>
      </c>
    </row>
    <row r="173" spans="1:51" s="13" customFormat="1" ht="12">
      <c r="A173" s="13"/>
      <c r="B173" s="225"/>
      <c r="C173" s="226"/>
      <c r="D173" s="223" t="s">
        <v>254</v>
      </c>
      <c r="E173" s="227" t="s">
        <v>17</v>
      </c>
      <c r="F173" s="228" t="s">
        <v>3077</v>
      </c>
      <c r="G173" s="226"/>
      <c r="H173" s="229">
        <v>1</v>
      </c>
      <c r="I173" s="226"/>
      <c r="J173" s="226"/>
      <c r="K173" s="226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254</v>
      </c>
      <c r="AU173" s="234" t="s">
        <v>80</v>
      </c>
      <c r="AV173" s="13" t="s">
        <v>80</v>
      </c>
      <c r="AW173" s="13" t="s">
        <v>32</v>
      </c>
      <c r="AX173" s="13" t="s">
        <v>78</v>
      </c>
      <c r="AY173" s="234" t="s">
        <v>242</v>
      </c>
    </row>
    <row r="174" spans="1:65" s="2" customFormat="1" ht="33" customHeight="1">
      <c r="A174" s="34"/>
      <c r="B174" s="35"/>
      <c r="C174" s="207" t="s">
        <v>402</v>
      </c>
      <c r="D174" s="207" t="s">
        <v>244</v>
      </c>
      <c r="E174" s="208" t="s">
        <v>3078</v>
      </c>
      <c r="F174" s="209" t="s">
        <v>3079</v>
      </c>
      <c r="G174" s="210" t="s">
        <v>581</v>
      </c>
      <c r="H174" s="211">
        <v>4</v>
      </c>
      <c r="I174" s="212">
        <v>64.42</v>
      </c>
      <c r="J174" s="212">
        <f>ROUND(I174*H174,2)</f>
        <v>257.68</v>
      </c>
      <c r="K174" s="209" t="s">
        <v>247</v>
      </c>
      <c r="L174" s="40"/>
      <c r="M174" s="213" t="s">
        <v>17</v>
      </c>
      <c r="N174" s="214" t="s">
        <v>41</v>
      </c>
      <c r="O174" s="215">
        <v>0.183</v>
      </c>
      <c r="P174" s="215">
        <f>O174*H174</f>
        <v>0.732</v>
      </c>
      <c r="Q174" s="215">
        <v>0</v>
      </c>
      <c r="R174" s="215">
        <f>Q174*H174</f>
        <v>0</v>
      </c>
      <c r="S174" s="215">
        <v>0.001</v>
      </c>
      <c r="T174" s="216">
        <f>S174*H174</f>
        <v>0.004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7" t="s">
        <v>248</v>
      </c>
      <c r="AT174" s="217" t="s">
        <v>244</v>
      </c>
      <c r="AU174" s="217" t="s">
        <v>80</v>
      </c>
      <c r="AY174" s="19" t="s">
        <v>242</v>
      </c>
      <c r="BE174" s="218">
        <f>IF(N174="základní",J174,0)</f>
        <v>257.68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78</v>
      </c>
      <c r="BK174" s="218">
        <f>ROUND(I174*H174,2)</f>
        <v>257.68</v>
      </c>
      <c r="BL174" s="19" t="s">
        <v>248</v>
      </c>
      <c r="BM174" s="217" t="s">
        <v>3080</v>
      </c>
    </row>
    <row r="175" spans="1:47" s="2" customFormat="1" ht="12">
      <c r="A175" s="34"/>
      <c r="B175" s="35"/>
      <c r="C175" s="36"/>
      <c r="D175" s="219" t="s">
        <v>250</v>
      </c>
      <c r="E175" s="36"/>
      <c r="F175" s="220" t="s">
        <v>3081</v>
      </c>
      <c r="G175" s="36"/>
      <c r="H175" s="36"/>
      <c r="I175" s="36"/>
      <c r="J175" s="36"/>
      <c r="K175" s="36"/>
      <c r="L175" s="40"/>
      <c r="M175" s="221"/>
      <c r="N175" s="222"/>
      <c r="O175" s="79"/>
      <c r="P175" s="79"/>
      <c r="Q175" s="79"/>
      <c r="R175" s="79"/>
      <c r="S175" s="79"/>
      <c r="T175" s="80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9" t="s">
        <v>250</v>
      </c>
      <c r="AU175" s="19" t="s">
        <v>80</v>
      </c>
    </row>
    <row r="176" spans="1:51" s="13" customFormat="1" ht="12">
      <c r="A176" s="13"/>
      <c r="B176" s="225"/>
      <c r="C176" s="226"/>
      <c r="D176" s="223" t="s">
        <v>254</v>
      </c>
      <c r="E176" s="227" t="s">
        <v>17</v>
      </c>
      <c r="F176" s="228" t="s">
        <v>3082</v>
      </c>
      <c r="G176" s="226"/>
      <c r="H176" s="229">
        <v>4</v>
      </c>
      <c r="I176" s="226"/>
      <c r="J176" s="226"/>
      <c r="K176" s="226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254</v>
      </c>
      <c r="AU176" s="234" t="s">
        <v>80</v>
      </c>
      <c r="AV176" s="13" t="s">
        <v>80</v>
      </c>
      <c r="AW176" s="13" t="s">
        <v>32</v>
      </c>
      <c r="AX176" s="13" t="s">
        <v>78</v>
      </c>
      <c r="AY176" s="234" t="s">
        <v>242</v>
      </c>
    </row>
    <row r="177" spans="1:65" s="2" customFormat="1" ht="16.5" customHeight="1">
      <c r="A177" s="34"/>
      <c r="B177" s="35"/>
      <c r="C177" s="207" t="s">
        <v>408</v>
      </c>
      <c r="D177" s="207" t="s">
        <v>244</v>
      </c>
      <c r="E177" s="208" t="s">
        <v>3083</v>
      </c>
      <c r="F177" s="209" t="s">
        <v>3084</v>
      </c>
      <c r="G177" s="210" t="s">
        <v>184</v>
      </c>
      <c r="H177" s="211">
        <v>2</v>
      </c>
      <c r="I177" s="212">
        <v>532.26</v>
      </c>
      <c r="J177" s="212">
        <f>ROUND(I177*H177,2)</f>
        <v>1064.52</v>
      </c>
      <c r="K177" s="209" t="s">
        <v>247</v>
      </c>
      <c r="L177" s="40"/>
      <c r="M177" s="213" t="s">
        <v>17</v>
      </c>
      <c r="N177" s="214" t="s">
        <v>41</v>
      </c>
      <c r="O177" s="215">
        <v>1.512</v>
      </c>
      <c r="P177" s="215">
        <f>O177*H177</f>
        <v>3.024</v>
      </c>
      <c r="Q177" s="215">
        <v>0</v>
      </c>
      <c r="R177" s="215">
        <f>Q177*H177</f>
        <v>0</v>
      </c>
      <c r="S177" s="215">
        <v>0.07</v>
      </c>
      <c r="T177" s="216">
        <f>S177*H177</f>
        <v>0.14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7" t="s">
        <v>248</v>
      </c>
      <c r="AT177" s="217" t="s">
        <v>244</v>
      </c>
      <c r="AU177" s="217" t="s">
        <v>80</v>
      </c>
      <c r="AY177" s="19" t="s">
        <v>242</v>
      </c>
      <c r="BE177" s="218">
        <f>IF(N177="základní",J177,0)</f>
        <v>1064.52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78</v>
      </c>
      <c r="BK177" s="218">
        <f>ROUND(I177*H177,2)</f>
        <v>1064.52</v>
      </c>
      <c r="BL177" s="19" t="s">
        <v>248</v>
      </c>
      <c r="BM177" s="217" t="s">
        <v>3085</v>
      </c>
    </row>
    <row r="178" spans="1:47" s="2" customFormat="1" ht="12">
      <c r="A178" s="34"/>
      <c r="B178" s="35"/>
      <c r="C178" s="36"/>
      <c r="D178" s="219" t="s">
        <v>250</v>
      </c>
      <c r="E178" s="36"/>
      <c r="F178" s="220" t="s">
        <v>3086</v>
      </c>
      <c r="G178" s="36"/>
      <c r="H178" s="36"/>
      <c r="I178" s="36"/>
      <c r="J178" s="36"/>
      <c r="K178" s="36"/>
      <c r="L178" s="40"/>
      <c r="M178" s="221"/>
      <c r="N178" s="222"/>
      <c r="O178" s="79"/>
      <c r="P178" s="79"/>
      <c r="Q178" s="79"/>
      <c r="R178" s="79"/>
      <c r="S178" s="79"/>
      <c r="T178" s="80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9" t="s">
        <v>250</v>
      </c>
      <c r="AU178" s="19" t="s">
        <v>80</v>
      </c>
    </row>
    <row r="179" spans="1:51" s="13" customFormat="1" ht="12">
      <c r="A179" s="13"/>
      <c r="B179" s="225"/>
      <c r="C179" s="226"/>
      <c r="D179" s="223" t="s">
        <v>254</v>
      </c>
      <c r="E179" s="227" t="s">
        <v>2984</v>
      </c>
      <c r="F179" s="228" t="s">
        <v>80</v>
      </c>
      <c r="G179" s="226"/>
      <c r="H179" s="229">
        <v>2</v>
      </c>
      <c r="I179" s="226"/>
      <c r="J179" s="226"/>
      <c r="K179" s="226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254</v>
      </c>
      <c r="AU179" s="234" t="s">
        <v>80</v>
      </c>
      <c r="AV179" s="13" t="s">
        <v>80</v>
      </c>
      <c r="AW179" s="13" t="s">
        <v>32</v>
      </c>
      <c r="AX179" s="13" t="s">
        <v>78</v>
      </c>
      <c r="AY179" s="234" t="s">
        <v>242</v>
      </c>
    </row>
    <row r="180" spans="1:63" s="12" customFormat="1" ht="22.8" customHeight="1">
      <c r="A180" s="12"/>
      <c r="B180" s="192"/>
      <c r="C180" s="193"/>
      <c r="D180" s="194" t="s">
        <v>69</v>
      </c>
      <c r="E180" s="205" t="s">
        <v>731</v>
      </c>
      <c r="F180" s="205" t="s">
        <v>732</v>
      </c>
      <c r="G180" s="193"/>
      <c r="H180" s="193"/>
      <c r="I180" s="193"/>
      <c r="J180" s="206">
        <f>BK180</f>
        <v>3847.13</v>
      </c>
      <c r="K180" s="193"/>
      <c r="L180" s="197"/>
      <c r="M180" s="198"/>
      <c r="N180" s="199"/>
      <c r="O180" s="199"/>
      <c r="P180" s="200">
        <f>SUM(P181:P188)</f>
        <v>0.119393</v>
      </c>
      <c r="Q180" s="199"/>
      <c r="R180" s="200">
        <f>SUM(R181:R188)</f>
        <v>0</v>
      </c>
      <c r="S180" s="199"/>
      <c r="T180" s="201">
        <f>SUM(T181:T188)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2" t="s">
        <v>78</v>
      </c>
      <c r="AT180" s="203" t="s">
        <v>69</v>
      </c>
      <c r="AU180" s="203" t="s">
        <v>78</v>
      </c>
      <c r="AY180" s="202" t="s">
        <v>242</v>
      </c>
      <c r="BK180" s="204">
        <f>SUM(BK181:BK188)</f>
        <v>3847.13</v>
      </c>
    </row>
    <row r="181" spans="1:65" s="2" customFormat="1" ht="21.75" customHeight="1">
      <c r="A181" s="34"/>
      <c r="B181" s="35"/>
      <c r="C181" s="207" t="s">
        <v>413</v>
      </c>
      <c r="D181" s="207" t="s">
        <v>244</v>
      </c>
      <c r="E181" s="208" t="s">
        <v>2049</v>
      </c>
      <c r="F181" s="209" t="s">
        <v>2050</v>
      </c>
      <c r="G181" s="210" t="s">
        <v>736</v>
      </c>
      <c r="H181" s="211">
        <v>0.667</v>
      </c>
      <c r="I181" s="212">
        <v>242.63</v>
      </c>
      <c r="J181" s="212">
        <f>ROUND(I181*H181,2)</f>
        <v>161.83</v>
      </c>
      <c r="K181" s="209" t="s">
        <v>247</v>
      </c>
      <c r="L181" s="40"/>
      <c r="M181" s="213" t="s">
        <v>17</v>
      </c>
      <c r="N181" s="214" t="s">
        <v>41</v>
      </c>
      <c r="O181" s="215">
        <v>0.125</v>
      </c>
      <c r="P181" s="215">
        <f>O181*H181</f>
        <v>0.083375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7" t="s">
        <v>248</v>
      </c>
      <c r="AT181" s="217" t="s">
        <v>244</v>
      </c>
      <c r="AU181" s="217" t="s">
        <v>80</v>
      </c>
      <c r="AY181" s="19" t="s">
        <v>242</v>
      </c>
      <c r="BE181" s="218">
        <f>IF(N181="základní",J181,0)</f>
        <v>161.83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78</v>
      </c>
      <c r="BK181" s="218">
        <f>ROUND(I181*H181,2)</f>
        <v>161.83</v>
      </c>
      <c r="BL181" s="19" t="s">
        <v>248</v>
      </c>
      <c r="BM181" s="217" t="s">
        <v>3087</v>
      </c>
    </row>
    <row r="182" spans="1:47" s="2" customFormat="1" ht="12">
      <c r="A182" s="34"/>
      <c r="B182" s="35"/>
      <c r="C182" s="36"/>
      <c r="D182" s="219" t="s">
        <v>250</v>
      </c>
      <c r="E182" s="36"/>
      <c r="F182" s="220" t="s">
        <v>2052</v>
      </c>
      <c r="G182" s="36"/>
      <c r="H182" s="36"/>
      <c r="I182" s="36"/>
      <c r="J182" s="36"/>
      <c r="K182" s="36"/>
      <c r="L182" s="40"/>
      <c r="M182" s="221"/>
      <c r="N182" s="222"/>
      <c r="O182" s="79"/>
      <c r="P182" s="79"/>
      <c r="Q182" s="79"/>
      <c r="R182" s="79"/>
      <c r="S182" s="79"/>
      <c r="T182" s="80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9" t="s">
        <v>250</v>
      </c>
      <c r="AU182" s="19" t="s">
        <v>80</v>
      </c>
    </row>
    <row r="183" spans="1:65" s="2" customFormat="1" ht="24.15" customHeight="1">
      <c r="A183" s="34"/>
      <c r="B183" s="35"/>
      <c r="C183" s="207" t="s">
        <v>419</v>
      </c>
      <c r="D183" s="207" t="s">
        <v>244</v>
      </c>
      <c r="E183" s="208" t="s">
        <v>1160</v>
      </c>
      <c r="F183" s="209" t="s">
        <v>1161</v>
      </c>
      <c r="G183" s="210" t="s">
        <v>736</v>
      </c>
      <c r="H183" s="211">
        <v>6.003</v>
      </c>
      <c r="I183" s="212">
        <v>10.6</v>
      </c>
      <c r="J183" s="212">
        <f>ROUND(I183*H183,2)</f>
        <v>63.63</v>
      </c>
      <c r="K183" s="209" t="s">
        <v>247</v>
      </c>
      <c r="L183" s="40"/>
      <c r="M183" s="213" t="s">
        <v>17</v>
      </c>
      <c r="N183" s="214" t="s">
        <v>41</v>
      </c>
      <c r="O183" s="215">
        <v>0.006</v>
      </c>
      <c r="P183" s="215">
        <f>O183*H183</f>
        <v>0.036018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7" t="s">
        <v>248</v>
      </c>
      <c r="AT183" s="217" t="s">
        <v>244</v>
      </c>
      <c r="AU183" s="217" t="s">
        <v>80</v>
      </c>
      <c r="AY183" s="19" t="s">
        <v>242</v>
      </c>
      <c r="BE183" s="218">
        <f>IF(N183="základní",J183,0)</f>
        <v>63.63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78</v>
      </c>
      <c r="BK183" s="218">
        <f>ROUND(I183*H183,2)</f>
        <v>63.63</v>
      </c>
      <c r="BL183" s="19" t="s">
        <v>248</v>
      </c>
      <c r="BM183" s="217" t="s">
        <v>3088</v>
      </c>
    </row>
    <row r="184" spans="1:47" s="2" customFormat="1" ht="12">
      <c r="A184" s="34"/>
      <c r="B184" s="35"/>
      <c r="C184" s="36"/>
      <c r="D184" s="219" t="s">
        <v>250</v>
      </c>
      <c r="E184" s="36"/>
      <c r="F184" s="220" t="s">
        <v>1163</v>
      </c>
      <c r="G184" s="36"/>
      <c r="H184" s="36"/>
      <c r="I184" s="36"/>
      <c r="J184" s="36"/>
      <c r="K184" s="36"/>
      <c r="L184" s="40"/>
      <c r="M184" s="221"/>
      <c r="N184" s="222"/>
      <c r="O184" s="79"/>
      <c r="P184" s="79"/>
      <c r="Q184" s="79"/>
      <c r="R184" s="79"/>
      <c r="S184" s="79"/>
      <c r="T184" s="80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250</v>
      </c>
      <c r="AU184" s="19" t="s">
        <v>80</v>
      </c>
    </row>
    <row r="185" spans="1:51" s="13" customFormat="1" ht="12">
      <c r="A185" s="13"/>
      <c r="B185" s="225"/>
      <c r="C185" s="226"/>
      <c r="D185" s="223" t="s">
        <v>254</v>
      </c>
      <c r="E185" s="227" t="s">
        <v>17</v>
      </c>
      <c r="F185" s="228" t="s">
        <v>3089</v>
      </c>
      <c r="G185" s="226"/>
      <c r="H185" s="229">
        <v>6.003</v>
      </c>
      <c r="I185" s="226"/>
      <c r="J185" s="226"/>
      <c r="K185" s="226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254</v>
      </c>
      <c r="AU185" s="234" t="s">
        <v>80</v>
      </c>
      <c r="AV185" s="13" t="s">
        <v>80</v>
      </c>
      <c r="AW185" s="13" t="s">
        <v>32</v>
      </c>
      <c r="AX185" s="13" t="s">
        <v>78</v>
      </c>
      <c r="AY185" s="234" t="s">
        <v>242</v>
      </c>
    </row>
    <row r="186" spans="1:65" s="2" customFormat="1" ht="24.15" customHeight="1">
      <c r="A186" s="34"/>
      <c r="B186" s="35"/>
      <c r="C186" s="207" t="s">
        <v>427</v>
      </c>
      <c r="D186" s="207" t="s">
        <v>244</v>
      </c>
      <c r="E186" s="208" t="s">
        <v>1165</v>
      </c>
      <c r="F186" s="209" t="s">
        <v>1166</v>
      </c>
      <c r="G186" s="210" t="s">
        <v>736</v>
      </c>
      <c r="H186" s="211">
        <v>6.003</v>
      </c>
      <c r="I186" s="212">
        <v>603.31</v>
      </c>
      <c r="J186" s="212">
        <f>ROUND(I186*H186,2)</f>
        <v>3621.67</v>
      </c>
      <c r="K186" s="209" t="s">
        <v>247</v>
      </c>
      <c r="L186" s="40"/>
      <c r="M186" s="213" t="s">
        <v>17</v>
      </c>
      <c r="N186" s="214" t="s">
        <v>41</v>
      </c>
      <c r="O186" s="215">
        <v>0</v>
      </c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7" t="s">
        <v>248</v>
      </c>
      <c r="AT186" s="217" t="s">
        <v>244</v>
      </c>
      <c r="AU186" s="217" t="s">
        <v>80</v>
      </c>
      <c r="AY186" s="19" t="s">
        <v>242</v>
      </c>
      <c r="BE186" s="218">
        <f>IF(N186="základní",J186,0)</f>
        <v>3621.67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78</v>
      </c>
      <c r="BK186" s="218">
        <f>ROUND(I186*H186,2)</f>
        <v>3621.67</v>
      </c>
      <c r="BL186" s="19" t="s">
        <v>248</v>
      </c>
      <c r="BM186" s="217" t="s">
        <v>3090</v>
      </c>
    </row>
    <row r="187" spans="1:47" s="2" customFormat="1" ht="12">
      <c r="A187" s="34"/>
      <c r="B187" s="35"/>
      <c r="C187" s="36"/>
      <c r="D187" s="219" t="s">
        <v>250</v>
      </c>
      <c r="E187" s="36"/>
      <c r="F187" s="220" t="s">
        <v>1168</v>
      </c>
      <c r="G187" s="36"/>
      <c r="H187" s="36"/>
      <c r="I187" s="36"/>
      <c r="J187" s="36"/>
      <c r="K187" s="36"/>
      <c r="L187" s="40"/>
      <c r="M187" s="221"/>
      <c r="N187" s="222"/>
      <c r="O187" s="79"/>
      <c r="P187" s="79"/>
      <c r="Q187" s="79"/>
      <c r="R187" s="79"/>
      <c r="S187" s="79"/>
      <c r="T187" s="80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250</v>
      </c>
      <c r="AU187" s="19" t="s">
        <v>80</v>
      </c>
    </row>
    <row r="188" spans="1:51" s="13" customFormat="1" ht="12">
      <c r="A188" s="13"/>
      <c r="B188" s="225"/>
      <c r="C188" s="226"/>
      <c r="D188" s="223" t="s">
        <v>254</v>
      </c>
      <c r="E188" s="227" t="s">
        <v>17</v>
      </c>
      <c r="F188" s="228" t="s">
        <v>3091</v>
      </c>
      <c r="G188" s="226"/>
      <c r="H188" s="229">
        <v>6.003</v>
      </c>
      <c r="I188" s="226"/>
      <c r="J188" s="226"/>
      <c r="K188" s="226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254</v>
      </c>
      <c r="AU188" s="234" t="s">
        <v>80</v>
      </c>
      <c r="AV188" s="13" t="s">
        <v>80</v>
      </c>
      <c r="AW188" s="13" t="s">
        <v>32</v>
      </c>
      <c r="AX188" s="13" t="s">
        <v>78</v>
      </c>
      <c r="AY188" s="234" t="s">
        <v>242</v>
      </c>
    </row>
    <row r="189" spans="1:63" s="12" customFormat="1" ht="25.9" customHeight="1">
      <c r="A189" s="12"/>
      <c r="B189" s="192"/>
      <c r="C189" s="193"/>
      <c r="D189" s="194" t="s">
        <v>69</v>
      </c>
      <c r="E189" s="195" t="s">
        <v>1181</v>
      </c>
      <c r="F189" s="195" t="s">
        <v>1182</v>
      </c>
      <c r="G189" s="193"/>
      <c r="H189" s="193"/>
      <c r="I189" s="193"/>
      <c r="J189" s="196">
        <f>BK189</f>
        <v>319238.71</v>
      </c>
      <c r="K189" s="193"/>
      <c r="L189" s="197"/>
      <c r="M189" s="198"/>
      <c r="N189" s="199"/>
      <c r="O189" s="199"/>
      <c r="P189" s="200">
        <f>P190+P253+P262+P274</f>
        <v>105.510444</v>
      </c>
      <c r="Q189" s="199"/>
      <c r="R189" s="200">
        <f>R190+R253+R262+R274</f>
        <v>0.2765842115</v>
      </c>
      <c r="S189" s="199"/>
      <c r="T189" s="201">
        <f>T190+T253+T262+T274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2" t="s">
        <v>80</v>
      </c>
      <c r="AT189" s="203" t="s">
        <v>69</v>
      </c>
      <c r="AU189" s="203" t="s">
        <v>70</v>
      </c>
      <c r="AY189" s="202" t="s">
        <v>242</v>
      </c>
      <c r="BK189" s="204">
        <f>BK190+BK253+BK262+BK274</f>
        <v>319238.71</v>
      </c>
    </row>
    <row r="190" spans="1:63" s="12" customFormat="1" ht="22.8" customHeight="1">
      <c r="A190" s="12"/>
      <c r="B190" s="192"/>
      <c r="C190" s="193"/>
      <c r="D190" s="194" t="s">
        <v>69</v>
      </c>
      <c r="E190" s="205" t="s">
        <v>2127</v>
      </c>
      <c r="F190" s="205" t="s">
        <v>2128</v>
      </c>
      <c r="G190" s="193"/>
      <c r="H190" s="193"/>
      <c r="I190" s="193"/>
      <c r="J190" s="206">
        <f>BK190</f>
        <v>170893.80000000002</v>
      </c>
      <c r="K190" s="193"/>
      <c r="L190" s="197"/>
      <c r="M190" s="198"/>
      <c r="N190" s="199"/>
      <c r="O190" s="199"/>
      <c r="P190" s="200">
        <f>SUM(P191:P252)</f>
        <v>64.5775</v>
      </c>
      <c r="Q190" s="199"/>
      <c r="R190" s="200">
        <f>SUM(R191:R252)</f>
        <v>0.17021592000000002</v>
      </c>
      <c r="S190" s="199"/>
      <c r="T190" s="201">
        <f>SUM(T191:T252)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2" t="s">
        <v>80</v>
      </c>
      <c r="AT190" s="203" t="s">
        <v>69</v>
      </c>
      <c r="AU190" s="203" t="s">
        <v>78</v>
      </c>
      <c r="AY190" s="202" t="s">
        <v>242</v>
      </c>
      <c r="BK190" s="204">
        <f>SUM(BK191:BK252)</f>
        <v>170893.80000000002</v>
      </c>
    </row>
    <row r="191" spans="1:65" s="2" customFormat="1" ht="24.15" customHeight="1">
      <c r="A191" s="34"/>
      <c r="B191" s="35"/>
      <c r="C191" s="207" t="s">
        <v>433</v>
      </c>
      <c r="D191" s="207" t="s">
        <v>244</v>
      </c>
      <c r="E191" s="208" t="s">
        <v>2693</v>
      </c>
      <c r="F191" s="209" t="s">
        <v>2694</v>
      </c>
      <c r="G191" s="210" t="s">
        <v>184</v>
      </c>
      <c r="H191" s="211">
        <v>22.5</v>
      </c>
      <c r="I191" s="212">
        <v>38.23</v>
      </c>
      <c r="J191" s="212">
        <f>ROUND(I191*H191,2)</f>
        <v>860.18</v>
      </c>
      <c r="K191" s="209" t="s">
        <v>247</v>
      </c>
      <c r="L191" s="40"/>
      <c r="M191" s="213" t="s">
        <v>17</v>
      </c>
      <c r="N191" s="214" t="s">
        <v>41</v>
      </c>
      <c r="O191" s="215">
        <v>0.094</v>
      </c>
      <c r="P191" s="215">
        <f>O191*H191</f>
        <v>2.115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7" t="s">
        <v>363</v>
      </c>
      <c r="AT191" s="217" t="s">
        <v>244</v>
      </c>
      <c r="AU191" s="217" t="s">
        <v>80</v>
      </c>
      <c r="AY191" s="19" t="s">
        <v>242</v>
      </c>
      <c r="BE191" s="218">
        <f>IF(N191="základní",J191,0)</f>
        <v>860.18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78</v>
      </c>
      <c r="BK191" s="218">
        <f>ROUND(I191*H191,2)</f>
        <v>860.18</v>
      </c>
      <c r="BL191" s="19" t="s">
        <v>363</v>
      </c>
      <c r="BM191" s="217" t="s">
        <v>3092</v>
      </c>
    </row>
    <row r="192" spans="1:47" s="2" customFormat="1" ht="12">
      <c r="A192" s="34"/>
      <c r="B192" s="35"/>
      <c r="C192" s="36"/>
      <c r="D192" s="219" t="s">
        <v>250</v>
      </c>
      <c r="E192" s="36"/>
      <c r="F192" s="220" t="s">
        <v>2696</v>
      </c>
      <c r="G192" s="36"/>
      <c r="H192" s="36"/>
      <c r="I192" s="36"/>
      <c r="J192" s="36"/>
      <c r="K192" s="36"/>
      <c r="L192" s="40"/>
      <c r="M192" s="221"/>
      <c r="N192" s="222"/>
      <c r="O192" s="79"/>
      <c r="P192" s="79"/>
      <c r="Q192" s="79"/>
      <c r="R192" s="79"/>
      <c r="S192" s="79"/>
      <c r="T192" s="80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250</v>
      </c>
      <c r="AU192" s="19" t="s">
        <v>80</v>
      </c>
    </row>
    <row r="193" spans="1:51" s="13" customFormat="1" ht="12">
      <c r="A193" s="13"/>
      <c r="B193" s="225"/>
      <c r="C193" s="226"/>
      <c r="D193" s="223" t="s">
        <v>254</v>
      </c>
      <c r="E193" s="227" t="s">
        <v>17</v>
      </c>
      <c r="F193" s="228" t="s">
        <v>2978</v>
      </c>
      <c r="G193" s="226"/>
      <c r="H193" s="229">
        <v>22.5</v>
      </c>
      <c r="I193" s="226"/>
      <c r="J193" s="226"/>
      <c r="K193" s="226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254</v>
      </c>
      <c r="AU193" s="234" t="s">
        <v>80</v>
      </c>
      <c r="AV193" s="13" t="s">
        <v>80</v>
      </c>
      <c r="AW193" s="13" t="s">
        <v>32</v>
      </c>
      <c r="AX193" s="13" t="s">
        <v>78</v>
      </c>
      <c r="AY193" s="234" t="s">
        <v>242</v>
      </c>
    </row>
    <row r="194" spans="1:65" s="2" customFormat="1" ht="16.5" customHeight="1">
      <c r="A194" s="34"/>
      <c r="B194" s="35"/>
      <c r="C194" s="264" t="s">
        <v>442</v>
      </c>
      <c r="D194" s="264" t="s">
        <v>420</v>
      </c>
      <c r="E194" s="265" t="s">
        <v>2697</v>
      </c>
      <c r="F194" s="266" t="s">
        <v>2698</v>
      </c>
      <c r="G194" s="267" t="s">
        <v>184</v>
      </c>
      <c r="H194" s="268">
        <v>27</v>
      </c>
      <c r="I194" s="269">
        <v>22.3</v>
      </c>
      <c r="J194" s="269">
        <f>ROUND(I194*H194,2)</f>
        <v>602.1</v>
      </c>
      <c r="K194" s="266" t="s">
        <v>423</v>
      </c>
      <c r="L194" s="270"/>
      <c r="M194" s="271" t="s">
        <v>17</v>
      </c>
      <c r="N194" s="272" t="s">
        <v>41</v>
      </c>
      <c r="O194" s="215">
        <v>0</v>
      </c>
      <c r="P194" s="215">
        <f>O194*H194</f>
        <v>0</v>
      </c>
      <c r="Q194" s="215">
        <v>0.00018</v>
      </c>
      <c r="R194" s="215">
        <f>Q194*H194</f>
        <v>0.004860000000000001</v>
      </c>
      <c r="S194" s="215">
        <v>0</v>
      </c>
      <c r="T194" s="21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7" t="s">
        <v>473</v>
      </c>
      <c r="AT194" s="217" t="s">
        <v>420</v>
      </c>
      <c r="AU194" s="217" t="s">
        <v>80</v>
      </c>
      <c r="AY194" s="19" t="s">
        <v>242</v>
      </c>
      <c r="BE194" s="218">
        <f>IF(N194="základní",J194,0)</f>
        <v>602.1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78</v>
      </c>
      <c r="BK194" s="218">
        <f>ROUND(I194*H194,2)</f>
        <v>602.1</v>
      </c>
      <c r="BL194" s="19" t="s">
        <v>363</v>
      </c>
      <c r="BM194" s="217" t="s">
        <v>3093</v>
      </c>
    </row>
    <row r="195" spans="1:51" s="13" customFormat="1" ht="12">
      <c r="A195" s="13"/>
      <c r="B195" s="225"/>
      <c r="C195" s="226"/>
      <c r="D195" s="223" t="s">
        <v>254</v>
      </c>
      <c r="E195" s="227" t="s">
        <v>17</v>
      </c>
      <c r="F195" s="228" t="s">
        <v>2978</v>
      </c>
      <c r="G195" s="226"/>
      <c r="H195" s="229">
        <v>22.5</v>
      </c>
      <c r="I195" s="226"/>
      <c r="J195" s="226"/>
      <c r="K195" s="226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254</v>
      </c>
      <c r="AU195" s="234" t="s">
        <v>80</v>
      </c>
      <c r="AV195" s="13" t="s">
        <v>80</v>
      </c>
      <c r="AW195" s="13" t="s">
        <v>32</v>
      </c>
      <c r="AX195" s="13" t="s">
        <v>70</v>
      </c>
      <c r="AY195" s="234" t="s">
        <v>242</v>
      </c>
    </row>
    <row r="196" spans="1:51" s="13" customFormat="1" ht="12">
      <c r="A196" s="13"/>
      <c r="B196" s="225"/>
      <c r="C196" s="226"/>
      <c r="D196" s="223" t="s">
        <v>254</v>
      </c>
      <c r="E196" s="227" t="s">
        <v>17</v>
      </c>
      <c r="F196" s="228" t="s">
        <v>3094</v>
      </c>
      <c r="G196" s="226"/>
      <c r="H196" s="229">
        <v>27</v>
      </c>
      <c r="I196" s="226"/>
      <c r="J196" s="226"/>
      <c r="K196" s="226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254</v>
      </c>
      <c r="AU196" s="234" t="s">
        <v>80</v>
      </c>
      <c r="AV196" s="13" t="s">
        <v>80</v>
      </c>
      <c r="AW196" s="13" t="s">
        <v>32</v>
      </c>
      <c r="AX196" s="13" t="s">
        <v>78</v>
      </c>
      <c r="AY196" s="234" t="s">
        <v>242</v>
      </c>
    </row>
    <row r="197" spans="1:65" s="2" customFormat="1" ht="24.15" customHeight="1">
      <c r="A197" s="34"/>
      <c r="B197" s="35"/>
      <c r="C197" s="207" t="s">
        <v>447</v>
      </c>
      <c r="D197" s="207" t="s">
        <v>244</v>
      </c>
      <c r="E197" s="208" t="s">
        <v>2702</v>
      </c>
      <c r="F197" s="209" t="s">
        <v>2703</v>
      </c>
      <c r="G197" s="210" t="s">
        <v>184</v>
      </c>
      <c r="H197" s="211">
        <v>50.2</v>
      </c>
      <c r="I197" s="212">
        <v>46.92</v>
      </c>
      <c r="J197" s="212">
        <f>ROUND(I197*H197,2)</f>
        <v>2355.38</v>
      </c>
      <c r="K197" s="209" t="s">
        <v>247</v>
      </c>
      <c r="L197" s="40"/>
      <c r="M197" s="213" t="s">
        <v>17</v>
      </c>
      <c r="N197" s="214" t="s">
        <v>41</v>
      </c>
      <c r="O197" s="215">
        <v>0.098</v>
      </c>
      <c r="P197" s="215">
        <f>O197*H197</f>
        <v>4.919600000000001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7" t="s">
        <v>363</v>
      </c>
      <c r="AT197" s="217" t="s">
        <v>244</v>
      </c>
      <c r="AU197" s="217" t="s">
        <v>80</v>
      </c>
      <c r="AY197" s="19" t="s">
        <v>242</v>
      </c>
      <c r="BE197" s="218">
        <f>IF(N197="základní",J197,0)</f>
        <v>2355.38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78</v>
      </c>
      <c r="BK197" s="218">
        <f>ROUND(I197*H197,2)</f>
        <v>2355.38</v>
      </c>
      <c r="BL197" s="19" t="s">
        <v>363</v>
      </c>
      <c r="BM197" s="217" t="s">
        <v>3095</v>
      </c>
    </row>
    <row r="198" spans="1:47" s="2" customFormat="1" ht="12">
      <c r="A198" s="34"/>
      <c r="B198" s="35"/>
      <c r="C198" s="36"/>
      <c r="D198" s="219" t="s">
        <v>250</v>
      </c>
      <c r="E198" s="36"/>
      <c r="F198" s="220" t="s">
        <v>2705</v>
      </c>
      <c r="G198" s="36"/>
      <c r="H198" s="36"/>
      <c r="I198" s="36"/>
      <c r="J198" s="36"/>
      <c r="K198" s="36"/>
      <c r="L198" s="40"/>
      <c r="M198" s="221"/>
      <c r="N198" s="222"/>
      <c r="O198" s="79"/>
      <c r="P198" s="79"/>
      <c r="Q198" s="79"/>
      <c r="R198" s="79"/>
      <c r="S198" s="79"/>
      <c r="T198" s="80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250</v>
      </c>
      <c r="AU198" s="19" t="s">
        <v>80</v>
      </c>
    </row>
    <row r="199" spans="1:51" s="13" customFormat="1" ht="12">
      <c r="A199" s="13"/>
      <c r="B199" s="225"/>
      <c r="C199" s="226"/>
      <c r="D199" s="223" t="s">
        <v>254</v>
      </c>
      <c r="E199" s="227" t="s">
        <v>17</v>
      </c>
      <c r="F199" s="228" t="s">
        <v>3096</v>
      </c>
      <c r="G199" s="226"/>
      <c r="H199" s="229">
        <v>50.2</v>
      </c>
      <c r="I199" s="226"/>
      <c r="J199" s="226"/>
      <c r="K199" s="226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254</v>
      </c>
      <c r="AU199" s="234" t="s">
        <v>80</v>
      </c>
      <c r="AV199" s="13" t="s">
        <v>80</v>
      </c>
      <c r="AW199" s="13" t="s">
        <v>32</v>
      </c>
      <c r="AX199" s="13" t="s">
        <v>78</v>
      </c>
      <c r="AY199" s="234" t="s">
        <v>242</v>
      </c>
    </row>
    <row r="200" spans="1:65" s="2" customFormat="1" ht="16.5" customHeight="1">
      <c r="A200" s="34"/>
      <c r="B200" s="35"/>
      <c r="C200" s="264" t="s">
        <v>452</v>
      </c>
      <c r="D200" s="264" t="s">
        <v>420</v>
      </c>
      <c r="E200" s="265" t="s">
        <v>2716</v>
      </c>
      <c r="F200" s="266" t="s">
        <v>2717</v>
      </c>
      <c r="G200" s="267" t="s">
        <v>184</v>
      </c>
      <c r="H200" s="268">
        <v>27</v>
      </c>
      <c r="I200" s="269">
        <v>27.12</v>
      </c>
      <c r="J200" s="269">
        <f>ROUND(I200*H200,2)</f>
        <v>732.24</v>
      </c>
      <c r="K200" s="266" t="s">
        <v>423</v>
      </c>
      <c r="L200" s="270"/>
      <c r="M200" s="271" t="s">
        <v>17</v>
      </c>
      <c r="N200" s="272" t="s">
        <v>41</v>
      </c>
      <c r="O200" s="215">
        <v>0</v>
      </c>
      <c r="P200" s="215">
        <f>O200*H200</f>
        <v>0</v>
      </c>
      <c r="Q200" s="215">
        <v>0.00017</v>
      </c>
      <c r="R200" s="215">
        <f>Q200*H200</f>
        <v>0.00459</v>
      </c>
      <c r="S200" s="215">
        <v>0</v>
      </c>
      <c r="T200" s="21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7" t="s">
        <v>473</v>
      </c>
      <c r="AT200" s="217" t="s">
        <v>420</v>
      </c>
      <c r="AU200" s="217" t="s">
        <v>80</v>
      </c>
      <c r="AY200" s="19" t="s">
        <v>242</v>
      </c>
      <c r="BE200" s="218">
        <f>IF(N200="základní",J200,0)</f>
        <v>732.24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78</v>
      </c>
      <c r="BK200" s="218">
        <f>ROUND(I200*H200,2)</f>
        <v>732.24</v>
      </c>
      <c r="BL200" s="19" t="s">
        <v>363</v>
      </c>
      <c r="BM200" s="217" t="s">
        <v>3097</v>
      </c>
    </row>
    <row r="201" spans="1:51" s="13" customFormat="1" ht="12">
      <c r="A201" s="13"/>
      <c r="B201" s="225"/>
      <c r="C201" s="226"/>
      <c r="D201" s="223" t="s">
        <v>254</v>
      </c>
      <c r="E201" s="227" t="s">
        <v>17</v>
      </c>
      <c r="F201" s="228" t="s">
        <v>3098</v>
      </c>
      <c r="G201" s="226"/>
      <c r="H201" s="229">
        <v>5</v>
      </c>
      <c r="I201" s="226"/>
      <c r="J201" s="226"/>
      <c r="K201" s="226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254</v>
      </c>
      <c r="AU201" s="234" t="s">
        <v>80</v>
      </c>
      <c r="AV201" s="13" t="s">
        <v>80</v>
      </c>
      <c r="AW201" s="13" t="s">
        <v>32</v>
      </c>
      <c r="AX201" s="13" t="s">
        <v>70</v>
      </c>
      <c r="AY201" s="234" t="s">
        <v>242</v>
      </c>
    </row>
    <row r="202" spans="1:51" s="13" customFormat="1" ht="12">
      <c r="A202" s="13"/>
      <c r="B202" s="225"/>
      <c r="C202" s="226"/>
      <c r="D202" s="223" t="s">
        <v>254</v>
      </c>
      <c r="E202" s="227" t="s">
        <v>17</v>
      </c>
      <c r="F202" s="228" t="s">
        <v>3099</v>
      </c>
      <c r="G202" s="226"/>
      <c r="H202" s="229">
        <v>10.5</v>
      </c>
      <c r="I202" s="226"/>
      <c r="J202" s="226"/>
      <c r="K202" s="226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254</v>
      </c>
      <c r="AU202" s="234" t="s">
        <v>80</v>
      </c>
      <c r="AV202" s="13" t="s">
        <v>80</v>
      </c>
      <c r="AW202" s="13" t="s">
        <v>32</v>
      </c>
      <c r="AX202" s="13" t="s">
        <v>70</v>
      </c>
      <c r="AY202" s="234" t="s">
        <v>242</v>
      </c>
    </row>
    <row r="203" spans="1:51" s="13" customFormat="1" ht="12">
      <c r="A203" s="13"/>
      <c r="B203" s="225"/>
      <c r="C203" s="226"/>
      <c r="D203" s="223" t="s">
        <v>254</v>
      </c>
      <c r="E203" s="227" t="s">
        <v>17</v>
      </c>
      <c r="F203" s="228" t="s">
        <v>3100</v>
      </c>
      <c r="G203" s="226"/>
      <c r="H203" s="229">
        <v>7</v>
      </c>
      <c r="I203" s="226"/>
      <c r="J203" s="226"/>
      <c r="K203" s="226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254</v>
      </c>
      <c r="AU203" s="234" t="s">
        <v>80</v>
      </c>
      <c r="AV203" s="13" t="s">
        <v>80</v>
      </c>
      <c r="AW203" s="13" t="s">
        <v>32</v>
      </c>
      <c r="AX203" s="13" t="s">
        <v>70</v>
      </c>
      <c r="AY203" s="234" t="s">
        <v>242</v>
      </c>
    </row>
    <row r="204" spans="1:51" s="14" customFormat="1" ht="12">
      <c r="A204" s="14"/>
      <c r="B204" s="235"/>
      <c r="C204" s="236"/>
      <c r="D204" s="223" t="s">
        <v>254</v>
      </c>
      <c r="E204" s="237" t="s">
        <v>2978</v>
      </c>
      <c r="F204" s="238" t="s">
        <v>261</v>
      </c>
      <c r="G204" s="236"/>
      <c r="H204" s="239">
        <v>22.5</v>
      </c>
      <c r="I204" s="236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254</v>
      </c>
      <c r="AU204" s="244" t="s">
        <v>80</v>
      </c>
      <c r="AV204" s="14" t="s">
        <v>248</v>
      </c>
      <c r="AW204" s="14" t="s">
        <v>32</v>
      </c>
      <c r="AX204" s="14" t="s">
        <v>70</v>
      </c>
      <c r="AY204" s="244" t="s">
        <v>242</v>
      </c>
    </row>
    <row r="205" spans="1:51" s="13" customFormat="1" ht="12">
      <c r="A205" s="13"/>
      <c r="B205" s="225"/>
      <c r="C205" s="226"/>
      <c r="D205" s="223" t="s">
        <v>254</v>
      </c>
      <c r="E205" s="227" t="s">
        <v>17</v>
      </c>
      <c r="F205" s="228" t="s">
        <v>3094</v>
      </c>
      <c r="G205" s="226"/>
      <c r="H205" s="229">
        <v>27</v>
      </c>
      <c r="I205" s="226"/>
      <c r="J205" s="226"/>
      <c r="K205" s="226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254</v>
      </c>
      <c r="AU205" s="234" t="s">
        <v>80</v>
      </c>
      <c r="AV205" s="13" t="s">
        <v>80</v>
      </c>
      <c r="AW205" s="13" t="s">
        <v>32</v>
      </c>
      <c r="AX205" s="13" t="s">
        <v>78</v>
      </c>
      <c r="AY205" s="234" t="s">
        <v>242</v>
      </c>
    </row>
    <row r="206" spans="1:65" s="2" customFormat="1" ht="16.5" customHeight="1">
      <c r="A206" s="34"/>
      <c r="B206" s="35"/>
      <c r="C206" s="264" t="s">
        <v>465</v>
      </c>
      <c r="D206" s="264" t="s">
        <v>420</v>
      </c>
      <c r="E206" s="265" t="s">
        <v>3101</v>
      </c>
      <c r="F206" s="266" t="s">
        <v>3102</v>
      </c>
      <c r="G206" s="267" t="s">
        <v>184</v>
      </c>
      <c r="H206" s="268">
        <v>27.7</v>
      </c>
      <c r="I206" s="269">
        <v>16.6</v>
      </c>
      <c r="J206" s="269">
        <f>ROUND(I206*H206,2)</f>
        <v>459.82</v>
      </c>
      <c r="K206" s="266" t="s">
        <v>423</v>
      </c>
      <c r="L206" s="270"/>
      <c r="M206" s="271" t="s">
        <v>17</v>
      </c>
      <c r="N206" s="272" t="s">
        <v>41</v>
      </c>
      <c r="O206" s="215">
        <v>0</v>
      </c>
      <c r="P206" s="215">
        <f>O206*H206</f>
        <v>0</v>
      </c>
      <c r="Q206" s="215">
        <v>0.00012</v>
      </c>
      <c r="R206" s="215">
        <f>Q206*H206</f>
        <v>0.003324</v>
      </c>
      <c r="S206" s="215">
        <v>0</v>
      </c>
      <c r="T206" s="21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7" t="s">
        <v>473</v>
      </c>
      <c r="AT206" s="217" t="s">
        <v>420</v>
      </c>
      <c r="AU206" s="217" t="s">
        <v>80</v>
      </c>
      <c r="AY206" s="19" t="s">
        <v>242</v>
      </c>
      <c r="BE206" s="218">
        <f>IF(N206="základní",J206,0)</f>
        <v>459.82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78</v>
      </c>
      <c r="BK206" s="218">
        <f>ROUND(I206*H206,2)</f>
        <v>459.82</v>
      </c>
      <c r="BL206" s="19" t="s">
        <v>363</v>
      </c>
      <c r="BM206" s="217" t="s">
        <v>3103</v>
      </c>
    </row>
    <row r="207" spans="1:51" s="13" customFormat="1" ht="12">
      <c r="A207" s="13"/>
      <c r="B207" s="225"/>
      <c r="C207" s="226"/>
      <c r="D207" s="223" t="s">
        <v>254</v>
      </c>
      <c r="E207" s="227" t="s">
        <v>2981</v>
      </c>
      <c r="F207" s="228" t="s">
        <v>3104</v>
      </c>
      <c r="G207" s="226"/>
      <c r="H207" s="229">
        <v>27.7</v>
      </c>
      <c r="I207" s="226"/>
      <c r="J207" s="226"/>
      <c r="K207" s="226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254</v>
      </c>
      <c r="AU207" s="234" t="s">
        <v>80</v>
      </c>
      <c r="AV207" s="13" t="s">
        <v>80</v>
      </c>
      <c r="AW207" s="13" t="s">
        <v>32</v>
      </c>
      <c r="AX207" s="13" t="s">
        <v>78</v>
      </c>
      <c r="AY207" s="234" t="s">
        <v>242</v>
      </c>
    </row>
    <row r="208" spans="1:65" s="2" customFormat="1" ht="21.75" customHeight="1">
      <c r="A208" s="34"/>
      <c r="B208" s="35"/>
      <c r="C208" s="207" t="s">
        <v>473</v>
      </c>
      <c r="D208" s="207" t="s">
        <v>244</v>
      </c>
      <c r="E208" s="208" t="s">
        <v>3105</v>
      </c>
      <c r="F208" s="209" t="s">
        <v>3106</v>
      </c>
      <c r="G208" s="210" t="s">
        <v>581</v>
      </c>
      <c r="H208" s="211">
        <v>59</v>
      </c>
      <c r="I208" s="212">
        <v>23.04</v>
      </c>
      <c r="J208" s="212">
        <f>ROUND(I208*H208,2)</f>
        <v>1359.36</v>
      </c>
      <c r="K208" s="209" t="s">
        <v>247</v>
      </c>
      <c r="L208" s="40"/>
      <c r="M208" s="213" t="s">
        <v>17</v>
      </c>
      <c r="N208" s="214" t="s">
        <v>41</v>
      </c>
      <c r="O208" s="215">
        <v>0.051</v>
      </c>
      <c r="P208" s="215">
        <f>O208*H208</f>
        <v>3.009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7" t="s">
        <v>363</v>
      </c>
      <c r="AT208" s="217" t="s">
        <v>244</v>
      </c>
      <c r="AU208" s="217" t="s">
        <v>80</v>
      </c>
      <c r="AY208" s="19" t="s">
        <v>242</v>
      </c>
      <c r="BE208" s="218">
        <f>IF(N208="základní",J208,0)</f>
        <v>1359.36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78</v>
      </c>
      <c r="BK208" s="218">
        <f>ROUND(I208*H208,2)</f>
        <v>1359.36</v>
      </c>
      <c r="BL208" s="19" t="s">
        <v>363</v>
      </c>
      <c r="BM208" s="217" t="s">
        <v>3107</v>
      </c>
    </row>
    <row r="209" spans="1:47" s="2" customFormat="1" ht="12">
      <c r="A209" s="34"/>
      <c r="B209" s="35"/>
      <c r="C209" s="36"/>
      <c r="D209" s="219" t="s">
        <v>250</v>
      </c>
      <c r="E209" s="36"/>
      <c r="F209" s="220" t="s">
        <v>3108</v>
      </c>
      <c r="G209" s="36"/>
      <c r="H209" s="36"/>
      <c r="I209" s="36"/>
      <c r="J209" s="36"/>
      <c r="K209" s="36"/>
      <c r="L209" s="40"/>
      <c r="M209" s="221"/>
      <c r="N209" s="222"/>
      <c r="O209" s="79"/>
      <c r="P209" s="79"/>
      <c r="Q209" s="79"/>
      <c r="R209" s="79"/>
      <c r="S209" s="79"/>
      <c r="T209" s="80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9" t="s">
        <v>250</v>
      </c>
      <c r="AU209" s="19" t="s">
        <v>80</v>
      </c>
    </row>
    <row r="210" spans="1:51" s="13" customFormat="1" ht="12">
      <c r="A210" s="13"/>
      <c r="B210" s="225"/>
      <c r="C210" s="226"/>
      <c r="D210" s="223" t="s">
        <v>254</v>
      </c>
      <c r="E210" s="227" t="s">
        <v>17</v>
      </c>
      <c r="F210" s="228" t="s">
        <v>3109</v>
      </c>
      <c r="G210" s="226"/>
      <c r="H210" s="229">
        <v>59</v>
      </c>
      <c r="I210" s="226"/>
      <c r="J210" s="226"/>
      <c r="K210" s="226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254</v>
      </c>
      <c r="AU210" s="234" t="s">
        <v>80</v>
      </c>
      <c r="AV210" s="13" t="s">
        <v>80</v>
      </c>
      <c r="AW210" s="13" t="s">
        <v>32</v>
      </c>
      <c r="AX210" s="13" t="s">
        <v>78</v>
      </c>
      <c r="AY210" s="234" t="s">
        <v>242</v>
      </c>
    </row>
    <row r="211" spans="1:65" s="2" customFormat="1" ht="24.15" customHeight="1">
      <c r="A211" s="34"/>
      <c r="B211" s="35"/>
      <c r="C211" s="207" t="s">
        <v>483</v>
      </c>
      <c r="D211" s="207" t="s">
        <v>244</v>
      </c>
      <c r="E211" s="208" t="s">
        <v>3110</v>
      </c>
      <c r="F211" s="209" t="s">
        <v>3111</v>
      </c>
      <c r="G211" s="210" t="s">
        <v>184</v>
      </c>
      <c r="H211" s="211">
        <v>67.3</v>
      </c>
      <c r="I211" s="212">
        <v>49.8</v>
      </c>
      <c r="J211" s="212">
        <f>ROUND(I211*H211,2)</f>
        <v>3351.54</v>
      </c>
      <c r="K211" s="209" t="s">
        <v>247</v>
      </c>
      <c r="L211" s="40"/>
      <c r="M211" s="213" t="s">
        <v>17</v>
      </c>
      <c r="N211" s="214" t="s">
        <v>41</v>
      </c>
      <c r="O211" s="215">
        <v>0.104</v>
      </c>
      <c r="P211" s="215">
        <f>O211*H211</f>
        <v>6.999199999999999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7" t="s">
        <v>363</v>
      </c>
      <c r="AT211" s="217" t="s">
        <v>244</v>
      </c>
      <c r="AU211" s="217" t="s">
        <v>80</v>
      </c>
      <c r="AY211" s="19" t="s">
        <v>242</v>
      </c>
      <c r="BE211" s="218">
        <f>IF(N211="základní",J211,0)</f>
        <v>3351.54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78</v>
      </c>
      <c r="BK211" s="218">
        <f>ROUND(I211*H211,2)</f>
        <v>3351.54</v>
      </c>
      <c r="BL211" s="19" t="s">
        <v>363</v>
      </c>
      <c r="BM211" s="217" t="s">
        <v>3112</v>
      </c>
    </row>
    <row r="212" spans="1:47" s="2" customFormat="1" ht="12">
      <c r="A212" s="34"/>
      <c r="B212" s="35"/>
      <c r="C212" s="36"/>
      <c r="D212" s="219" t="s">
        <v>250</v>
      </c>
      <c r="E212" s="36"/>
      <c r="F212" s="220" t="s">
        <v>3113</v>
      </c>
      <c r="G212" s="36"/>
      <c r="H212" s="36"/>
      <c r="I212" s="36"/>
      <c r="J212" s="36"/>
      <c r="K212" s="36"/>
      <c r="L212" s="40"/>
      <c r="M212" s="221"/>
      <c r="N212" s="222"/>
      <c r="O212" s="79"/>
      <c r="P212" s="79"/>
      <c r="Q212" s="79"/>
      <c r="R212" s="79"/>
      <c r="S212" s="79"/>
      <c r="T212" s="80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9" t="s">
        <v>250</v>
      </c>
      <c r="AU212" s="19" t="s">
        <v>80</v>
      </c>
    </row>
    <row r="213" spans="1:51" s="16" customFormat="1" ht="12">
      <c r="A213" s="16"/>
      <c r="B213" s="255"/>
      <c r="C213" s="256"/>
      <c r="D213" s="223" t="s">
        <v>254</v>
      </c>
      <c r="E213" s="257" t="s">
        <v>17</v>
      </c>
      <c r="F213" s="258" t="s">
        <v>3114</v>
      </c>
      <c r="G213" s="256"/>
      <c r="H213" s="257" t="s">
        <v>17</v>
      </c>
      <c r="I213" s="256"/>
      <c r="J213" s="256"/>
      <c r="K213" s="256"/>
      <c r="L213" s="259"/>
      <c r="M213" s="260"/>
      <c r="N213" s="261"/>
      <c r="O213" s="261"/>
      <c r="P213" s="261"/>
      <c r="Q213" s="261"/>
      <c r="R213" s="261"/>
      <c r="S213" s="261"/>
      <c r="T213" s="262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63" t="s">
        <v>254</v>
      </c>
      <c r="AU213" s="263" t="s">
        <v>80</v>
      </c>
      <c r="AV213" s="16" t="s">
        <v>78</v>
      </c>
      <c r="AW213" s="16" t="s">
        <v>32</v>
      </c>
      <c r="AX213" s="16" t="s">
        <v>70</v>
      </c>
      <c r="AY213" s="263" t="s">
        <v>242</v>
      </c>
    </row>
    <row r="214" spans="1:51" s="13" customFormat="1" ht="12">
      <c r="A214" s="13"/>
      <c r="B214" s="225"/>
      <c r="C214" s="226"/>
      <c r="D214" s="223" t="s">
        <v>254</v>
      </c>
      <c r="E214" s="227" t="s">
        <v>17</v>
      </c>
      <c r="F214" s="228" t="s">
        <v>3115</v>
      </c>
      <c r="G214" s="226"/>
      <c r="H214" s="229">
        <v>27.6</v>
      </c>
      <c r="I214" s="226"/>
      <c r="J214" s="226"/>
      <c r="K214" s="226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254</v>
      </c>
      <c r="AU214" s="234" t="s">
        <v>80</v>
      </c>
      <c r="AV214" s="13" t="s">
        <v>80</v>
      </c>
      <c r="AW214" s="13" t="s">
        <v>32</v>
      </c>
      <c r="AX214" s="13" t="s">
        <v>70</v>
      </c>
      <c r="AY214" s="234" t="s">
        <v>242</v>
      </c>
    </row>
    <row r="215" spans="1:51" s="13" customFormat="1" ht="12">
      <c r="A215" s="13"/>
      <c r="B215" s="225"/>
      <c r="C215" s="226"/>
      <c r="D215" s="223" t="s">
        <v>254</v>
      </c>
      <c r="E215" s="227" t="s">
        <v>17</v>
      </c>
      <c r="F215" s="228" t="s">
        <v>3116</v>
      </c>
      <c r="G215" s="226"/>
      <c r="H215" s="229">
        <v>38.1</v>
      </c>
      <c r="I215" s="226"/>
      <c r="J215" s="226"/>
      <c r="K215" s="226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254</v>
      </c>
      <c r="AU215" s="234" t="s">
        <v>80</v>
      </c>
      <c r="AV215" s="13" t="s">
        <v>80</v>
      </c>
      <c r="AW215" s="13" t="s">
        <v>32</v>
      </c>
      <c r="AX215" s="13" t="s">
        <v>70</v>
      </c>
      <c r="AY215" s="234" t="s">
        <v>242</v>
      </c>
    </row>
    <row r="216" spans="1:51" s="13" customFormat="1" ht="12">
      <c r="A216" s="13"/>
      <c r="B216" s="225"/>
      <c r="C216" s="226"/>
      <c r="D216" s="223" t="s">
        <v>254</v>
      </c>
      <c r="E216" s="227" t="s">
        <v>17</v>
      </c>
      <c r="F216" s="228" t="s">
        <v>3117</v>
      </c>
      <c r="G216" s="226"/>
      <c r="H216" s="229">
        <v>1.6</v>
      </c>
      <c r="I216" s="226"/>
      <c r="J216" s="226"/>
      <c r="K216" s="226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254</v>
      </c>
      <c r="AU216" s="234" t="s">
        <v>80</v>
      </c>
      <c r="AV216" s="13" t="s">
        <v>80</v>
      </c>
      <c r="AW216" s="13" t="s">
        <v>32</v>
      </c>
      <c r="AX216" s="13" t="s">
        <v>70</v>
      </c>
      <c r="AY216" s="234" t="s">
        <v>242</v>
      </c>
    </row>
    <row r="217" spans="1:51" s="14" customFormat="1" ht="12">
      <c r="A217" s="14"/>
      <c r="B217" s="235"/>
      <c r="C217" s="236"/>
      <c r="D217" s="223" t="s">
        <v>254</v>
      </c>
      <c r="E217" s="237" t="s">
        <v>2955</v>
      </c>
      <c r="F217" s="238" t="s">
        <v>261</v>
      </c>
      <c r="G217" s="236"/>
      <c r="H217" s="239">
        <v>67.3</v>
      </c>
      <c r="I217" s="236"/>
      <c r="J217" s="236"/>
      <c r="K217" s="236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254</v>
      </c>
      <c r="AU217" s="244" t="s">
        <v>80</v>
      </c>
      <c r="AV217" s="14" t="s">
        <v>248</v>
      </c>
      <c r="AW217" s="14" t="s">
        <v>32</v>
      </c>
      <c r="AX217" s="14" t="s">
        <v>78</v>
      </c>
      <c r="AY217" s="244" t="s">
        <v>242</v>
      </c>
    </row>
    <row r="218" spans="1:65" s="2" customFormat="1" ht="24.15" customHeight="1">
      <c r="A218" s="34"/>
      <c r="B218" s="35"/>
      <c r="C218" s="207" t="s">
        <v>497</v>
      </c>
      <c r="D218" s="207" t="s">
        <v>244</v>
      </c>
      <c r="E218" s="208" t="s">
        <v>3118</v>
      </c>
      <c r="F218" s="209" t="s">
        <v>3119</v>
      </c>
      <c r="G218" s="210" t="s">
        <v>184</v>
      </c>
      <c r="H218" s="211">
        <v>132</v>
      </c>
      <c r="I218" s="212">
        <v>24.9</v>
      </c>
      <c r="J218" s="212">
        <f>ROUND(I218*H218,2)</f>
        <v>3286.8</v>
      </c>
      <c r="K218" s="209" t="s">
        <v>247</v>
      </c>
      <c r="L218" s="40"/>
      <c r="M218" s="213" t="s">
        <v>17</v>
      </c>
      <c r="N218" s="214" t="s">
        <v>41</v>
      </c>
      <c r="O218" s="215">
        <v>0.052</v>
      </c>
      <c r="P218" s="215">
        <f>O218*H218</f>
        <v>6.864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7" t="s">
        <v>363</v>
      </c>
      <c r="AT218" s="217" t="s">
        <v>244</v>
      </c>
      <c r="AU218" s="217" t="s">
        <v>80</v>
      </c>
      <c r="AY218" s="19" t="s">
        <v>242</v>
      </c>
      <c r="BE218" s="218">
        <f>IF(N218="základní",J218,0)</f>
        <v>3286.8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78</v>
      </c>
      <c r="BK218" s="218">
        <f>ROUND(I218*H218,2)</f>
        <v>3286.8</v>
      </c>
      <c r="BL218" s="19" t="s">
        <v>363</v>
      </c>
      <c r="BM218" s="217" t="s">
        <v>3120</v>
      </c>
    </row>
    <row r="219" spans="1:47" s="2" customFormat="1" ht="12">
      <c r="A219" s="34"/>
      <c r="B219" s="35"/>
      <c r="C219" s="36"/>
      <c r="D219" s="219" t="s">
        <v>250</v>
      </c>
      <c r="E219" s="36"/>
      <c r="F219" s="220" t="s">
        <v>3121</v>
      </c>
      <c r="G219" s="36"/>
      <c r="H219" s="36"/>
      <c r="I219" s="36"/>
      <c r="J219" s="36"/>
      <c r="K219" s="36"/>
      <c r="L219" s="40"/>
      <c r="M219" s="221"/>
      <c r="N219" s="222"/>
      <c r="O219" s="79"/>
      <c r="P219" s="79"/>
      <c r="Q219" s="79"/>
      <c r="R219" s="79"/>
      <c r="S219" s="79"/>
      <c r="T219" s="80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9" t="s">
        <v>250</v>
      </c>
      <c r="AU219" s="19" t="s">
        <v>80</v>
      </c>
    </row>
    <row r="220" spans="1:51" s="13" customFormat="1" ht="12">
      <c r="A220" s="13"/>
      <c r="B220" s="225"/>
      <c r="C220" s="226"/>
      <c r="D220" s="223" t="s">
        <v>254</v>
      </c>
      <c r="E220" s="227" t="s">
        <v>17</v>
      </c>
      <c r="F220" s="228" t="s">
        <v>3122</v>
      </c>
      <c r="G220" s="226"/>
      <c r="H220" s="229">
        <v>46</v>
      </c>
      <c r="I220" s="226"/>
      <c r="J220" s="226"/>
      <c r="K220" s="226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254</v>
      </c>
      <c r="AU220" s="234" t="s">
        <v>80</v>
      </c>
      <c r="AV220" s="13" t="s">
        <v>80</v>
      </c>
      <c r="AW220" s="13" t="s">
        <v>32</v>
      </c>
      <c r="AX220" s="13" t="s">
        <v>70</v>
      </c>
      <c r="AY220" s="234" t="s">
        <v>242</v>
      </c>
    </row>
    <row r="221" spans="1:51" s="13" customFormat="1" ht="12">
      <c r="A221" s="13"/>
      <c r="B221" s="225"/>
      <c r="C221" s="226"/>
      <c r="D221" s="223" t="s">
        <v>254</v>
      </c>
      <c r="E221" s="227" t="s">
        <v>17</v>
      </c>
      <c r="F221" s="228" t="s">
        <v>3123</v>
      </c>
      <c r="G221" s="226"/>
      <c r="H221" s="229">
        <v>56</v>
      </c>
      <c r="I221" s="226"/>
      <c r="J221" s="226"/>
      <c r="K221" s="226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254</v>
      </c>
      <c r="AU221" s="234" t="s">
        <v>80</v>
      </c>
      <c r="AV221" s="13" t="s">
        <v>80</v>
      </c>
      <c r="AW221" s="13" t="s">
        <v>32</v>
      </c>
      <c r="AX221" s="13" t="s">
        <v>70</v>
      </c>
      <c r="AY221" s="234" t="s">
        <v>242</v>
      </c>
    </row>
    <row r="222" spans="1:51" s="13" customFormat="1" ht="12">
      <c r="A222" s="13"/>
      <c r="B222" s="225"/>
      <c r="C222" s="226"/>
      <c r="D222" s="223" t="s">
        <v>254</v>
      </c>
      <c r="E222" s="227" t="s">
        <v>17</v>
      </c>
      <c r="F222" s="228" t="s">
        <v>3124</v>
      </c>
      <c r="G222" s="226"/>
      <c r="H222" s="229">
        <v>30</v>
      </c>
      <c r="I222" s="226"/>
      <c r="J222" s="226"/>
      <c r="K222" s="226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254</v>
      </c>
      <c r="AU222" s="234" t="s">
        <v>80</v>
      </c>
      <c r="AV222" s="13" t="s">
        <v>80</v>
      </c>
      <c r="AW222" s="13" t="s">
        <v>32</v>
      </c>
      <c r="AX222" s="13" t="s">
        <v>70</v>
      </c>
      <c r="AY222" s="234" t="s">
        <v>242</v>
      </c>
    </row>
    <row r="223" spans="1:51" s="14" customFormat="1" ht="12">
      <c r="A223" s="14"/>
      <c r="B223" s="235"/>
      <c r="C223" s="236"/>
      <c r="D223" s="223" t="s">
        <v>254</v>
      </c>
      <c r="E223" s="237" t="s">
        <v>2958</v>
      </c>
      <c r="F223" s="238" t="s">
        <v>261</v>
      </c>
      <c r="G223" s="236"/>
      <c r="H223" s="239">
        <v>132</v>
      </c>
      <c r="I223" s="236"/>
      <c r="J223" s="236"/>
      <c r="K223" s="236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254</v>
      </c>
      <c r="AU223" s="244" t="s">
        <v>80</v>
      </c>
      <c r="AV223" s="14" t="s">
        <v>248</v>
      </c>
      <c r="AW223" s="14" t="s">
        <v>32</v>
      </c>
      <c r="AX223" s="14" t="s">
        <v>78</v>
      </c>
      <c r="AY223" s="244" t="s">
        <v>242</v>
      </c>
    </row>
    <row r="224" spans="1:65" s="2" customFormat="1" ht="16.5" customHeight="1">
      <c r="A224" s="34"/>
      <c r="B224" s="35"/>
      <c r="C224" s="264" t="s">
        <v>507</v>
      </c>
      <c r="D224" s="264" t="s">
        <v>420</v>
      </c>
      <c r="E224" s="265" t="s">
        <v>3125</v>
      </c>
      <c r="F224" s="266" t="s">
        <v>3126</v>
      </c>
      <c r="G224" s="267" t="s">
        <v>184</v>
      </c>
      <c r="H224" s="268">
        <v>263.076</v>
      </c>
      <c r="I224" s="269">
        <v>87.17</v>
      </c>
      <c r="J224" s="269">
        <f>ROUND(I224*H224,2)</f>
        <v>22932.33</v>
      </c>
      <c r="K224" s="266" t="s">
        <v>423</v>
      </c>
      <c r="L224" s="270"/>
      <c r="M224" s="271" t="s">
        <v>17</v>
      </c>
      <c r="N224" s="272" t="s">
        <v>41</v>
      </c>
      <c r="O224" s="215">
        <v>0</v>
      </c>
      <c r="P224" s="215">
        <f>O224*H224</f>
        <v>0</v>
      </c>
      <c r="Q224" s="215">
        <v>0.00042</v>
      </c>
      <c r="R224" s="215">
        <f>Q224*H224</f>
        <v>0.11049192000000001</v>
      </c>
      <c r="S224" s="215">
        <v>0</v>
      </c>
      <c r="T224" s="21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7" t="s">
        <v>473</v>
      </c>
      <c r="AT224" s="217" t="s">
        <v>420</v>
      </c>
      <c r="AU224" s="217" t="s">
        <v>80</v>
      </c>
      <c r="AY224" s="19" t="s">
        <v>242</v>
      </c>
      <c r="BE224" s="218">
        <f>IF(N224="základní",J224,0)</f>
        <v>22932.33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78</v>
      </c>
      <c r="BK224" s="218">
        <f>ROUND(I224*H224,2)</f>
        <v>22932.33</v>
      </c>
      <c r="BL224" s="19" t="s">
        <v>363</v>
      </c>
      <c r="BM224" s="217" t="s">
        <v>3127</v>
      </c>
    </row>
    <row r="225" spans="1:51" s="13" customFormat="1" ht="12">
      <c r="A225" s="13"/>
      <c r="B225" s="225"/>
      <c r="C225" s="226"/>
      <c r="D225" s="223" t="s">
        <v>254</v>
      </c>
      <c r="E225" s="227" t="s">
        <v>17</v>
      </c>
      <c r="F225" s="228" t="s">
        <v>3128</v>
      </c>
      <c r="G225" s="226"/>
      <c r="H225" s="229">
        <v>145.2</v>
      </c>
      <c r="I225" s="226"/>
      <c r="J225" s="226"/>
      <c r="K225" s="226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254</v>
      </c>
      <c r="AU225" s="234" t="s">
        <v>80</v>
      </c>
      <c r="AV225" s="13" t="s">
        <v>80</v>
      </c>
      <c r="AW225" s="13" t="s">
        <v>32</v>
      </c>
      <c r="AX225" s="13" t="s">
        <v>70</v>
      </c>
      <c r="AY225" s="234" t="s">
        <v>242</v>
      </c>
    </row>
    <row r="226" spans="1:51" s="13" customFormat="1" ht="12">
      <c r="A226" s="13"/>
      <c r="B226" s="225"/>
      <c r="C226" s="226"/>
      <c r="D226" s="223" t="s">
        <v>254</v>
      </c>
      <c r="E226" s="227" t="s">
        <v>17</v>
      </c>
      <c r="F226" s="228" t="s">
        <v>3129</v>
      </c>
      <c r="G226" s="226"/>
      <c r="H226" s="229">
        <v>74.03</v>
      </c>
      <c r="I226" s="226"/>
      <c r="J226" s="226"/>
      <c r="K226" s="226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254</v>
      </c>
      <c r="AU226" s="234" t="s">
        <v>80</v>
      </c>
      <c r="AV226" s="13" t="s">
        <v>80</v>
      </c>
      <c r="AW226" s="13" t="s">
        <v>32</v>
      </c>
      <c r="AX226" s="13" t="s">
        <v>70</v>
      </c>
      <c r="AY226" s="234" t="s">
        <v>242</v>
      </c>
    </row>
    <row r="227" spans="1:51" s="14" customFormat="1" ht="12">
      <c r="A227" s="14"/>
      <c r="B227" s="235"/>
      <c r="C227" s="236"/>
      <c r="D227" s="223" t="s">
        <v>254</v>
      </c>
      <c r="E227" s="237" t="s">
        <v>17</v>
      </c>
      <c r="F227" s="238" t="s">
        <v>261</v>
      </c>
      <c r="G227" s="236"/>
      <c r="H227" s="239">
        <v>219.23</v>
      </c>
      <c r="I227" s="236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254</v>
      </c>
      <c r="AU227" s="244" t="s">
        <v>80</v>
      </c>
      <c r="AV227" s="14" t="s">
        <v>248</v>
      </c>
      <c r="AW227" s="14" t="s">
        <v>32</v>
      </c>
      <c r="AX227" s="14" t="s">
        <v>70</v>
      </c>
      <c r="AY227" s="244" t="s">
        <v>242</v>
      </c>
    </row>
    <row r="228" spans="1:51" s="13" customFormat="1" ht="12">
      <c r="A228" s="13"/>
      <c r="B228" s="225"/>
      <c r="C228" s="226"/>
      <c r="D228" s="223" t="s">
        <v>254</v>
      </c>
      <c r="E228" s="227" t="s">
        <v>17</v>
      </c>
      <c r="F228" s="228" t="s">
        <v>3130</v>
      </c>
      <c r="G228" s="226"/>
      <c r="H228" s="229">
        <v>263.076</v>
      </c>
      <c r="I228" s="226"/>
      <c r="J228" s="226"/>
      <c r="K228" s="226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254</v>
      </c>
      <c r="AU228" s="234" t="s">
        <v>80</v>
      </c>
      <c r="AV228" s="13" t="s">
        <v>80</v>
      </c>
      <c r="AW228" s="13" t="s">
        <v>32</v>
      </c>
      <c r="AX228" s="13" t="s">
        <v>78</v>
      </c>
      <c r="AY228" s="234" t="s">
        <v>242</v>
      </c>
    </row>
    <row r="229" spans="1:65" s="2" customFormat="1" ht="21.75" customHeight="1">
      <c r="A229" s="34"/>
      <c r="B229" s="35"/>
      <c r="C229" s="207" t="s">
        <v>515</v>
      </c>
      <c r="D229" s="207" t="s">
        <v>244</v>
      </c>
      <c r="E229" s="208" t="s">
        <v>3131</v>
      </c>
      <c r="F229" s="209" t="s">
        <v>3132</v>
      </c>
      <c r="G229" s="210" t="s">
        <v>581</v>
      </c>
      <c r="H229" s="211">
        <v>20</v>
      </c>
      <c r="I229" s="212">
        <v>30.73</v>
      </c>
      <c r="J229" s="212">
        <f>ROUND(I229*H229,2)</f>
        <v>614.6</v>
      </c>
      <c r="K229" s="209" t="s">
        <v>247</v>
      </c>
      <c r="L229" s="40"/>
      <c r="M229" s="213" t="s">
        <v>17</v>
      </c>
      <c r="N229" s="214" t="s">
        <v>41</v>
      </c>
      <c r="O229" s="215">
        <v>0.068</v>
      </c>
      <c r="P229" s="215">
        <f>O229*H229</f>
        <v>1.36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7" t="s">
        <v>363</v>
      </c>
      <c r="AT229" s="217" t="s">
        <v>244</v>
      </c>
      <c r="AU229" s="217" t="s">
        <v>80</v>
      </c>
      <c r="AY229" s="19" t="s">
        <v>242</v>
      </c>
      <c r="BE229" s="218">
        <f>IF(N229="základní",J229,0)</f>
        <v>614.6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78</v>
      </c>
      <c r="BK229" s="218">
        <f>ROUND(I229*H229,2)</f>
        <v>614.6</v>
      </c>
      <c r="BL229" s="19" t="s">
        <v>363</v>
      </c>
      <c r="BM229" s="217" t="s">
        <v>3133</v>
      </c>
    </row>
    <row r="230" spans="1:47" s="2" customFormat="1" ht="12">
      <c r="A230" s="34"/>
      <c r="B230" s="35"/>
      <c r="C230" s="36"/>
      <c r="D230" s="219" t="s">
        <v>250</v>
      </c>
      <c r="E230" s="36"/>
      <c r="F230" s="220" t="s">
        <v>3134</v>
      </c>
      <c r="G230" s="36"/>
      <c r="H230" s="36"/>
      <c r="I230" s="36"/>
      <c r="J230" s="36"/>
      <c r="K230" s="36"/>
      <c r="L230" s="40"/>
      <c r="M230" s="221"/>
      <c r="N230" s="222"/>
      <c r="O230" s="79"/>
      <c r="P230" s="79"/>
      <c r="Q230" s="79"/>
      <c r="R230" s="79"/>
      <c r="S230" s="79"/>
      <c r="T230" s="80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9" t="s">
        <v>250</v>
      </c>
      <c r="AU230" s="19" t="s">
        <v>80</v>
      </c>
    </row>
    <row r="231" spans="1:51" s="13" customFormat="1" ht="12">
      <c r="A231" s="13"/>
      <c r="B231" s="225"/>
      <c r="C231" s="226"/>
      <c r="D231" s="223" t="s">
        <v>254</v>
      </c>
      <c r="E231" s="227" t="s">
        <v>17</v>
      </c>
      <c r="F231" s="228" t="s">
        <v>3135</v>
      </c>
      <c r="G231" s="226"/>
      <c r="H231" s="229">
        <v>20</v>
      </c>
      <c r="I231" s="226"/>
      <c r="J231" s="226"/>
      <c r="K231" s="226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254</v>
      </c>
      <c r="AU231" s="234" t="s">
        <v>80</v>
      </c>
      <c r="AV231" s="13" t="s">
        <v>80</v>
      </c>
      <c r="AW231" s="13" t="s">
        <v>32</v>
      </c>
      <c r="AX231" s="13" t="s">
        <v>78</v>
      </c>
      <c r="AY231" s="234" t="s">
        <v>242</v>
      </c>
    </row>
    <row r="232" spans="1:65" s="2" customFormat="1" ht="16.5" customHeight="1">
      <c r="A232" s="34"/>
      <c r="B232" s="35"/>
      <c r="C232" s="207" t="s">
        <v>520</v>
      </c>
      <c r="D232" s="207" t="s">
        <v>244</v>
      </c>
      <c r="E232" s="208" t="s">
        <v>3136</v>
      </c>
      <c r="F232" s="209" t="s">
        <v>3137</v>
      </c>
      <c r="G232" s="210" t="s">
        <v>581</v>
      </c>
      <c r="H232" s="211">
        <v>14</v>
      </c>
      <c r="I232" s="212">
        <v>1158.35</v>
      </c>
      <c r="J232" s="212">
        <f>ROUND(I232*H232,2)</f>
        <v>16216.9</v>
      </c>
      <c r="K232" s="209" t="s">
        <v>17</v>
      </c>
      <c r="L232" s="40"/>
      <c r="M232" s="213" t="s">
        <v>17</v>
      </c>
      <c r="N232" s="214" t="s">
        <v>41</v>
      </c>
      <c r="O232" s="215">
        <v>0</v>
      </c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7" t="s">
        <v>363</v>
      </c>
      <c r="AT232" s="217" t="s">
        <v>244</v>
      </c>
      <c r="AU232" s="217" t="s">
        <v>80</v>
      </c>
      <c r="AY232" s="19" t="s">
        <v>242</v>
      </c>
      <c r="BE232" s="218">
        <f>IF(N232="základní",J232,0)</f>
        <v>16216.9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78</v>
      </c>
      <c r="BK232" s="218">
        <f>ROUND(I232*H232,2)</f>
        <v>16216.9</v>
      </c>
      <c r="BL232" s="19" t="s">
        <v>363</v>
      </c>
      <c r="BM232" s="217" t="s">
        <v>3138</v>
      </c>
    </row>
    <row r="233" spans="1:51" s="13" customFormat="1" ht="12">
      <c r="A233" s="13"/>
      <c r="B233" s="225"/>
      <c r="C233" s="226"/>
      <c r="D233" s="223" t="s">
        <v>254</v>
      </c>
      <c r="E233" s="227" t="s">
        <v>17</v>
      </c>
      <c r="F233" s="228" t="s">
        <v>344</v>
      </c>
      <c r="G233" s="226"/>
      <c r="H233" s="229">
        <v>14</v>
      </c>
      <c r="I233" s="226"/>
      <c r="J233" s="226"/>
      <c r="K233" s="226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254</v>
      </c>
      <c r="AU233" s="234" t="s">
        <v>80</v>
      </c>
      <c r="AV233" s="13" t="s">
        <v>80</v>
      </c>
      <c r="AW233" s="13" t="s">
        <v>32</v>
      </c>
      <c r="AX233" s="13" t="s">
        <v>78</v>
      </c>
      <c r="AY233" s="234" t="s">
        <v>242</v>
      </c>
    </row>
    <row r="234" spans="1:65" s="2" customFormat="1" ht="16.5" customHeight="1">
      <c r="A234" s="34"/>
      <c r="B234" s="35"/>
      <c r="C234" s="264" t="s">
        <v>525</v>
      </c>
      <c r="D234" s="264" t="s">
        <v>420</v>
      </c>
      <c r="E234" s="265" t="s">
        <v>3139</v>
      </c>
      <c r="F234" s="266" t="s">
        <v>3140</v>
      </c>
      <c r="G234" s="267" t="s">
        <v>1227</v>
      </c>
      <c r="H234" s="268">
        <v>14</v>
      </c>
      <c r="I234" s="269">
        <v>2027.11</v>
      </c>
      <c r="J234" s="269">
        <f>ROUND(I234*H234,2)</f>
        <v>28379.54</v>
      </c>
      <c r="K234" s="266" t="s">
        <v>17</v>
      </c>
      <c r="L234" s="270"/>
      <c r="M234" s="271" t="s">
        <v>17</v>
      </c>
      <c r="N234" s="272" t="s">
        <v>41</v>
      </c>
      <c r="O234" s="215">
        <v>0</v>
      </c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7" t="s">
        <v>473</v>
      </c>
      <c r="AT234" s="217" t="s">
        <v>420</v>
      </c>
      <c r="AU234" s="217" t="s">
        <v>80</v>
      </c>
      <c r="AY234" s="19" t="s">
        <v>242</v>
      </c>
      <c r="BE234" s="218">
        <f>IF(N234="základní",J234,0)</f>
        <v>28379.54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78</v>
      </c>
      <c r="BK234" s="218">
        <f>ROUND(I234*H234,2)</f>
        <v>28379.54</v>
      </c>
      <c r="BL234" s="19" t="s">
        <v>363</v>
      </c>
      <c r="BM234" s="217" t="s">
        <v>3141</v>
      </c>
    </row>
    <row r="235" spans="1:51" s="13" customFormat="1" ht="12">
      <c r="A235" s="13"/>
      <c r="B235" s="225"/>
      <c r="C235" s="226"/>
      <c r="D235" s="223" t="s">
        <v>254</v>
      </c>
      <c r="E235" s="227" t="s">
        <v>17</v>
      </c>
      <c r="F235" s="228" t="s">
        <v>344</v>
      </c>
      <c r="G235" s="226"/>
      <c r="H235" s="229">
        <v>14</v>
      </c>
      <c r="I235" s="226"/>
      <c r="J235" s="226"/>
      <c r="K235" s="226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254</v>
      </c>
      <c r="AU235" s="234" t="s">
        <v>80</v>
      </c>
      <c r="AV235" s="13" t="s">
        <v>80</v>
      </c>
      <c r="AW235" s="13" t="s">
        <v>32</v>
      </c>
      <c r="AX235" s="13" t="s">
        <v>78</v>
      </c>
      <c r="AY235" s="234" t="s">
        <v>242</v>
      </c>
    </row>
    <row r="236" spans="1:65" s="2" customFormat="1" ht="16.5" customHeight="1">
      <c r="A236" s="34"/>
      <c r="B236" s="35"/>
      <c r="C236" s="207" t="s">
        <v>532</v>
      </c>
      <c r="D236" s="207" t="s">
        <v>244</v>
      </c>
      <c r="E236" s="208" t="s">
        <v>3142</v>
      </c>
      <c r="F236" s="209" t="s">
        <v>3143</v>
      </c>
      <c r="G236" s="210" t="s">
        <v>581</v>
      </c>
      <c r="H236" s="211">
        <v>5</v>
      </c>
      <c r="I236" s="212">
        <v>2316.69</v>
      </c>
      <c r="J236" s="212">
        <f>ROUND(I236*H236,2)</f>
        <v>11583.45</v>
      </c>
      <c r="K236" s="209" t="s">
        <v>17</v>
      </c>
      <c r="L236" s="40"/>
      <c r="M236" s="213" t="s">
        <v>17</v>
      </c>
      <c r="N236" s="214" t="s">
        <v>41</v>
      </c>
      <c r="O236" s="215">
        <v>0</v>
      </c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7" t="s">
        <v>363</v>
      </c>
      <c r="AT236" s="217" t="s">
        <v>244</v>
      </c>
      <c r="AU236" s="217" t="s">
        <v>80</v>
      </c>
      <c r="AY236" s="19" t="s">
        <v>242</v>
      </c>
      <c r="BE236" s="218">
        <f>IF(N236="základní",J236,0)</f>
        <v>11583.45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78</v>
      </c>
      <c r="BK236" s="218">
        <f>ROUND(I236*H236,2)</f>
        <v>11583.45</v>
      </c>
      <c r="BL236" s="19" t="s">
        <v>363</v>
      </c>
      <c r="BM236" s="217" t="s">
        <v>3144</v>
      </c>
    </row>
    <row r="237" spans="1:51" s="13" customFormat="1" ht="12">
      <c r="A237" s="13"/>
      <c r="B237" s="225"/>
      <c r="C237" s="226"/>
      <c r="D237" s="223" t="s">
        <v>254</v>
      </c>
      <c r="E237" s="227" t="s">
        <v>17</v>
      </c>
      <c r="F237" s="228" t="s">
        <v>273</v>
      </c>
      <c r="G237" s="226"/>
      <c r="H237" s="229">
        <v>5</v>
      </c>
      <c r="I237" s="226"/>
      <c r="J237" s="226"/>
      <c r="K237" s="226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254</v>
      </c>
      <c r="AU237" s="234" t="s">
        <v>80</v>
      </c>
      <c r="AV237" s="13" t="s">
        <v>80</v>
      </c>
      <c r="AW237" s="13" t="s">
        <v>32</v>
      </c>
      <c r="AX237" s="13" t="s">
        <v>78</v>
      </c>
      <c r="AY237" s="234" t="s">
        <v>242</v>
      </c>
    </row>
    <row r="238" spans="1:65" s="2" customFormat="1" ht="16.5" customHeight="1">
      <c r="A238" s="34"/>
      <c r="B238" s="35"/>
      <c r="C238" s="264" t="s">
        <v>540</v>
      </c>
      <c r="D238" s="264" t="s">
        <v>420</v>
      </c>
      <c r="E238" s="265" t="s">
        <v>3145</v>
      </c>
      <c r="F238" s="266" t="s">
        <v>3146</v>
      </c>
      <c r="G238" s="267" t="s">
        <v>1227</v>
      </c>
      <c r="H238" s="268">
        <v>5</v>
      </c>
      <c r="I238" s="269">
        <v>10810.9</v>
      </c>
      <c r="J238" s="269">
        <f>ROUND(I238*H238,2)</f>
        <v>54054.5</v>
      </c>
      <c r="K238" s="266" t="s">
        <v>17</v>
      </c>
      <c r="L238" s="270"/>
      <c r="M238" s="271" t="s">
        <v>17</v>
      </c>
      <c r="N238" s="272" t="s">
        <v>41</v>
      </c>
      <c r="O238" s="215">
        <v>0</v>
      </c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7" t="s">
        <v>473</v>
      </c>
      <c r="AT238" s="217" t="s">
        <v>420</v>
      </c>
      <c r="AU238" s="217" t="s">
        <v>80</v>
      </c>
      <c r="AY238" s="19" t="s">
        <v>242</v>
      </c>
      <c r="BE238" s="218">
        <f>IF(N238="základní",J238,0)</f>
        <v>54054.5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78</v>
      </c>
      <c r="BK238" s="218">
        <f>ROUND(I238*H238,2)</f>
        <v>54054.5</v>
      </c>
      <c r="BL238" s="19" t="s">
        <v>363</v>
      </c>
      <c r="BM238" s="217" t="s">
        <v>3147</v>
      </c>
    </row>
    <row r="239" spans="1:51" s="13" customFormat="1" ht="12">
      <c r="A239" s="13"/>
      <c r="B239" s="225"/>
      <c r="C239" s="226"/>
      <c r="D239" s="223" t="s">
        <v>254</v>
      </c>
      <c r="E239" s="227" t="s">
        <v>17</v>
      </c>
      <c r="F239" s="228" t="s">
        <v>273</v>
      </c>
      <c r="G239" s="226"/>
      <c r="H239" s="229">
        <v>5</v>
      </c>
      <c r="I239" s="226"/>
      <c r="J239" s="226"/>
      <c r="K239" s="226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254</v>
      </c>
      <c r="AU239" s="234" t="s">
        <v>80</v>
      </c>
      <c r="AV239" s="13" t="s">
        <v>80</v>
      </c>
      <c r="AW239" s="13" t="s">
        <v>32</v>
      </c>
      <c r="AX239" s="13" t="s">
        <v>78</v>
      </c>
      <c r="AY239" s="234" t="s">
        <v>242</v>
      </c>
    </row>
    <row r="240" spans="1:65" s="2" customFormat="1" ht="16.5" customHeight="1">
      <c r="A240" s="34"/>
      <c r="B240" s="35"/>
      <c r="C240" s="264" t="s">
        <v>545</v>
      </c>
      <c r="D240" s="264" t="s">
        <v>420</v>
      </c>
      <c r="E240" s="265" t="s">
        <v>3148</v>
      </c>
      <c r="F240" s="266" t="s">
        <v>3149</v>
      </c>
      <c r="G240" s="267" t="s">
        <v>581</v>
      </c>
      <c r="H240" s="268">
        <v>21</v>
      </c>
      <c r="I240" s="269">
        <v>10.81</v>
      </c>
      <c r="J240" s="269">
        <f>ROUND(I240*H240,2)</f>
        <v>227.01</v>
      </c>
      <c r="K240" s="266" t="s">
        <v>3150</v>
      </c>
      <c r="L240" s="270"/>
      <c r="M240" s="271" t="s">
        <v>17</v>
      </c>
      <c r="N240" s="272" t="s">
        <v>41</v>
      </c>
      <c r="O240" s="215">
        <v>0</v>
      </c>
      <c r="P240" s="215">
        <f>O240*H240</f>
        <v>0</v>
      </c>
      <c r="Q240" s="215">
        <v>0.00016</v>
      </c>
      <c r="R240" s="215">
        <f>Q240*H240</f>
        <v>0.00336</v>
      </c>
      <c r="S240" s="215">
        <v>0</v>
      </c>
      <c r="T240" s="216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7" t="s">
        <v>1926</v>
      </c>
      <c r="AT240" s="217" t="s">
        <v>420</v>
      </c>
      <c r="AU240" s="217" t="s">
        <v>80</v>
      </c>
      <c r="AY240" s="19" t="s">
        <v>242</v>
      </c>
      <c r="BE240" s="218">
        <f>IF(N240="základní",J240,0)</f>
        <v>227.01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78</v>
      </c>
      <c r="BK240" s="218">
        <f>ROUND(I240*H240,2)</f>
        <v>227.01</v>
      </c>
      <c r="BL240" s="19" t="s">
        <v>1926</v>
      </c>
      <c r="BM240" s="217" t="s">
        <v>3151</v>
      </c>
    </row>
    <row r="241" spans="1:51" s="13" customFormat="1" ht="12">
      <c r="A241" s="13"/>
      <c r="B241" s="225"/>
      <c r="C241" s="226"/>
      <c r="D241" s="223" t="s">
        <v>254</v>
      </c>
      <c r="E241" s="227" t="s">
        <v>17</v>
      </c>
      <c r="F241" s="228" t="s">
        <v>7</v>
      </c>
      <c r="G241" s="226"/>
      <c r="H241" s="229">
        <v>21</v>
      </c>
      <c r="I241" s="226"/>
      <c r="J241" s="226"/>
      <c r="K241" s="226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254</v>
      </c>
      <c r="AU241" s="234" t="s">
        <v>80</v>
      </c>
      <c r="AV241" s="13" t="s">
        <v>80</v>
      </c>
      <c r="AW241" s="13" t="s">
        <v>32</v>
      </c>
      <c r="AX241" s="13" t="s">
        <v>78</v>
      </c>
      <c r="AY241" s="234" t="s">
        <v>242</v>
      </c>
    </row>
    <row r="242" spans="1:65" s="2" customFormat="1" ht="16.5" customHeight="1">
      <c r="A242" s="34"/>
      <c r="B242" s="35"/>
      <c r="C242" s="264" t="s">
        <v>550</v>
      </c>
      <c r="D242" s="264" t="s">
        <v>420</v>
      </c>
      <c r="E242" s="265" t="s">
        <v>3152</v>
      </c>
      <c r="F242" s="266" t="s">
        <v>3153</v>
      </c>
      <c r="G242" s="267" t="s">
        <v>581</v>
      </c>
      <c r="H242" s="268">
        <v>2</v>
      </c>
      <c r="I242" s="269">
        <v>57.92</v>
      </c>
      <c r="J242" s="269">
        <f>ROUND(I242*H242,2)</f>
        <v>115.84</v>
      </c>
      <c r="K242" s="266" t="s">
        <v>3150</v>
      </c>
      <c r="L242" s="270"/>
      <c r="M242" s="271" t="s">
        <v>17</v>
      </c>
      <c r="N242" s="272" t="s">
        <v>41</v>
      </c>
      <c r="O242" s="215">
        <v>0</v>
      </c>
      <c r="P242" s="215">
        <f>O242*H242</f>
        <v>0</v>
      </c>
      <c r="Q242" s="215">
        <v>0.0002</v>
      </c>
      <c r="R242" s="215">
        <f>Q242*H242</f>
        <v>0.0004</v>
      </c>
      <c r="S242" s="215">
        <v>0</v>
      </c>
      <c r="T242" s="216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7" t="s">
        <v>1926</v>
      </c>
      <c r="AT242" s="217" t="s">
        <v>420</v>
      </c>
      <c r="AU242" s="217" t="s">
        <v>80</v>
      </c>
      <c r="AY242" s="19" t="s">
        <v>242</v>
      </c>
      <c r="BE242" s="218">
        <f>IF(N242="základní",J242,0)</f>
        <v>115.84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78</v>
      </c>
      <c r="BK242" s="218">
        <f>ROUND(I242*H242,2)</f>
        <v>115.84</v>
      </c>
      <c r="BL242" s="19" t="s">
        <v>1926</v>
      </c>
      <c r="BM242" s="217" t="s">
        <v>3154</v>
      </c>
    </row>
    <row r="243" spans="1:65" s="2" customFormat="1" ht="16.5" customHeight="1">
      <c r="A243" s="34"/>
      <c r="B243" s="35"/>
      <c r="C243" s="264" t="s">
        <v>558</v>
      </c>
      <c r="D243" s="264" t="s">
        <v>420</v>
      </c>
      <c r="E243" s="265" t="s">
        <v>3155</v>
      </c>
      <c r="F243" s="266" t="s">
        <v>2160</v>
      </c>
      <c r="G243" s="267" t="s">
        <v>581</v>
      </c>
      <c r="H243" s="268">
        <v>11</v>
      </c>
      <c r="I243" s="269">
        <v>27.9</v>
      </c>
      <c r="J243" s="269">
        <f>ROUND(I243*H243,2)</f>
        <v>306.9</v>
      </c>
      <c r="K243" s="266" t="s">
        <v>3150</v>
      </c>
      <c r="L243" s="270"/>
      <c r="M243" s="271" t="s">
        <v>17</v>
      </c>
      <c r="N243" s="272" t="s">
        <v>41</v>
      </c>
      <c r="O243" s="215">
        <v>0</v>
      </c>
      <c r="P243" s="215">
        <f>O243*H243</f>
        <v>0</v>
      </c>
      <c r="Q243" s="215">
        <v>0.0007</v>
      </c>
      <c r="R243" s="215">
        <f>Q243*H243</f>
        <v>0.0077</v>
      </c>
      <c r="S243" s="215">
        <v>0</v>
      </c>
      <c r="T243" s="21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7" t="s">
        <v>1926</v>
      </c>
      <c r="AT243" s="217" t="s">
        <v>420</v>
      </c>
      <c r="AU243" s="217" t="s">
        <v>80</v>
      </c>
      <c r="AY243" s="19" t="s">
        <v>242</v>
      </c>
      <c r="BE243" s="218">
        <f>IF(N243="základní",J243,0)</f>
        <v>306.9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78</v>
      </c>
      <c r="BK243" s="218">
        <f>ROUND(I243*H243,2)</f>
        <v>306.9</v>
      </c>
      <c r="BL243" s="19" t="s">
        <v>1926</v>
      </c>
      <c r="BM243" s="217" t="s">
        <v>3156</v>
      </c>
    </row>
    <row r="244" spans="1:51" s="13" customFormat="1" ht="12">
      <c r="A244" s="13"/>
      <c r="B244" s="225"/>
      <c r="C244" s="226"/>
      <c r="D244" s="223" t="s">
        <v>254</v>
      </c>
      <c r="E244" s="227" t="s">
        <v>17</v>
      </c>
      <c r="F244" s="228" t="s">
        <v>320</v>
      </c>
      <c r="G244" s="226"/>
      <c r="H244" s="229">
        <v>11</v>
      </c>
      <c r="I244" s="226"/>
      <c r="J244" s="226"/>
      <c r="K244" s="226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254</v>
      </c>
      <c r="AU244" s="234" t="s">
        <v>80</v>
      </c>
      <c r="AV244" s="13" t="s">
        <v>80</v>
      </c>
      <c r="AW244" s="13" t="s">
        <v>32</v>
      </c>
      <c r="AX244" s="13" t="s">
        <v>78</v>
      </c>
      <c r="AY244" s="234" t="s">
        <v>242</v>
      </c>
    </row>
    <row r="245" spans="1:65" s="2" customFormat="1" ht="24.15" customHeight="1">
      <c r="A245" s="34"/>
      <c r="B245" s="35"/>
      <c r="C245" s="207" t="s">
        <v>563</v>
      </c>
      <c r="D245" s="207" t="s">
        <v>244</v>
      </c>
      <c r="E245" s="208" t="s">
        <v>2712</v>
      </c>
      <c r="F245" s="209" t="s">
        <v>2713</v>
      </c>
      <c r="G245" s="210" t="s">
        <v>184</v>
      </c>
      <c r="H245" s="211">
        <v>88.3</v>
      </c>
      <c r="I245" s="212">
        <v>72.79</v>
      </c>
      <c r="J245" s="212">
        <f>ROUND(I245*H245,2)</f>
        <v>6427.36</v>
      </c>
      <c r="K245" s="209" t="s">
        <v>247</v>
      </c>
      <c r="L245" s="40"/>
      <c r="M245" s="213" t="s">
        <v>17</v>
      </c>
      <c r="N245" s="214" t="s">
        <v>41</v>
      </c>
      <c r="O245" s="215">
        <v>0.179</v>
      </c>
      <c r="P245" s="215">
        <f>O245*H245</f>
        <v>15.805699999999998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7" t="s">
        <v>363</v>
      </c>
      <c r="AT245" s="217" t="s">
        <v>244</v>
      </c>
      <c r="AU245" s="217" t="s">
        <v>80</v>
      </c>
      <c r="AY245" s="19" t="s">
        <v>242</v>
      </c>
      <c r="BE245" s="218">
        <f>IF(N245="základní",J245,0)</f>
        <v>6427.36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78</v>
      </c>
      <c r="BK245" s="218">
        <f>ROUND(I245*H245,2)</f>
        <v>6427.36</v>
      </c>
      <c r="BL245" s="19" t="s">
        <v>363</v>
      </c>
      <c r="BM245" s="217" t="s">
        <v>3157</v>
      </c>
    </row>
    <row r="246" spans="1:47" s="2" customFormat="1" ht="12">
      <c r="A246" s="34"/>
      <c r="B246" s="35"/>
      <c r="C246" s="36"/>
      <c r="D246" s="219" t="s">
        <v>250</v>
      </c>
      <c r="E246" s="36"/>
      <c r="F246" s="220" t="s">
        <v>2715</v>
      </c>
      <c r="G246" s="36"/>
      <c r="H246" s="36"/>
      <c r="I246" s="36"/>
      <c r="J246" s="36"/>
      <c r="K246" s="36"/>
      <c r="L246" s="40"/>
      <c r="M246" s="221"/>
      <c r="N246" s="222"/>
      <c r="O246" s="79"/>
      <c r="P246" s="79"/>
      <c r="Q246" s="79"/>
      <c r="R246" s="79"/>
      <c r="S246" s="79"/>
      <c r="T246" s="80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9" t="s">
        <v>250</v>
      </c>
      <c r="AU246" s="19" t="s">
        <v>80</v>
      </c>
    </row>
    <row r="247" spans="1:51" s="13" customFormat="1" ht="12">
      <c r="A247" s="13"/>
      <c r="B247" s="225"/>
      <c r="C247" s="226"/>
      <c r="D247" s="223" t="s">
        <v>254</v>
      </c>
      <c r="E247" s="227" t="s">
        <v>2960</v>
      </c>
      <c r="F247" s="228" t="s">
        <v>3158</v>
      </c>
      <c r="G247" s="226"/>
      <c r="H247" s="229">
        <v>88.3</v>
      </c>
      <c r="I247" s="226"/>
      <c r="J247" s="226"/>
      <c r="K247" s="226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254</v>
      </c>
      <c r="AU247" s="234" t="s">
        <v>80</v>
      </c>
      <c r="AV247" s="13" t="s">
        <v>80</v>
      </c>
      <c r="AW247" s="13" t="s">
        <v>32</v>
      </c>
      <c r="AX247" s="13" t="s">
        <v>78</v>
      </c>
      <c r="AY247" s="234" t="s">
        <v>242</v>
      </c>
    </row>
    <row r="248" spans="1:65" s="2" customFormat="1" ht="16.5" customHeight="1">
      <c r="A248" s="34"/>
      <c r="B248" s="35"/>
      <c r="C248" s="264" t="s">
        <v>571</v>
      </c>
      <c r="D248" s="264" t="s">
        <v>420</v>
      </c>
      <c r="E248" s="265" t="s">
        <v>2728</v>
      </c>
      <c r="F248" s="266" t="s">
        <v>2729</v>
      </c>
      <c r="G248" s="267" t="s">
        <v>1200</v>
      </c>
      <c r="H248" s="268">
        <v>35.49</v>
      </c>
      <c r="I248" s="269">
        <v>144.79</v>
      </c>
      <c r="J248" s="269">
        <f>ROUND(I248*H248,2)</f>
        <v>5138.6</v>
      </c>
      <c r="K248" s="266" t="s">
        <v>423</v>
      </c>
      <c r="L248" s="270"/>
      <c r="M248" s="271" t="s">
        <v>17</v>
      </c>
      <c r="N248" s="272" t="s">
        <v>41</v>
      </c>
      <c r="O248" s="215">
        <v>0</v>
      </c>
      <c r="P248" s="215">
        <f>O248*H248</f>
        <v>0</v>
      </c>
      <c r="Q248" s="215">
        <v>0.001</v>
      </c>
      <c r="R248" s="215">
        <f>Q248*H248</f>
        <v>0.03549</v>
      </c>
      <c r="S248" s="215">
        <v>0</v>
      </c>
      <c r="T248" s="21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7" t="s">
        <v>473</v>
      </c>
      <c r="AT248" s="217" t="s">
        <v>420</v>
      </c>
      <c r="AU248" s="217" t="s">
        <v>80</v>
      </c>
      <c r="AY248" s="19" t="s">
        <v>242</v>
      </c>
      <c r="BE248" s="218">
        <f>IF(N248="základní",J248,0)</f>
        <v>5138.6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78</v>
      </c>
      <c r="BK248" s="218">
        <f>ROUND(I248*H248,2)</f>
        <v>5138.6</v>
      </c>
      <c r="BL248" s="19" t="s">
        <v>363</v>
      </c>
      <c r="BM248" s="217" t="s">
        <v>3159</v>
      </c>
    </row>
    <row r="249" spans="1:51" s="13" customFormat="1" ht="12">
      <c r="A249" s="13"/>
      <c r="B249" s="225"/>
      <c r="C249" s="226"/>
      <c r="D249" s="223" t="s">
        <v>254</v>
      </c>
      <c r="E249" s="227" t="s">
        <v>17</v>
      </c>
      <c r="F249" s="228" t="s">
        <v>3160</v>
      </c>
      <c r="G249" s="226"/>
      <c r="H249" s="229">
        <v>35.49</v>
      </c>
      <c r="I249" s="226"/>
      <c r="J249" s="226"/>
      <c r="K249" s="226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254</v>
      </c>
      <c r="AU249" s="234" t="s">
        <v>80</v>
      </c>
      <c r="AV249" s="13" t="s">
        <v>80</v>
      </c>
      <c r="AW249" s="13" t="s">
        <v>32</v>
      </c>
      <c r="AX249" s="13" t="s">
        <v>78</v>
      </c>
      <c r="AY249" s="234" t="s">
        <v>242</v>
      </c>
    </row>
    <row r="250" spans="1:65" s="2" customFormat="1" ht="24.15" customHeight="1">
      <c r="A250" s="34"/>
      <c r="B250" s="35"/>
      <c r="C250" s="207" t="s">
        <v>578</v>
      </c>
      <c r="D250" s="207" t="s">
        <v>244</v>
      </c>
      <c r="E250" s="208" t="s">
        <v>3161</v>
      </c>
      <c r="F250" s="209" t="s">
        <v>3162</v>
      </c>
      <c r="G250" s="210" t="s">
        <v>581</v>
      </c>
      <c r="H250" s="211">
        <v>1</v>
      </c>
      <c r="I250" s="212">
        <v>11889.35</v>
      </c>
      <c r="J250" s="212">
        <f>ROUND(I250*H250,2)</f>
        <v>11889.35</v>
      </c>
      <c r="K250" s="209" t="s">
        <v>247</v>
      </c>
      <c r="L250" s="40"/>
      <c r="M250" s="213" t="s">
        <v>17</v>
      </c>
      <c r="N250" s="214" t="s">
        <v>41</v>
      </c>
      <c r="O250" s="215">
        <v>23.505</v>
      </c>
      <c r="P250" s="215">
        <f>O250*H250</f>
        <v>23.505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7" t="s">
        <v>363</v>
      </c>
      <c r="AT250" s="217" t="s">
        <v>244</v>
      </c>
      <c r="AU250" s="217" t="s">
        <v>80</v>
      </c>
      <c r="AY250" s="19" t="s">
        <v>242</v>
      </c>
      <c r="BE250" s="218">
        <f>IF(N250="základní",J250,0)</f>
        <v>11889.35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78</v>
      </c>
      <c r="BK250" s="218">
        <f>ROUND(I250*H250,2)</f>
        <v>11889.35</v>
      </c>
      <c r="BL250" s="19" t="s">
        <v>363</v>
      </c>
      <c r="BM250" s="217" t="s">
        <v>3163</v>
      </c>
    </row>
    <row r="251" spans="1:47" s="2" customFormat="1" ht="12">
      <c r="A251" s="34"/>
      <c r="B251" s="35"/>
      <c r="C251" s="36"/>
      <c r="D251" s="219" t="s">
        <v>250</v>
      </c>
      <c r="E251" s="36"/>
      <c r="F251" s="220" t="s">
        <v>3164</v>
      </c>
      <c r="G251" s="36"/>
      <c r="H251" s="36"/>
      <c r="I251" s="36"/>
      <c r="J251" s="36"/>
      <c r="K251" s="36"/>
      <c r="L251" s="40"/>
      <c r="M251" s="221"/>
      <c r="N251" s="222"/>
      <c r="O251" s="79"/>
      <c r="P251" s="79"/>
      <c r="Q251" s="79"/>
      <c r="R251" s="79"/>
      <c r="S251" s="79"/>
      <c r="T251" s="80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9" t="s">
        <v>250</v>
      </c>
      <c r="AU251" s="19" t="s">
        <v>80</v>
      </c>
    </row>
    <row r="252" spans="1:51" s="13" customFormat="1" ht="12">
      <c r="A252" s="13"/>
      <c r="B252" s="225"/>
      <c r="C252" s="226"/>
      <c r="D252" s="223" t="s">
        <v>254</v>
      </c>
      <c r="E252" s="227" t="s">
        <v>17</v>
      </c>
      <c r="F252" s="228" t="s">
        <v>78</v>
      </c>
      <c r="G252" s="226"/>
      <c r="H252" s="229">
        <v>1</v>
      </c>
      <c r="I252" s="226"/>
      <c r="J252" s="226"/>
      <c r="K252" s="226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254</v>
      </c>
      <c r="AU252" s="234" t="s">
        <v>80</v>
      </c>
      <c r="AV252" s="13" t="s">
        <v>80</v>
      </c>
      <c r="AW252" s="13" t="s">
        <v>32</v>
      </c>
      <c r="AX252" s="13" t="s">
        <v>78</v>
      </c>
      <c r="AY252" s="234" t="s">
        <v>242</v>
      </c>
    </row>
    <row r="253" spans="1:63" s="12" customFormat="1" ht="22.8" customHeight="1">
      <c r="A253" s="12"/>
      <c r="B253" s="192"/>
      <c r="C253" s="193"/>
      <c r="D253" s="194" t="s">
        <v>69</v>
      </c>
      <c r="E253" s="205" t="s">
        <v>3165</v>
      </c>
      <c r="F253" s="205" t="s">
        <v>3166</v>
      </c>
      <c r="G253" s="193"/>
      <c r="H253" s="193"/>
      <c r="I253" s="193"/>
      <c r="J253" s="206">
        <f>BK253</f>
        <v>104733.76999999999</v>
      </c>
      <c r="K253" s="193"/>
      <c r="L253" s="197"/>
      <c r="M253" s="198"/>
      <c r="N253" s="199"/>
      <c r="O253" s="199"/>
      <c r="P253" s="200">
        <f>SUM(P254:P261)</f>
        <v>0</v>
      </c>
      <c r="Q253" s="199"/>
      <c r="R253" s="200">
        <f>SUM(R254:R261)</f>
        <v>0.00102</v>
      </c>
      <c r="S253" s="199"/>
      <c r="T253" s="201">
        <f>SUM(T254:T261)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2" t="s">
        <v>80</v>
      </c>
      <c r="AT253" s="203" t="s">
        <v>69</v>
      </c>
      <c r="AU253" s="203" t="s">
        <v>78</v>
      </c>
      <c r="AY253" s="202" t="s">
        <v>242</v>
      </c>
      <c r="BK253" s="204">
        <f>SUM(BK254:BK261)</f>
        <v>104733.76999999999</v>
      </c>
    </row>
    <row r="254" spans="1:65" s="2" customFormat="1" ht="16.5" customHeight="1">
      <c r="A254" s="34"/>
      <c r="B254" s="35"/>
      <c r="C254" s="207" t="s">
        <v>586</v>
      </c>
      <c r="D254" s="207" t="s">
        <v>244</v>
      </c>
      <c r="E254" s="208" t="s">
        <v>3167</v>
      </c>
      <c r="F254" s="209" t="s">
        <v>3168</v>
      </c>
      <c r="G254" s="210" t="s">
        <v>581</v>
      </c>
      <c r="H254" s="211">
        <v>4</v>
      </c>
      <c r="I254" s="212">
        <v>8204.95</v>
      </c>
      <c r="J254" s="212">
        <f>ROUND(I254*H254,2)</f>
        <v>32819.8</v>
      </c>
      <c r="K254" s="209" t="s">
        <v>17</v>
      </c>
      <c r="L254" s="40"/>
      <c r="M254" s="213" t="s">
        <v>17</v>
      </c>
      <c r="N254" s="214" t="s">
        <v>41</v>
      </c>
      <c r="O254" s="215">
        <v>0</v>
      </c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7" t="s">
        <v>363</v>
      </c>
      <c r="AT254" s="217" t="s">
        <v>244</v>
      </c>
      <c r="AU254" s="217" t="s">
        <v>80</v>
      </c>
      <c r="AY254" s="19" t="s">
        <v>242</v>
      </c>
      <c r="BE254" s="218">
        <f>IF(N254="základní",J254,0)</f>
        <v>32819.8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78</v>
      </c>
      <c r="BK254" s="218">
        <f>ROUND(I254*H254,2)</f>
        <v>32819.8</v>
      </c>
      <c r="BL254" s="19" t="s">
        <v>363</v>
      </c>
      <c r="BM254" s="217" t="s">
        <v>3169</v>
      </c>
    </row>
    <row r="255" spans="1:51" s="13" customFormat="1" ht="12">
      <c r="A255" s="13"/>
      <c r="B255" s="225"/>
      <c r="C255" s="226"/>
      <c r="D255" s="223" t="s">
        <v>254</v>
      </c>
      <c r="E255" s="227" t="s">
        <v>17</v>
      </c>
      <c r="F255" s="228" t="s">
        <v>248</v>
      </c>
      <c r="G255" s="226"/>
      <c r="H255" s="229">
        <v>4</v>
      </c>
      <c r="I255" s="226"/>
      <c r="J255" s="226"/>
      <c r="K255" s="226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254</v>
      </c>
      <c r="AU255" s="234" t="s">
        <v>80</v>
      </c>
      <c r="AV255" s="13" t="s">
        <v>80</v>
      </c>
      <c r="AW255" s="13" t="s">
        <v>32</v>
      </c>
      <c r="AX255" s="13" t="s">
        <v>78</v>
      </c>
      <c r="AY255" s="234" t="s">
        <v>242</v>
      </c>
    </row>
    <row r="256" spans="1:65" s="2" customFormat="1" ht="16.5" customHeight="1">
      <c r="A256" s="34"/>
      <c r="B256" s="35"/>
      <c r="C256" s="264" t="s">
        <v>590</v>
      </c>
      <c r="D256" s="264" t="s">
        <v>420</v>
      </c>
      <c r="E256" s="265" t="s">
        <v>3170</v>
      </c>
      <c r="F256" s="266" t="s">
        <v>3171</v>
      </c>
      <c r="G256" s="267" t="s">
        <v>581</v>
      </c>
      <c r="H256" s="268">
        <v>1</v>
      </c>
      <c r="I256" s="269">
        <v>13996.68</v>
      </c>
      <c r="J256" s="269">
        <f>ROUND(I256*H256,2)</f>
        <v>13996.68</v>
      </c>
      <c r="K256" s="266" t="s">
        <v>17</v>
      </c>
      <c r="L256" s="270"/>
      <c r="M256" s="271" t="s">
        <v>17</v>
      </c>
      <c r="N256" s="272" t="s">
        <v>41</v>
      </c>
      <c r="O256" s="215">
        <v>0</v>
      </c>
      <c r="P256" s="215">
        <f>O256*H256</f>
        <v>0</v>
      </c>
      <c r="Q256" s="215">
        <v>0.00017</v>
      </c>
      <c r="R256" s="215">
        <f>Q256*H256</f>
        <v>0.00017</v>
      </c>
      <c r="S256" s="215">
        <v>0</v>
      </c>
      <c r="T256" s="21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7" t="s">
        <v>473</v>
      </c>
      <c r="AT256" s="217" t="s">
        <v>420</v>
      </c>
      <c r="AU256" s="217" t="s">
        <v>80</v>
      </c>
      <c r="AY256" s="19" t="s">
        <v>242</v>
      </c>
      <c r="BE256" s="218">
        <f>IF(N256="základní",J256,0)</f>
        <v>13996.68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78</v>
      </c>
      <c r="BK256" s="218">
        <f>ROUND(I256*H256,2)</f>
        <v>13996.68</v>
      </c>
      <c r="BL256" s="19" t="s">
        <v>363</v>
      </c>
      <c r="BM256" s="217" t="s">
        <v>3172</v>
      </c>
    </row>
    <row r="257" spans="1:51" s="13" customFormat="1" ht="12">
      <c r="A257" s="13"/>
      <c r="B257" s="225"/>
      <c r="C257" s="226"/>
      <c r="D257" s="223" t="s">
        <v>254</v>
      </c>
      <c r="E257" s="227" t="s">
        <v>17</v>
      </c>
      <c r="F257" s="228" t="s">
        <v>78</v>
      </c>
      <c r="G257" s="226"/>
      <c r="H257" s="229">
        <v>1</v>
      </c>
      <c r="I257" s="226"/>
      <c r="J257" s="226"/>
      <c r="K257" s="226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254</v>
      </c>
      <c r="AU257" s="234" t="s">
        <v>80</v>
      </c>
      <c r="AV257" s="13" t="s">
        <v>80</v>
      </c>
      <c r="AW257" s="13" t="s">
        <v>32</v>
      </c>
      <c r="AX257" s="13" t="s">
        <v>78</v>
      </c>
      <c r="AY257" s="234" t="s">
        <v>242</v>
      </c>
    </row>
    <row r="258" spans="1:65" s="2" customFormat="1" ht="21.75" customHeight="1">
      <c r="A258" s="34"/>
      <c r="B258" s="35"/>
      <c r="C258" s="264" t="s">
        <v>594</v>
      </c>
      <c r="D258" s="264" t="s">
        <v>420</v>
      </c>
      <c r="E258" s="265" t="s">
        <v>3173</v>
      </c>
      <c r="F258" s="266" t="s">
        <v>3174</v>
      </c>
      <c r="G258" s="267" t="s">
        <v>581</v>
      </c>
      <c r="H258" s="268">
        <v>1</v>
      </c>
      <c r="I258" s="269">
        <v>19305.77</v>
      </c>
      <c r="J258" s="269">
        <f>ROUND(I258*H258,2)</f>
        <v>19305.77</v>
      </c>
      <c r="K258" s="266" t="s">
        <v>17</v>
      </c>
      <c r="L258" s="270"/>
      <c r="M258" s="271" t="s">
        <v>17</v>
      </c>
      <c r="N258" s="272" t="s">
        <v>41</v>
      </c>
      <c r="O258" s="215">
        <v>0</v>
      </c>
      <c r="P258" s="215">
        <f>O258*H258</f>
        <v>0</v>
      </c>
      <c r="Q258" s="215">
        <v>0.00017</v>
      </c>
      <c r="R258" s="215">
        <f>Q258*H258</f>
        <v>0.00017</v>
      </c>
      <c r="S258" s="215">
        <v>0</v>
      </c>
      <c r="T258" s="21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7" t="s">
        <v>473</v>
      </c>
      <c r="AT258" s="217" t="s">
        <v>420</v>
      </c>
      <c r="AU258" s="217" t="s">
        <v>80</v>
      </c>
      <c r="AY258" s="19" t="s">
        <v>242</v>
      </c>
      <c r="BE258" s="218">
        <f>IF(N258="základní",J258,0)</f>
        <v>19305.77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78</v>
      </c>
      <c r="BK258" s="218">
        <f>ROUND(I258*H258,2)</f>
        <v>19305.77</v>
      </c>
      <c r="BL258" s="19" t="s">
        <v>363</v>
      </c>
      <c r="BM258" s="217" t="s">
        <v>3175</v>
      </c>
    </row>
    <row r="259" spans="1:51" s="13" customFormat="1" ht="12">
      <c r="A259" s="13"/>
      <c r="B259" s="225"/>
      <c r="C259" s="226"/>
      <c r="D259" s="223" t="s">
        <v>254</v>
      </c>
      <c r="E259" s="227" t="s">
        <v>17</v>
      </c>
      <c r="F259" s="228" t="s">
        <v>78</v>
      </c>
      <c r="G259" s="226"/>
      <c r="H259" s="229">
        <v>1</v>
      </c>
      <c r="I259" s="226"/>
      <c r="J259" s="226"/>
      <c r="K259" s="226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254</v>
      </c>
      <c r="AU259" s="234" t="s">
        <v>80</v>
      </c>
      <c r="AV259" s="13" t="s">
        <v>80</v>
      </c>
      <c r="AW259" s="13" t="s">
        <v>32</v>
      </c>
      <c r="AX259" s="13" t="s">
        <v>78</v>
      </c>
      <c r="AY259" s="234" t="s">
        <v>242</v>
      </c>
    </row>
    <row r="260" spans="1:65" s="2" customFormat="1" ht="16.5" customHeight="1">
      <c r="A260" s="34"/>
      <c r="B260" s="35"/>
      <c r="C260" s="264" t="s">
        <v>600</v>
      </c>
      <c r="D260" s="264" t="s">
        <v>420</v>
      </c>
      <c r="E260" s="265" t="s">
        <v>3176</v>
      </c>
      <c r="F260" s="266" t="s">
        <v>3177</v>
      </c>
      <c r="G260" s="267" t="s">
        <v>581</v>
      </c>
      <c r="H260" s="268">
        <v>4</v>
      </c>
      <c r="I260" s="269">
        <v>9652.88</v>
      </c>
      <c r="J260" s="269">
        <f>ROUND(I260*H260,2)</f>
        <v>38611.52</v>
      </c>
      <c r="K260" s="266" t="s">
        <v>17</v>
      </c>
      <c r="L260" s="270"/>
      <c r="M260" s="271" t="s">
        <v>17</v>
      </c>
      <c r="N260" s="272" t="s">
        <v>41</v>
      </c>
      <c r="O260" s="215">
        <v>0</v>
      </c>
      <c r="P260" s="215">
        <f>O260*H260</f>
        <v>0</v>
      </c>
      <c r="Q260" s="215">
        <v>0.00017</v>
      </c>
      <c r="R260" s="215">
        <f>Q260*H260</f>
        <v>0.00068</v>
      </c>
      <c r="S260" s="215">
        <v>0</v>
      </c>
      <c r="T260" s="21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7" t="s">
        <v>473</v>
      </c>
      <c r="AT260" s="217" t="s">
        <v>420</v>
      </c>
      <c r="AU260" s="217" t="s">
        <v>80</v>
      </c>
      <c r="AY260" s="19" t="s">
        <v>242</v>
      </c>
      <c r="BE260" s="218">
        <f>IF(N260="základní",J260,0)</f>
        <v>38611.52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78</v>
      </c>
      <c r="BK260" s="218">
        <f>ROUND(I260*H260,2)</f>
        <v>38611.52</v>
      </c>
      <c r="BL260" s="19" t="s">
        <v>363</v>
      </c>
      <c r="BM260" s="217" t="s">
        <v>3178</v>
      </c>
    </row>
    <row r="261" spans="1:51" s="13" customFormat="1" ht="12">
      <c r="A261" s="13"/>
      <c r="B261" s="225"/>
      <c r="C261" s="226"/>
      <c r="D261" s="223" t="s">
        <v>254</v>
      </c>
      <c r="E261" s="227" t="s">
        <v>17</v>
      </c>
      <c r="F261" s="228" t="s">
        <v>248</v>
      </c>
      <c r="G261" s="226"/>
      <c r="H261" s="229">
        <v>4</v>
      </c>
      <c r="I261" s="226"/>
      <c r="J261" s="226"/>
      <c r="K261" s="226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254</v>
      </c>
      <c r="AU261" s="234" t="s">
        <v>80</v>
      </c>
      <c r="AV261" s="13" t="s">
        <v>80</v>
      </c>
      <c r="AW261" s="13" t="s">
        <v>32</v>
      </c>
      <c r="AX261" s="13" t="s">
        <v>78</v>
      </c>
      <c r="AY261" s="234" t="s">
        <v>242</v>
      </c>
    </row>
    <row r="262" spans="1:63" s="12" customFormat="1" ht="22.8" customHeight="1">
      <c r="A262" s="12"/>
      <c r="B262" s="192"/>
      <c r="C262" s="193"/>
      <c r="D262" s="194" t="s">
        <v>69</v>
      </c>
      <c r="E262" s="205" t="s">
        <v>1183</v>
      </c>
      <c r="F262" s="205" t="s">
        <v>1184</v>
      </c>
      <c r="G262" s="193"/>
      <c r="H262" s="193"/>
      <c r="I262" s="193"/>
      <c r="J262" s="206">
        <f>BK262</f>
        <v>21365.38</v>
      </c>
      <c r="K262" s="193"/>
      <c r="L262" s="197"/>
      <c r="M262" s="198"/>
      <c r="N262" s="199"/>
      <c r="O262" s="199"/>
      <c r="P262" s="200">
        <f>SUM(P263:P273)</f>
        <v>6.990480000000001</v>
      </c>
      <c r="Q262" s="199"/>
      <c r="R262" s="200">
        <f>SUM(R263:R273)</f>
        <v>0.028053571500000003</v>
      </c>
      <c r="S262" s="199"/>
      <c r="T262" s="201">
        <f>SUM(T263:T273)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2" t="s">
        <v>80</v>
      </c>
      <c r="AT262" s="203" t="s">
        <v>69</v>
      </c>
      <c r="AU262" s="203" t="s">
        <v>78</v>
      </c>
      <c r="AY262" s="202" t="s">
        <v>242</v>
      </c>
      <c r="BK262" s="204">
        <f>SUM(BK263:BK273)</f>
        <v>21365.38</v>
      </c>
    </row>
    <row r="263" spans="1:65" s="2" customFormat="1" ht="16.5" customHeight="1">
      <c r="A263" s="34"/>
      <c r="B263" s="35"/>
      <c r="C263" s="207" t="s">
        <v>605</v>
      </c>
      <c r="D263" s="207" t="s">
        <v>244</v>
      </c>
      <c r="E263" s="208" t="s">
        <v>3179</v>
      </c>
      <c r="F263" s="209" t="s">
        <v>3180</v>
      </c>
      <c r="G263" s="210" t="s">
        <v>1200</v>
      </c>
      <c r="H263" s="211">
        <v>26.28</v>
      </c>
      <c r="I263" s="212">
        <v>137.29</v>
      </c>
      <c r="J263" s="212">
        <f>ROUND(I263*H263,2)</f>
        <v>3607.98</v>
      </c>
      <c r="K263" s="209" t="s">
        <v>247</v>
      </c>
      <c r="L263" s="40"/>
      <c r="M263" s="213" t="s">
        <v>17</v>
      </c>
      <c r="N263" s="214" t="s">
        <v>41</v>
      </c>
      <c r="O263" s="215">
        <v>0.266</v>
      </c>
      <c r="P263" s="215">
        <f>O263*H263</f>
        <v>6.990480000000001</v>
      </c>
      <c r="Q263" s="215">
        <v>6.74875E-05</v>
      </c>
      <c r="R263" s="215">
        <f>Q263*H263</f>
        <v>0.0017735715</v>
      </c>
      <c r="S263" s="215">
        <v>0</v>
      </c>
      <c r="T263" s="216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7" t="s">
        <v>363</v>
      </c>
      <c r="AT263" s="217" t="s">
        <v>244</v>
      </c>
      <c r="AU263" s="217" t="s">
        <v>80</v>
      </c>
      <c r="AY263" s="19" t="s">
        <v>242</v>
      </c>
      <c r="BE263" s="218">
        <f>IF(N263="základní",J263,0)</f>
        <v>3607.98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78</v>
      </c>
      <c r="BK263" s="218">
        <f>ROUND(I263*H263,2)</f>
        <v>3607.98</v>
      </c>
      <c r="BL263" s="19" t="s">
        <v>363</v>
      </c>
      <c r="BM263" s="217" t="s">
        <v>3181</v>
      </c>
    </row>
    <row r="264" spans="1:47" s="2" customFormat="1" ht="12">
      <c r="A264" s="34"/>
      <c r="B264" s="35"/>
      <c r="C264" s="36"/>
      <c r="D264" s="219" t="s">
        <v>250</v>
      </c>
      <c r="E264" s="36"/>
      <c r="F264" s="220" t="s">
        <v>3182</v>
      </c>
      <c r="G264" s="36"/>
      <c r="H264" s="36"/>
      <c r="I264" s="36"/>
      <c r="J264" s="36"/>
      <c r="K264" s="36"/>
      <c r="L264" s="40"/>
      <c r="M264" s="221"/>
      <c r="N264" s="222"/>
      <c r="O264" s="79"/>
      <c r="P264" s="79"/>
      <c r="Q264" s="79"/>
      <c r="R264" s="79"/>
      <c r="S264" s="79"/>
      <c r="T264" s="80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9" t="s">
        <v>250</v>
      </c>
      <c r="AU264" s="19" t="s">
        <v>80</v>
      </c>
    </row>
    <row r="265" spans="1:47" s="2" customFormat="1" ht="12">
      <c r="A265" s="34"/>
      <c r="B265" s="35"/>
      <c r="C265" s="36"/>
      <c r="D265" s="223" t="s">
        <v>252</v>
      </c>
      <c r="E265" s="36"/>
      <c r="F265" s="224" t="s">
        <v>3183</v>
      </c>
      <c r="G265" s="36"/>
      <c r="H265" s="36"/>
      <c r="I265" s="36"/>
      <c r="J265" s="36"/>
      <c r="K265" s="36"/>
      <c r="L265" s="40"/>
      <c r="M265" s="221"/>
      <c r="N265" s="222"/>
      <c r="O265" s="79"/>
      <c r="P265" s="79"/>
      <c r="Q265" s="79"/>
      <c r="R265" s="79"/>
      <c r="S265" s="79"/>
      <c r="T265" s="80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9" t="s">
        <v>252</v>
      </c>
      <c r="AU265" s="19" t="s">
        <v>80</v>
      </c>
    </row>
    <row r="266" spans="1:51" s="13" customFormat="1" ht="12">
      <c r="A266" s="13"/>
      <c r="B266" s="225"/>
      <c r="C266" s="226"/>
      <c r="D266" s="223" t="s">
        <v>254</v>
      </c>
      <c r="E266" s="227" t="s">
        <v>17</v>
      </c>
      <c r="F266" s="228" t="s">
        <v>3184</v>
      </c>
      <c r="G266" s="226"/>
      <c r="H266" s="229">
        <v>3.68</v>
      </c>
      <c r="I266" s="226"/>
      <c r="J266" s="226"/>
      <c r="K266" s="226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254</v>
      </c>
      <c r="AU266" s="234" t="s">
        <v>80</v>
      </c>
      <c r="AV266" s="13" t="s">
        <v>80</v>
      </c>
      <c r="AW266" s="13" t="s">
        <v>32</v>
      </c>
      <c r="AX266" s="13" t="s">
        <v>70</v>
      </c>
      <c r="AY266" s="234" t="s">
        <v>242</v>
      </c>
    </row>
    <row r="267" spans="1:51" s="13" customFormat="1" ht="12">
      <c r="A267" s="13"/>
      <c r="B267" s="225"/>
      <c r="C267" s="226"/>
      <c r="D267" s="223" t="s">
        <v>254</v>
      </c>
      <c r="E267" s="227" t="s">
        <v>17</v>
      </c>
      <c r="F267" s="228" t="s">
        <v>3185</v>
      </c>
      <c r="G267" s="226"/>
      <c r="H267" s="229">
        <v>5.44</v>
      </c>
      <c r="I267" s="226"/>
      <c r="J267" s="226"/>
      <c r="K267" s="226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254</v>
      </c>
      <c r="AU267" s="234" t="s">
        <v>80</v>
      </c>
      <c r="AV267" s="13" t="s">
        <v>80</v>
      </c>
      <c r="AW267" s="13" t="s">
        <v>32</v>
      </c>
      <c r="AX267" s="13" t="s">
        <v>70</v>
      </c>
      <c r="AY267" s="234" t="s">
        <v>242</v>
      </c>
    </row>
    <row r="268" spans="1:51" s="13" customFormat="1" ht="12">
      <c r="A268" s="13"/>
      <c r="B268" s="225"/>
      <c r="C268" s="226"/>
      <c r="D268" s="223" t="s">
        <v>254</v>
      </c>
      <c r="E268" s="227" t="s">
        <v>17</v>
      </c>
      <c r="F268" s="228" t="s">
        <v>3186</v>
      </c>
      <c r="G268" s="226"/>
      <c r="H268" s="229">
        <v>8.4</v>
      </c>
      <c r="I268" s="226"/>
      <c r="J268" s="226"/>
      <c r="K268" s="226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254</v>
      </c>
      <c r="AU268" s="234" t="s">
        <v>80</v>
      </c>
      <c r="AV268" s="13" t="s">
        <v>80</v>
      </c>
      <c r="AW268" s="13" t="s">
        <v>32</v>
      </c>
      <c r="AX268" s="13" t="s">
        <v>70</v>
      </c>
      <c r="AY268" s="234" t="s">
        <v>242</v>
      </c>
    </row>
    <row r="269" spans="1:51" s="13" customFormat="1" ht="12">
      <c r="A269" s="13"/>
      <c r="B269" s="225"/>
      <c r="C269" s="226"/>
      <c r="D269" s="223" t="s">
        <v>254</v>
      </c>
      <c r="E269" s="227" t="s">
        <v>17</v>
      </c>
      <c r="F269" s="228" t="s">
        <v>3187</v>
      </c>
      <c r="G269" s="226"/>
      <c r="H269" s="229">
        <v>8.76</v>
      </c>
      <c r="I269" s="226"/>
      <c r="J269" s="226"/>
      <c r="K269" s="226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254</v>
      </c>
      <c r="AU269" s="234" t="s">
        <v>80</v>
      </c>
      <c r="AV269" s="13" t="s">
        <v>80</v>
      </c>
      <c r="AW269" s="13" t="s">
        <v>32</v>
      </c>
      <c r="AX269" s="13" t="s">
        <v>70</v>
      </c>
      <c r="AY269" s="234" t="s">
        <v>242</v>
      </c>
    </row>
    <row r="270" spans="1:51" s="14" customFormat="1" ht="12">
      <c r="A270" s="14"/>
      <c r="B270" s="235"/>
      <c r="C270" s="236"/>
      <c r="D270" s="223" t="s">
        <v>254</v>
      </c>
      <c r="E270" s="237" t="s">
        <v>2947</v>
      </c>
      <c r="F270" s="238" t="s">
        <v>261</v>
      </c>
      <c r="G270" s="236"/>
      <c r="H270" s="239">
        <v>26.28</v>
      </c>
      <c r="I270" s="236"/>
      <c r="J270" s="236"/>
      <c r="K270" s="236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254</v>
      </c>
      <c r="AU270" s="244" t="s">
        <v>80</v>
      </c>
      <c r="AV270" s="14" t="s">
        <v>248</v>
      </c>
      <c r="AW270" s="14" t="s">
        <v>32</v>
      </c>
      <c r="AX270" s="14" t="s">
        <v>78</v>
      </c>
      <c r="AY270" s="244" t="s">
        <v>242</v>
      </c>
    </row>
    <row r="271" spans="1:65" s="2" customFormat="1" ht="24.15" customHeight="1">
      <c r="A271" s="34"/>
      <c r="B271" s="35"/>
      <c r="C271" s="264" t="s">
        <v>609</v>
      </c>
      <c r="D271" s="264" t="s">
        <v>420</v>
      </c>
      <c r="E271" s="265" t="s">
        <v>1678</v>
      </c>
      <c r="F271" s="266" t="s">
        <v>1679</v>
      </c>
      <c r="G271" s="267" t="s">
        <v>1200</v>
      </c>
      <c r="H271" s="268">
        <v>26.28</v>
      </c>
      <c r="I271" s="269">
        <v>675.7</v>
      </c>
      <c r="J271" s="269">
        <f>ROUND(I271*H271,2)</f>
        <v>17757.4</v>
      </c>
      <c r="K271" s="266" t="s">
        <v>17</v>
      </c>
      <c r="L271" s="270"/>
      <c r="M271" s="271" t="s">
        <v>17</v>
      </c>
      <c r="N271" s="272" t="s">
        <v>41</v>
      </c>
      <c r="O271" s="215">
        <v>0</v>
      </c>
      <c r="P271" s="215">
        <f>O271*H271</f>
        <v>0</v>
      </c>
      <c r="Q271" s="215">
        <v>0.001</v>
      </c>
      <c r="R271" s="215">
        <f>Q271*H271</f>
        <v>0.02628</v>
      </c>
      <c r="S271" s="215">
        <v>0</v>
      </c>
      <c r="T271" s="216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7" t="s">
        <v>473</v>
      </c>
      <c r="AT271" s="217" t="s">
        <v>420</v>
      </c>
      <c r="AU271" s="217" t="s">
        <v>80</v>
      </c>
      <c r="AY271" s="19" t="s">
        <v>242</v>
      </c>
      <c r="BE271" s="218">
        <f>IF(N271="základní",J271,0)</f>
        <v>17757.4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78</v>
      </c>
      <c r="BK271" s="218">
        <f>ROUND(I271*H271,2)</f>
        <v>17757.4</v>
      </c>
      <c r="BL271" s="19" t="s">
        <v>363</v>
      </c>
      <c r="BM271" s="217" t="s">
        <v>3188</v>
      </c>
    </row>
    <row r="272" spans="1:47" s="2" customFormat="1" ht="12">
      <c r="A272" s="34"/>
      <c r="B272" s="35"/>
      <c r="C272" s="36"/>
      <c r="D272" s="223" t="s">
        <v>252</v>
      </c>
      <c r="E272" s="36"/>
      <c r="F272" s="224" t="s">
        <v>3183</v>
      </c>
      <c r="G272" s="36"/>
      <c r="H272" s="36"/>
      <c r="I272" s="36"/>
      <c r="J272" s="36"/>
      <c r="K272" s="36"/>
      <c r="L272" s="40"/>
      <c r="M272" s="221"/>
      <c r="N272" s="222"/>
      <c r="O272" s="79"/>
      <c r="P272" s="79"/>
      <c r="Q272" s="79"/>
      <c r="R272" s="79"/>
      <c r="S272" s="79"/>
      <c r="T272" s="80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9" t="s">
        <v>252</v>
      </c>
      <c r="AU272" s="19" t="s">
        <v>80</v>
      </c>
    </row>
    <row r="273" spans="1:51" s="13" customFormat="1" ht="12">
      <c r="A273" s="13"/>
      <c r="B273" s="225"/>
      <c r="C273" s="226"/>
      <c r="D273" s="223" t="s">
        <v>254</v>
      </c>
      <c r="E273" s="227" t="s">
        <v>17</v>
      </c>
      <c r="F273" s="228" t="s">
        <v>2947</v>
      </c>
      <c r="G273" s="226"/>
      <c r="H273" s="229">
        <v>26.28</v>
      </c>
      <c r="I273" s="226"/>
      <c r="J273" s="226"/>
      <c r="K273" s="226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254</v>
      </c>
      <c r="AU273" s="234" t="s">
        <v>80</v>
      </c>
      <c r="AV273" s="13" t="s">
        <v>80</v>
      </c>
      <c r="AW273" s="13" t="s">
        <v>32</v>
      </c>
      <c r="AX273" s="13" t="s">
        <v>78</v>
      </c>
      <c r="AY273" s="234" t="s">
        <v>242</v>
      </c>
    </row>
    <row r="274" spans="1:63" s="12" customFormat="1" ht="22.8" customHeight="1">
      <c r="A274" s="12"/>
      <c r="B274" s="192"/>
      <c r="C274" s="193"/>
      <c r="D274" s="194" t="s">
        <v>69</v>
      </c>
      <c r="E274" s="205" t="s">
        <v>3189</v>
      </c>
      <c r="F274" s="205" t="s">
        <v>3190</v>
      </c>
      <c r="G274" s="193"/>
      <c r="H274" s="193"/>
      <c r="I274" s="193"/>
      <c r="J274" s="206">
        <f>BK274</f>
        <v>22245.760000000002</v>
      </c>
      <c r="K274" s="193"/>
      <c r="L274" s="197"/>
      <c r="M274" s="198"/>
      <c r="N274" s="199"/>
      <c r="O274" s="199"/>
      <c r="P274" s="200">
        <f>SUM(P275:P283)</f>
        <v>33.942464</v>
      </c>
      <c r="Q274" s="199"/>
      <c r="R274" s="200">
        <f>SUM(R275:R283)</f>
        <v>0.07729472000000001</v>
      </c>
      <c r="S274" s="199"/>
      <c r="T274" s="201">
        <f>SUM(T275:T283)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2" t="s">
        <v>80</v>
      </c>
      <c r="AT274" s="203" t="s">
        <v>69</v>
      </c>
      <c r="AU274" s="203" t="s">
        <v>78</v>
      </c>
      <c r="AY274" s="202" t="s">
        <v>242</v>
      </c>
      <c r="BK274" s="204">
        <f>SUM(BK275:BK283)</f>
        <v>22245.760000000002</v>
      </c>
    </row>
    <row r="275" spans="1:65" s="2" customFormat="1" ht="16.5" customHeight="1">
      <c r="A275" s="34"/>
      <c r="B275" s="35"/>
      <c r="C275" s="207" t="s">
        <v>614</v>
      </c>
      <c r="D275" s="207" t="s">
        <v>244</v>
      </c>
      <c r="E275" s="208" t="s">
        <v>3191</v>
      </c>
      <c r="F275" s="209" t="s">
        <v>3192</v>
      </c>
      <c r="G275" s="210" t="s">
        <v>140</v>
      </c>
      <c r="H275" s="211">
        <v>84.016</v>
      </c>
      <c r="I275" s="212">
        <v>73.55</v>
      </c>
      <c r="J275" s="212">
        <f>ROUND(I275*H275,2)</f>
        <v>6179.38</v>
      </c>
      <c r="K275" s="209" t="s">
        <v>247</v>
      </c>
      <c r="L275" s="40"/>
      <c r="M275" s="213" t="s">
        <v>17</v>
      </c>
      <c r="N275" s="214" t="s">
        <v>41</v>
      </c>
      <c r="O275" s="215">
        <v>0.14</v>
      </c>
      <c r="P275" s="215">
        <f>O275*H275</f>
        <v>11.762240000000002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7" t="s">
        <v>363</v>
      </c>
      <c r="AT275" s="217" t="s">
        <v>244</v>
      </c>
      <c r="AU275" s="217" t="s">
        <v>80</v>
      </c>
      <c r="AY275" s="19" t="s">
        <v>242</v>
      </c>
      <c r="BE275" s="218">
        <f>IF(N275="základní",J275,0)</f>
        <v>6179.38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78</v>
      </c>
      <c r="BK275" s="218">
        <f>ROUND(I275*H275,2)</f>
        <v>6179.38</v>
      </c>
      <c r="BL275" s="19" t="s">
        <v>363</v>
      </c>
      <c r="BM275" s="217" t="s">
        <v>3193</v>
      </c>
    </row>
    <row r="276" spans="1:47" s="2" customFormat="1" ht="12">
      <c r="A276" s="34"/>
      <c r="B276" s="35"/>
      <c r="C276" s="36"/>
      <c r="D276" s="219" t="s">
        <v>250</v>
      </c>
      <c r="E276" s="36"/>
      <c r="F276" s="220" t="s">
        <v>3194</v>
      </c>
      <c r="G276" s="36"/>
      <c r="H276" s="36"/>
      <c r="I276" s="36"/>
      <c r="J276" s="36"/>
      <c r="K276" s="36"/>
      <c r="L276" s="40"/>
      <c r="M276" s="221"/>
      <c r="N276" s="222"/>
      <c r="O276" s="79"/>
      <c r="P276" s="79"/>
      <c r="Q276" s="79"/>
      <c r="R276" s="79"/>
      <c r="S276" s="79"/>
      <c r="T276" s="80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9" t="s">
        <v>250</v>
      </c>
      <c r="AU276" s="19" t="s">
        <v>80</v>
      </c>
    </row>
    <row r="277" spans="1:51" s="13" customFormat="1" ht="12">
      <c r="A277" s="13"/>
      <c r="B277" s="225"/>
      <c r="C277" s="226"/>
      <c r="D277" s="223" t="s">
        <v>254</v>
      </c>
      <c r="E277" s="227" t="s">
        <v>2992</v>
      </c>
      <c r="F277" s="228" t="s">
        <v>3195</v>
      </c>
      <c r="G277" s="226"/>
      <c r="H277" s="229">
        <v>84.016</v>
      </c>
      <c r="I277" s="226"/>
      <c r="J277" s="226"/>
      <c r="K277" s="226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254</v>
      </c>
      <c r="AU277" s="234" t="s">
        <v>80</v>
      </c>
      <c r="AV277" s="13" t="s">
        <v>80</v>
      </c>
      <c r="AW277" s="13" t="s">
        <v>32</v>
      </c>
      <c r="AX277" s="13" t="s">
        <v>78</v>
      </c>
      <c r="AY277" s="234" t="s">
        <v>242</v>
      </c>
    </row>
    <row r="278" spans="1:65" s="2" customFormat="1" ht="24.15" customHeight="1">
      <c r="A278" s="34"/>
      <c r="B278" s="35"/>
      <c r="C278" s="207" t="s">
        <v>618</v>
      </c>
      <c r="D278" s="207" t="s">
        <v>244</v>
      </c>
      <c r="E278" s="208" t="s">
        <v>3196</v>
      </c>
      <c r="F278" s="209" t="s">
        <v>3197</v>
      </c>
      <c r="G278" s="210" t="s">
        <v>140</v>
      </c>
      <c r="H278" s="211">
        <v>84.016</v>
      </c>
      <c r="I278" s="212">
        <v>48.28</v>
      </c>
      <c r="J278" s="212">
        <f>ROUND(I278*H278,2)</f>
        <v>4056.29</v>
      </c>
      <c r="K278" s="209" t="s">
        <v>247</v>
      </c>
      <c r="L278" s="40"/>
      <c r="M278" s="213" t="s">
        <v>17</v>
      </c>
      <c r="N278" s="214" t="s">
        <v>41</v>
      </c>
      <c r="O278" s="215">
        <v>0.075</v>
      </c>
      <c r="P278" s="215">
        <f>O278*H278</f>
        <v>6.301200000000001</v>
      </c>
      <c r="Q278" s="215">
        <v>0.000272</v>
      </c>
      <c r="R278" s="215">
        <f>Q278*H278</f>
        <v>0.022852352000000003</v>
      </c>
      <c r="S278" s="215">
        <v>0</v>
      </c>
      <c r="T278" s="216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7" t="s">
        <v>363</v>
      </c>
      <c r="AT278" s="217" t="s">
        <v>244</v>
      </c>
      <c r="AU278" s="217" t="s">
        <v>80</v>
      </c>
      <c r="AY278" s="19" t="s">
        <v>242</v>
      </c>
      <c r="BE278" s="218">
        <f>IF(N278="základní",J278,0)</f>
        <v>4056.29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78</v>
      </c>
      <c r="BK278" s="218">
        <f>ROUND(I278*H278,2)</f>
        <v>4056.29</v>
      </c>
      <c r="BL278" s="19" t="s">
        <v>363</v>
      </c>
      <c r="BM278" s="217" t="s">
        <v>3198</v>
      </c>
    </row>
    <row r="279" spans="1:47" s="2" customFormat="1" ht="12">
      <c r="A279" s="34"/>
      <c r="B279" s="35"/>
      <c r="C279" s="36"/>
      <c r="D279" s="219" t="s">
        <v>250</v>
      </c>
      <c r="E279" s="36"/>
      <c r="F279" s="220" t="s">
        <v>3199</v>
      </c>
      <c r="G279" s="36"/>
      <c r="H279" s="36"/>
      <c r="I279" s="36"/>
      <c r="J279" s="36"/>
      <c r="K279" s="36"/>
      <c r="L279" s="40"/>
      <c r="M279" s="221"/>
      <c r="N279" s="222"/>
      <c r="O279" s="79"/>
      <c r="P279" s="79"/>
      <c r="Q279" s="79"/>
      <c r="R279" s="79"/>
      <c r="S279" s="79"/>
      <c r="T279" s="80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9" t="s">
        <v>250</v>
      </c>
      <c r="AU279" s="19" t="s">
        <v>80</v>
      </c>
    </row>
    <row r="280" spans="1:51" s="13" customFormat="1" ht="12">
      <c r="A280" s="13"/>
      <c r="B280" s="225"/>
      <c r="C280" s="226"/>
      <c r="D280" s="223" t="s">
        <v>254</v>
      </c>
      <c r="E280" s="227" t="s">
        <v>17</v>
      </c>
      <c r="F280" s="228" t="s">
        <v>2992</v>
      </c>
      <c r="G280" s="226"/>
      <c r="H280" s="229">
        <v>84.016</v>
      </c>
      <c r="I280" s="226"/>
      <c r="J280" s="226"/>
      <c r="K280" s="226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254</v>
      </c>
      <c r="AU280" s="234" t="s">
        <v>80</v>
      </c>
      <c r="AV280" s="13" t="s">
        <v>80</v>
      </c>
      <c r="AW280" s="13" t="s">
        <v>32</v>
      </c>
      <c r="AX280" s="13" t="s">
        <v>78</v>
      </c>
      <c r="AY280" s="234" t="s">
        <v>242</v>
      </c>
    </row>
    <row r="281" spans="1:65" s="2" customFormat="1" ht="24.15" customHeight="1">
      <c r="A281" s="34"/>
      <c r="B281" s="35"/>
      <c r="C281" s="207" t="s">
        <v>622</v>
      </c>
      <c r="D281" s="207" t="s">
        <v>244</v>
      </c>
      <c r="E281" s="208" t="s">
        <v>3200</v>
      </c>
      <c r="F281" s="209" t="s">
        <v>3201</v>
      </c>
      <c r="G281" s="210" t="s">
        <v>140</v>
      </c>
      <c r="H281" s="211">
        <v>84.016</v>
      </c>
      <c r="I281" s="212">
        <v>142.95</v>
      </c>
      <c r="J281" s="212">
        <f>ROUND(I281*H281,2)</f>
        <v>12010.09</v>
      </c>
      <c r="K281" s="209" t="s">
        <v>247</v>
      </c>
      <c r="L281" s="40"/>
      <c r="M281" s="213" t="s">
        <v>17</v>
      </c>
      <c r="N281" s="214" t="s">
        <v>41</v>
      </c>
      <c r="O281" s="215">
        <v>0.189</v>
      </c>
      <c r="P281" s="215">
        <f>O281*H281</f>
        <v>15.879024000000001</v>
      </c>
      <c r="Q281" s="215">
        <v>0.000648</v>
      </c>
      <c r="R281" s="215">
        <f>Q281*H281</f>
        <v>0.054442368000000005</v>
      </c>
      <c r="S281" s="215">
        <v>0</v>
      </c>
      <c r="T281" s="216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7" t="s">
        <v>363</v>
      </c>
      <c r="AT281" s="217" t="s">
        <v>244</v>
      </c>
      <c r="AU281" s="217" t="s">
        <v>80</v>
      </c>
      <c r="AY281" s="19" t="s">
        <v>242</v>
      </c>
      <c r="BE281" s="218">
        <f>IF(N281="základní",J281,0)</f>
        <v>12010.09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78</v>
      </c>
      <c r="BK281" s="218">
        <f>ROUND(I281*H281,2)</f>
        <v>12010.09</v>
      </c>
      <c r="BL281" s="19" t="s">
        <v>363</v>
      </c>
      <c r="BM281" s="217" t="s">
        <v>3202</v>
      </c>
    </row>
    <row r="282" spans="1:47" s="2" customFormat="1" ht="12">
      <c r="A282" s="34"/>
      <c r="B282" s="35"/>
      <c r="C282" s="36"/>
      <c r="D282" s="219" t="s">
        <v>250</v>
      </c>
      <c r="E282" s="36"/>
      <c r="F282" s="220" t="s">
        <v>3203</v>
      </c>
      <c r="G282" s="36"/>
      <c r="H282" s="36"/>
      <c r="I282" s="36"/>
      <c r="J282" s="36"/>
      <c r="K282" s="36"/>
      <c r="L282" s="40"/>
      <c r="M282" s="221"/>
      <c r="N282" s="222"/>
      <c r="O282" s="79"/>
      <c r="P282" s="79"/>
      <c r="Q282" s="79"/>
      <c r="R282" s="79"/>
      <c r="S282" s="79"/>
      <c r="T282" s="80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9" t="s">
        <v>250</v>
      </c>
      <c r="AU282" s="19" t="s">
        <v>80</v>
      </c>
    </row>
    <row r="283" spans="1:51" s="13" customFormat="1" ht="12">
      <c r="A283" s="13"/>
      <c r="B283" s="225"/>
      <c r="C283" s="226"/>
      <c r="D283" s="223" t="s">
        <v>254</v>
      </c>
      <c r="E283" s="227" t="s">
        <v>17</v>
      </c>
      <c r="F283" s="228" t="s">
        <v>2992</v>
      </c>
      <c r="G283" s="226"/>
      <c r="H283" s="229">
        <v>84.016</v>
      </c>
      <c r="I283" s="226"/>
      <c r="J283" s="226"/>
      <c r="K283" s="226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254</v>
      </c>
      <c r="AU283" s="234" t="s">
        <v>80</v>
      </c>
      <c r="AV283" s="13" t="s">
        <v>80</v>
      </c>
      <c r="AW283" s="13" t="s">
        <v>32</v>
      </c>
      <c r="AX283" s="13" t="s">
        <v>78</v>
      </c>
      <c r="AY283" s="234" t="s">
        <v>242</v>
      </c>
    </row>
    <row r="284" spans="1:63" s="12" customFormat="1" ht="25.9" customHeight="1">
      <c r="A284" s="12"/>
      <c r="B284" s="192"/>
      <c r="C284" s="193"/>
      <c r="D284" s="194" t="s">
        <v>69</v>
      </c>
      <c r="E284" s="195" t="s">
        <v>420</v>
      </c>
      <c r="F284" s="195" t="s">
        <v>2209</v>
      </c>
      <c r="G284" s="193"/>
      <c r="H284" s="193"/>
      <c r="I284" s="193"/>
      <c r="J284" s="196">
        <f>BK284</f>
        <v>80505.1</v>
      </c>
      <c r="K284" s="193"/>
      <c r="L284" s="197"/>
      <c r="M284" s="198"/>
      <c r="N284" s="199"/>
      <c r="O284" s="199"/>
      <c r="P284" s="200">
        <f>P285+P295+P304</f>
        <v>42.878</v>
      </c>
      <c r="Q284" s="199"/>
      <c r="R284" s="200">
        <f>R285+R295+R304</f>
        <v>0.3980796</v>
      </c>
      <c r="S284" s="199"/>
      <c r="T284" s="201">
        <f>T285+T295+T304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2" t="s">
        <v>262</v>
      </c>
      <c r="AT284" s="203" t="s">
        <v>69</v>
      </c>
      <c r="AU284" s="203" t="s">
        <v>70</v>
      </c>
      <c r="AY284" s="202" t="s">
        <v>242</v>
      </c>
      <c r="BK284" s="204">
        <f>BK285+BK295+BK304</f>
        <v>80505.1</v>
      </c>
    </row>
    <row r="285" spans="1:63" s="12" customFormat="1" ht="22.8" customHeight="1">
      <c r="A285" s="12"/>
      <c r="B285" s="192"/>
      <c r="C285" s="193"/>
      <c r="D285" s="194" t="s">
        <v>69</v>
      </c>
      <c r="E285" s="205" t="s">
        <v>3204</v>
      </c>
      <c r="F285" s="205" t="s">
        <v>3205</v>
      </c>
      <c r="G285" s="193"/>
      <c r="H285" s="193"/>
      <c r="I285" s="193"/>
      <c r="J285" s="206">
        <f>BK285</f>
        <v>70562.68000000001</v>
      </c>
      <c r="K285" s="193"/>
      <c r="L285" s="197"/>
      <c r="M285" s="198"/>
      <c r="N285" s="199"/>
      <c r="O285" s="199"/>
      <c r="P285" s="200">
        <f>SUM(P286:P294)</f>
        <v>37.438</v>
      </c>
      <c r="Q285" s="199"/>
      <c r="R285" s="200">
        <f>SUM(R286:R294)</f>
        <v>0.3726</v>
      </c>
      <c r="S285" s="199"/>
      <c r="T285" s="201">
        <f>SUM(T286:T294)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2" t="s">
        <v>262</v>
      </c>
      <c r="AT285" s="203" t="s">
        <v>69</v>
      </c>
      <c r="AU285" s="203" t="s">
        <v>78</v>
      </c>
      <c r="AY285" s="202" t="s">
        <v>242</v>
      </c>
      <c r="BK285" s="204">
        <f>SUM(BK286:BK294)</f>
        <v>70562.68000000001</v>
      </c>
    </row>
    <row r="286" spans="1:65" s="2" customFormat="1" ht="16.5" customHeight="1">
      <c r="A286" s="34"/>
      <c r="B286" s="35"/>
      <c r="C286" s="207" t="s">
        <v>627</v>
      </c>
      <c r="D286" s="207" t="s">
        <v>244</v>
      </c>
      <c r="E286" s="208" t="s">
        <v>3206</v>
      </c>
      <c r="F286" s="209" t="s">
        <v>3207</v>
      </c>
      <c r="G286" s="210" t="s">
        <v>581</v>
      </c>
      <c r="H286" s="211">
        <v>6</v>
      </c>
      <c r="I286" s="212">
        <v>735.96</v>
      </c>
      <c r="J286" s="212">
        <f>ROUND(I286*H286,2)</f>
        <v>4415.76</v>
      </c>
      <c r="K286" s="209" t="s">
        <v>247</v>
      </c>
      <c r="L286" s="40"/>
      <c r="M286" s="213" t="s">
        <v>17</v>
      </c>
      <c r="N286" s="214" t="s">
        <v>41</v>
      </c>
      <c r="O286" s="215">
        <v>1.683</v>
      </c>
      <c r="P286" s="215">
        <f>O286*H286</f>
        <v>10.098</v>
      </c>
      <c r="Q286" s="215">
        <v>0</v>
      </c>
      <c r="R286" s="215">
        <f>Q286*H286</f>
        <v>0</v>
      </c>
      <c r="S286" s="215">
        <v>0</v>
      </c>
      <c r="T286" s="216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7" t="s">
        <v>672</v>
      </c>
      <c r="AT286" s="217" t="s">
        <v>244</v>
      </c>
      <c r="AU286" s="217" t="s">
        <v>80</v>
      </c>
      <c r="AY286" s="19" t="s">
        <v>242</v>
      </c>
      <c r="BE286" s="218">
        <f>IF(N286="základní",J286,0)</f>
        <v>4415.76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78</v>
      </c>
      <c r="BK286" s="218">
        <f>ROUND(I286*H286,2)</f>
        <v>4415.76</v>
      </c>
      <c r="BL286" s="19" t="s">
        <v>672</v>
      </c>
      <c r="BM286" s="217" t="s">
        <v>3208</v>
      </c>
    </row>
    <row r="287" spans="1:47" s="2" customFormat="1" ht="12">
      <c r="A287" s="34"/>
      <c r="B287" s="35"/>
      <c r="C287" s="36"/>
      <c r="D287" s="219" t="s">
        <v>250</v>
      </c>
      <c r="E287" s="36"/>
      <c r="F287" s="220" t="s">
        <v>3209</v>
      </c>
      <c r="G287" s="36"/>
      <c r="H287" s="36"/>
      <c r="I287" s="36"/>
      <c r="J287" s="36"/>
      <c r="K287" s="36"/>
      <c r="L287" s="40"/>
      <c r="M287" s="221"/>
      <c r="N287" s="222"/>
      <c r="O287" s="79"/>
      <c r="P287" s="79"/>
      <c r="Q287" s="79"/>
      <c r="R287" s="79"/>
      <c r="S287" s="79"/>
      <c r="T287" s="80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9" t="s">
        <v>250</v>
      </c>
      <c r="AU287" s="19" t="s">
        <v>80</v>
      </c>
    </row>
    <row r="288" spans="1:51" s="13" customFormat="1" ht="12">
      <c r="A288" s="13"/>
      <c r="B288" s="225"/>
      <c r="C288" s="226"/>
      <c r="D288" s="223" t="s">
        <v>254</v>
      </c>
      <c r="E288" s="227" t="s">
        <v>17</v>
      </c>
      <c r="F288" s="228" t="s">
        <v>284</v>
      </c>
      <c r="G288" s="226"/>
      <c r="H288" s="229">
        <v>6</v>
      </c>
      <c r="I288" s="226"/>
      <c r="J288" s="226"/>
      <c r="K288" s="226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254</v>
      </c>
      <c r="AU288" s="234" t="s">
        <v>80</v>
      </c>
      <c r="AV288" s="13" t="s">
        <v>80</v>
      </c>
      <c r="AW288" s="13" t="s">
        <v>32</v>
      </c>
      <c r="AX288" s="13" t="s">
        <v>78</v>
      </c>
      <c r="AY288" s="234" t="s">
        <v>242</v>
      </c>
    </row>
    <row r="289" spans="1:65" s="2" customFormat="1" ht="21.75" customHeight="1">
      <c r="A289" s="34"/>
      <c r="B289" s="35"/>
      <c r="C289" s="264" t="s">
        <v>631</v>
      </c>
      <c r="D289" s="264" t="s">
        <v>420</v>
      </c>
      <c r="E289" s="265" t="s">
        <v>3210</v>
      </c>
      <c r="F289" s="266" t="s">
        <v>3211</v>
      </c>
      <c r="G289" s="267" t="s">
        <v>581</v>
      </c>
      <c r="H289" s="268">
        <v>6</v>
      </c>
      <c r="I289" s="269">
        <v>7616.12</v>
      </c>
      <c r="J289" s="269">
        <f>ROUND(I289*H289,2)</f>
        <v>45696.72</v>
      </c>
      <c r="K289" s="266" t="s">
        <v>17</v>
      </c>
      <c r="L289" s="270"/>
      <c r="M289" s="271" t="s">
        <v>17</v>
      </c>
      <c r="N289" s="272" t="s">
        <v>41</v>
      </c>
      <c r="O289" s="215">
        <v>0</v>
      </c>
      <c r="P289" s="215">
        <f>O289*H289</f>
        <v>0</v>
      </c>
      <c r="Q289" s="215">
        <v>0.062</v>
      </c>
      <c r="R289" s="215">
        <f>Q289*H289</f>
        <v>0.372</v>
      </c>
      <c r="S289" s="215">
        <v>0</v>
      </c>
      <c r="T289" s="216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7" t="s">
        <v>1926</v>
      </c>
      <c r="AT289" s="217" t="s">
        <v>420</v>
      </c>
      <c r="AU289" s="217" t="s">
        <v>80</v>
      </c>
      <c r="AY289" s="19" t="s">
        <v>242</v>
      </c>
      <c r="BE289" s="218">
        <f>IF(N289="základní",J289,0)</f>
        <v>45696.72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78</v>
      </c>
      <c r="BK289" s="218">
        <f>ROUND(I289*H289,2)</f>
        <v>45696.72</v>
      </c>
      <c r="BL289" s="19" t="s">
        <v>1926</v>
      </c>
      <c r="BM289" s="217" t="s">
        <v>3212</v>
      </c>
    </row>
    <row r="290" spans="1:65" s="2" customFormat="1" ht="16.5" customHeight="1">
      <c r="A290" s="34"/>
      <c r="B290" s="35"/>
      <c r="C290" s="207" t="s">
        <v>636</v>
      </c>
      <c r="D290" s="207" t="s">
        <v>244</v>
      </c>
      <c r="E290" s="208" t="s">
        <v>3213</v>
      </c>
      <c r="F290" s="209" t="s">
        <v>3214</v>
      </c>
      <c r="G290" s="210" t="s">
        <v>581</v>
      </c>
      <c r="H290" s="211">
        <v>20</v>
      </c>
      <c r="I290" s="212">
        <v>597.78</v>
      </c>
      <c r="J290" s="212">
        <f>ROUND(I290*H290,2)</f>
        <v>11955.6</v>
      </c>
      <c r="K290" s="209" t="s">
        <v>247</v>
      </c>
      <c r="L290" s="40"/>
      <c r="M290" s="213" t="s">
        <v>17</v>
      </c>
      <c r="N290" s="214" t="s">
        <v>41</v>
      </c>
      <c r="O290" s="215">
        <v>1.367</v>
      </c>
      <c r="P290" s="215">
        <f>O290*H290</f>
        <v>27.34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7" t="s">
        <v>672</v>
      </c>
      <c r="AT290" s="217" t="s">
        <v>244</v>
      </c>
      <c r="AU290" s="217" t="s">
        <v>80</v>
      </c>
      <c r="AY290" s="19" t="s">
        <v>242</v>
      </c>
      <c r="BE290" s="218">
        <f>IF(N290="základní",J290,0)</f>
        <v>11955.6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78</v>
      </c>
      <c r="BK290" s="218">
        <f>ROUND(I290*H290,2)</f>
        <v>11955.6</v>
      </c>
      <c r="BL290" s="19" t="s">
        <v>672</v>
      </c>
      <c r="BM290" s="217" t="s">
        <v>3215</v>
      </c>
    </row>
    <row r="291" spans="1:47" s="2" customFormat="1" ht="12">
      <c r="A291" s="34"/>
      <c r="B291" s="35"/>
      <c r="C291" s="36"/>
      <c r="D291" s="219" t="s">
        <v>250</v>
      </c>
      <c r="E291" s="36"/>
      <c r="F291" s="220" t="s">
        <v>3216</v>
      </c>
      <c r="G291" s="36"/>
      <c r="H291" s="36"/>
      <c r="I291" s="36"/>
      <c r="J291" s="36"/>
      <c r="K291" s="36"/>
      <c r="L291" s="40"/>
      <c r="M291" s="221"/>
      <c r="N291" s="222"/>
      <c r="O291" s="79"/>
      <c r="P291" s="79"/>
      <c r="Q291" s="79"/>
      <c r="R291" s="79"/>
      <c r="S291" s="79"/>
      <c r="T291" s="80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9" t="s">
        <v>250</v>
      </c>
      <c r="AU291" s="19" t="s">
        <v>80</v>
      </c>
    </row>
    <row r="292" spans="1:51" s="13" customFormat="1" ht="12">
      <c r="A292" s="13"/>
      <c r="B292" s="225"/>
      <c r="C292" s="226"/>
      <c r="D292" s="223" t="s">
        <v>254</v>
      </c>
      <c r="E292" s="227" t="s">
        <v>17</v>
      </c>
      <c r="F292" s="228" t="s">
        <v>391</v>
      </c>
      <c r="G292" s="226"/>
      <c r="H292" s="229">
        <v>20</v>
      </c>
      <c r="I292" s="226"/>
      <c r="J292" s="226"/>
      <c r="K292" s="226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254</v>
      </c>
      <c r="AU292" s="234" t="s">
        <v>80</v>
      </c>
      <c r="AV292" s="13" t="s">
        <v>80</v>
      </c>
      <c r="AW292" s="13" t="s">
        <v>32</v>
      </c>
      <c r="AX292" s="13" t="s">
        <v>78</v>
      </c>
      <c r="AY292" s="234" t="s">
        <v>242</v>
      </c>
    </row>
    <row r="293" spans="1:65" s="2" customFormat="1" ht="16.5" customHeight="1">
      <c r="A293" s="34"/>
      <c r="B293" s="35"/>
      <c r="C293" s="264" t="s">
        <v>641</v>
      </c>
      <c r="D293" s="264" t="s">
        <v>420</v>
      </c>
      <c r="E293" s="265" t="s">
        <v>3217</v>
      </c>
      <c r="F293" s="266" t="s">
        <v>3218</v>
      </c>
      <c r="G293" s="267" t="s">
        <v>581</v>
      </c>
      <c r="H293" s="268">
        <v>20</v>
      </c>
      <c r="I293" s="269">
        <v>424.73</v>
      </c>
      <c r="J293" s="269">
        <f>ROUND(I293*H293,2)</f>
        <v>8494.6</v>
      </c>
      <c r="K293" s="266" t="s">
        <v>3150</v>
      </c>
      <c r="L293" s="270"/>
      <c r="M293" s="271" t="s">
        <v>17</v>
      </c>
      <c r="N293" s="272" t="s">
        <v>41</v>
      </c>
      <c r="O293" s="215">
        <v>0</v>
      </c>
      <c r="P293" s="215">
        <f>O293*H293</f>
        <v>0</v>
      </c>
      <c r="Q293" s="215">
        <v>3E-05</v>
      </c>
      <c r="R293" s="215">
        <f>Q293*H293</f>
        <v>0.0006000000000000001</v>
      </c>
      <c r="S293" s="215">
        <v>0</v>
      </c>
      <c r="T293" s="216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7" t="s">
        <v>1926</v>
      </c>
      <c r="AT293" s="217" t="s">
        <v>420</v>
      </c>
      <c r="AU293" s="217" t="s">
        <v>80</v>
      </c>
      <c r="AY293" s="19" t="s">
        <v>242</v>
      </c>
      <c r="BE293" s="218">
        <f>IF(N293="základní",J293,0)</f>
        <v>8494.6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78</v>
      </c>
      <c r="BK293" s="218">
        <f>ROUND(I293*H293,2)</f>
        <v>8494.6</v>
      </c>
      <c r="BL293" s="19" t="s">
        <v>1926</v>
      </c>
      <c r="BM293" s="217" t="s">
        <v>3219</v>
      </c>
    </row>
    <row r="294" spans="1:51" s="13" customFormat="1" ht="12">
      <c r="A294" s="13"/>
      <c r="B294" s="225"/>
      <c r="C294" s="226"/>
      <c r="D294" s="223" t="s">
        <v>254</v>
      </c>
      <c r="E294" s="227" t="s">
        <v>17</v>
      </c>
      <c r="F294" s="228" t="s">
        <v>391</v>
      </c>
      <c r="G294" s="226"/>
      <c r="H294" s="229">
        <v>20</v>
      </c>
      <c r="I294" s="226"/>
      <c r="J294" s="226"/>
      <c r="K294" s="226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254</v>
      </c>
      <c r="AU294" s="234" t="s">
        <v>80</v>
      </c>
      <c r="AV294" s="13" t="s">
        <v>80</v>
      </c>
      <c r="AW294" s="13" t="s">
        <v>32</v>
      </c>
      <c r="AX294" s="13" t="s">
        <v>78</v>
      </c>
      <c r="AY294" s="234" t="s">
        <v>242</v>
      </c>
    </row>
    <row r="295" spans="1:63" s="12" customFormat="1" ht="22.8" customHeight="1">
      <c r="A295" s="12"/>
      <c r="B295" s="192"/>
      <c r="C295" s="193"/>
      <c r="D295" s="194" t="s">
        <v>69</v>
      </c>
      <c r="E295" s="205" t="s">
        <v>2210</v>
      </c>
      <c r="F295" s="205" t="s">
        <v>2211</v>
      </c>
      <c r="G295" s="193"/>
      <c r="H295" s="193"/>
      <c r="I295" s="193"/>
      <c r="J295" s="206">
        <f>BK295</f>
        <v>6983.74</v>
      </c>
      <c r="K295" s="193"/>
      <c r="L295" s="197"/>
      <c r="M295" s="198"/>
      <c r="N295" s="199"/>
      <c r="O295" s="199"/>
      <c r="P295" s="200">
        <f>SUM(P296:P303)</f>
        <v>0</v>
      </c>
      <c r="Q295" s="199"/>
      <c r="R295" s="200">
        <f>SUM(R296:R303)</f>
        <v>0.025479599999999998</v>
      </c>
      <c r="S295" s="199"/>
      <c r="T295" s="201">
        <f>SUM(T296:T303)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2" t="s">
        <v>262</v>
      </c>
      <c r="AT295" s="203" t="s">
        <v>69</v>
      </c>
      <c r="AU295" s="203" t="s">
        <v>78</v>
      </c>
      <c r="AY295" s="202" t="s">
        <v>242</v>
      </c>
      <c r="BK295" s="204">
        <f>SUM(BK296:BK303)</f>
        <v>6983.74</v>
      </c>
    </row>
    <row r="296" spans="1:65" s="2" customFormat="1" ht="16.5" customHeight="1">
      <c r="A296" s="34"/>
      <c r="B296" s="35"/>
      <c r="C296" s="207" t="s">
        <v>647</v>
      </c>
      <c r="D296" s="207" t="s">
        <v>244</v>
      </c>
      <c r="E296" s="208" t="s">
        <v>2769</v>
      </c>
      <c r="F296" s="209" t="s">
        <v>2214</v>
      </c>
      <c r="G296" s="210" t="s">
        <v>184</v>
      </c>
      <c r="H296" s="211">
        <v>70.7</v>
      </c>
      <c r="I296" s="212">
        <v>48.26</v>
      </c>
      <c r="J296" s="212">
        <f>ROUND(I296*H296,2)</f>
        <v>3411.98</v>
      </c>
      <c r="K296" s="209" t="s">
        <v>17</v>
      </c>
      <c r="L296" s="40"/>
      <c r="M296" s="213" t="s">
        <v>17</v>
      </c>
      <c r="N296" s="214" t="s">
        <v>41</v>
      </c>
      <c r="O296" s="215">
        <v>0</v>
      </c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7" t="s">
        <v>672</v>
      </c>
      <c r="AT296" s="217" t="s">
        <v>244</v>
      </c>
      <c r="AU296" s="217" t="s">
        <v>80</v>
      </c>
      <c r="AY296" s="19" t="s">
        <v>242</v>
      </c>
      <c r="BE296" s="218">
        <f>IF(N296="základní",J296,0)</f>
        <v>3411.98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78</v>
      </c>
      <c r="BK296" s="218">
        <f>ROUND(I296*H296,2)</f>
        <v>3411.98</v>
      </c>
      <c r="BL296" s="19" t="s">
        <v>672</v>
      </c>
      <c r="BM296" s="217" t="s">
        <v>3220</v>
      </c>
    </row>
    <row r="297" spans="1:51" s="13" customFormat="1" ht="12">
      <c r="A297" s="13"/>
      <c r="B297" s="225"/>
      <c r="C297" s="226"/>
      <c r="D297" s="223" t="s">
        <v>254</v>
      </c>
      <c r="E297" s="227" t="s">
        <v>2967</v>
      </c>
      <c r="F297" s="228" t="s">
        <v>3221</v>
      </c>
      <c r="G297" s="226"/>
      <c r="H297" s="229">
        <v>55.1</v>
      </c>
      <c r="I297" s="226"/>
      <c r="J297" s="226"/>
      <c r="K297" s="226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254</v>
      </c>
      <c r="AU297" s="234" t="s">
        <v>80</v>
      </c>
      <c r="AV297" s="13" t="s">
        <v>80</v>
      </c>
      <c r="AW297" s="13" t="s">
        <v>32</v>
      </c>
      <c r="AX297" s="13" t="s">
        <v>70</v>
      </c>
      <c r="AY297" s="234" t="s">
        <v>242</v>
      </c>
    </row>
    <row r="298" spans="1:51" s="13" customFormat="1" ht="12">
      <c r="A298" s="13"/>
      <c r="B298" s="225"/>
      <c r="C298" s="226"/>
      <c r="D298" s="223" t="s">
        <v>254</v>
      </c>
      <c r="E298" s="227" t="s">
        <v>2963</v>
      </c>
      <c r="F298" s="228" t="s">
        <v>3222</v>
      </c>
      <c r="G298" s="226"/>
      <c r="H298" s="229">
        <v>15.6</v>
      </c>
      <c r="I298" s="226"/>
      <c r="J298" s="226"/>
      <c r="K298" s="226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254</v>
      </c>
      <c r="AU298" s="234" t="s">
        <v>80</v>
      </c>
      <c r="AV298" s="13" t="s">
        <v>80</v>
      </c>
      <c r="AW298" s="13" t="s">
        <v>32</v>
      </c>
      <c r="AX298" s="13" t="s">
        <v>70</v>
      </c>
      <c r="AY298" s="234" t="s">
        <v>242</v>
      </c>
    </row>
    <row r="299" spans="1:51" s="14" customFormat="1" ht="12">
      <c r="A299" s="14"/>
      <c r="B299" s="235"/>
      <c r="C299" s="236"/>
      <c r="D299" s="223" t="s">
        <v>254</v>
      </c>
      <c r="E299" s="237" t="s">
        <v>17</v>
      </c>
      <c r="F299" s="238" t="s">
        <v>261</v>
      </c>
      <c r="G299" s="236"/>
      <c r="H299" s="239">
        <v>70.7</v>
      </c>
      <c r="I299" s="236"/>
      <c r="J299" s="236"/>
      <c r="K299" s="236"/>
      <c r="L299" s="240"/>
      <c r="M299" s="241"/>
      <c r="N299" s="242"/>
      <c r="O299" s="242"/>
      <c r="P299" s="242"/>
      <c r="Q299" s="242"/>
      <c r="R299" s="242"/>
      <c r="S299" s="242"/>
      <c r="T299" s="24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4" t="s">
        <v>254</v>
      </c>
      <c r="AU299" s="244" t="s">
        <v>80</v>
      </c>
      <c r="AV299" s="14" t="s">
        <v>248</v>
      </c>
      <c r="AW299" s="14" t="s">
        <v>32</v>
      </c>
      <c r="AX299" s="14" t="s">
        <v>78</v>
      </c>
      <c r="AY299" s="244" t="s">
        <v>242</v>
      </c>
    </row>
    <row r="300" spans="1:65" s="2" customFormat="1" ht="16.5" customHeight="1">
      <c r="A300" s="34"/>
      <c r="B300" s="35"/>
      <c r="C300" s="264" t="s">
        <v>653</v>
      </c>
      <c r="D300" s="264" t="s">
        <v>420</v>
      </c>
      <c r="E300" s="265" t="s">
        <v>1648</v>
      </c>
      <c r="F300" s="266" t="s">
        <v>1649</v>
      </c>
      <c r="G300" s="267" t="s">
        <v>184</v>
      </c>
      <c r="H300" s="268">
        <v>66.12</v>
      </c>
      <c r="I300" s="269">
        <v>29.15</v>
      </c>
      <c r="J300" s="269">
        <f>ROUND(I300*H300,2)</f>
        <v>1927.4</v>
      </c>
      <c r="K300" s="266" t="s">
        <v>423</v>
      </c>
      <c r="L300" s="270"/>
      <c r="M300" s="271" t="s">
        <v>17</v>
      </c>
      <c r="N300" s="272" t="s">
        <v>41</v>
      </c>
      <c r="O300" s="215">
        <v>0</v>
      </c>
      <c r="P300" s="215">
        <f>O300*H300</f>
        <v>0</v>
      </c>
      <c r="Q300" s="215">
        <v>0.00019</v>
      </c>
      <c r="R300" s="215">
        <f>Q300*H300</f>
        <v>0.0125628</v>
      </c>
      <c r="S300" s="215">
        <v>0</v>
      </c>
      <c r="T300" s="216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7" t="s">
        <v>1926</v>
      </c>
      <c r="AT300" s="217" t="s">
        <v>420</v>
      </c>
      <c r="AU300" s="217" t="s">
        <v>80</v>
      </c>
      <c r="AY300" s="19" t="s">
        <v>242</v>
      </c>
      <c r="BE300" s="218">
        <f>IF(N300="základní",J300,0)</f>
        <v>1927.4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78</v>
      </c>
      <c r="BK300" s="218">
        <f>ROUND(I300*H300,2)</f>
        <v>1927.4</v>
      </c>
      <c r="BL300" s="19" t="s">
        <v>1926</v>
      </c>
      <c r="BM300" s="217" t="s">
        <v>3223</v>
      </c>
    </row>
    <row r="301" spans="1:51" s="13" customFormat="1" ht="12">
      <c r="A301" s="13"/>
      <c r="B301" s="225"/>
      <c r="C301" s="226"/>
      <c r="D301" s="223" t="s">
        <v>254</v>
      </c>
      <c r="E301" s="227" t="s">
        <v>17</v>
      </c>
      <c r="F301" s="228" t="s">
        <v>3224</v>
      </c>
      <c r="G301" s="226"/>
      <c r="H301" s="229">
        <v>66.12</v>
      </c>
      <c r="I301" s="226"/>
      <c r="J301" s="226"/>
      <c r="K301" s="226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254</v>
      </c>
      <c r="AU301" s="234" t="s">
        <v>80</v>
      </c>
      <c r="AV301" s="13" t="s">
        <v>80</v>
      </c>
      <c r="AW301" s="13" t="s">
        <v>32</v>
      </c>
      <c r="AX301" s="13" t="s">
        <v>78</v>
      </c>
      <c r="AY301" s="234" t="s">
        <v>242</v>
      </c>
    </row>
    <row r="302" spans="1:65" s="2" customFormat="1" ht="16.5" customHeight="1">
      <c r="A302" s="34"/>
      <c r="B302" s="35"/>
      <c r="C302" s="264" t="s">
        <v>658</v>
      </c>
      <c r="D302" s="264" t="s">
        <v>420</v>
      </c>
      <c r="E302" s="265" t="s">
        <v>3225</v>
      </c>
      <c r="F302" s="266" t="s">
        <v>3226</v>
      </c>
      <c r="G302" s="267" t="s">
        <v>184</v>
      </c>
      <c r="H302" s="268">
        <v>18.72</v>
      </c>
      <c r="I302" s="269">
        <v>87.84</v>
      </c>
      <c r="J302" s="269">
        <f>ROUND(I302*H302,2)</f>
        <v>1644.36</v>
      </c>
      <c r="K302" s="266" t="s">
        <v>423</v>
      </c>
      <c r="L302" s="270"/>
      <c r="M302" s="271" t="s">
        <v>17</v>
      </c>
      <c r="N302" s="272" t="s">
        <v>41</v>
      </c>
      <c r="O302" s="215">
        <v>0</v>
      </c>
      <c r="P302" s="215">
        <f>O302*H302</f>
        <v>0</v>
      </c>
      <c r="Q302" s="215">
        <v>0.00069</v>
      </c>
      <c r="R302" s="215">
        <f>Q302*H302</f>
        <v>0.012916799999999999</v>
      </c>
      <c r="S302" s="215">
        <v>0</v>
      </c>
      <c r="T302" s="216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17" t="s">
        <v>1926</v>
      </c>
      <c r="AT302" s="217" t="s">
        <v>420</v>
      </c>
      <c r="AU302" s="217" t="s">
        <v>80</v>
      </c>
      <c r="AY302" s="19" t="s">
        <v>242</v>
      </c>
      <c r="BE302" s="218">
        <f>IF(N302="základní",J302,0)</f>
        <v>1644.36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78</v>
      </c>
      <c r="BK302" s="218">
        <f>ROUND(I302*H302,2)</f>
        <v>1644.36</v>
      </c>
      <c r="BL302" s="19" t="s">
        <v>1926</v>
      </c>
      <c r="BM302" s="217" t="s">
        <v>3227</v>
      </c>
    </row>
    <row r="303" spans="1:51" s="13" customFormat="1" ht="12">
      <c r="A303" s="13"/>
      <c r="B303" s="225"/>
      <c r="C303" s="226"/>
      <c r="D303" s="223" t="s">
        <v>254</v>
      </c>
      <c r="E303" s="227" t="s">
        <v>17</v>
      </c>
      <c r="F303" s="228" t="s">
        <v>3228</v>
      </c>
      <c r="G303" s="226"/>
      <c r="H303" s="229">
        <v>18.72</v>
      </c>
      <c r="I303" s="226"/>
      <c r="J303" s="226"/>
      <c r="K303" s="226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254</v>
      </c>
      <c r="AU303" s="234" t="s">
        <v>80</v>
      </c>
      <c r="AV303" s="13" t="s">
        <v>80</v>
      </c>
      <c r="AW303" s="13" t="s">
        <v>32</v>
      </c>
      <c r="AX303" s="13" t="s">
        <v>78</v>
      </c>
      <c r="AY303" s="234" t="s">
        <v>242</v>
      </c>
    </row>
    <row r="304" spans="1:63" s="12" customFormat="1" ht="22.8" customHeight="1">
      <c r="A304" s="12"/>
      <c r="B304" s="192"/>
      <c r="C304" s="193"/>
      <c r="D304" s="194" t="s">
        <v>69</v>
      </c>
      <c r="E304" s="205" t="s">
        <v>3229</v>
      </c>
      <c r="F304" s="205" t="s">
        <v>3230</v>
      </c>
      <c r="G304" s="193"/>
      <c r="H304" s="193"/>
      <c r="I304" s="193"/>
      <c r="J304" s="206">
        <f>BK304</f>
        <v>2958.6800000000003</v>
      </c>
      <c r="K304" s="193"/>
      <c r="L304" s="197"/>
      <c r="M304" s="198"/>
      <c r="N304" s="199"/>
      <c r="O304" s="199"/>
      <c r="P304" s="200">
        <f>SUM(P305:P310)</f>
        <v>5.44</v>
      </c>
      <c r="Q304" s="199"/>
      <c r="R304" s="200">
        <f>SUM(R305:R310)</f>
        <v>0</v>
      </c>
      <c r="S304" s="199"/>
      <c r="T304" s="201">
        <f>SUM(T305:T310)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02" t="s">
        <v>262</v>
      </c>
      <c r="AT304" s="203" t="s">
        <v>69</v>
      </c>
      <c r="AU304" s="203" t="s">
        <v>78</v>
      </c>
      <c r="AY304" s="202" t="s">
        <v>242</v>
      </c>
      <c r="BK304" s="204">
        <f>SUM(BK305:BK310)</f>
        <v>2958.6800000000003</v>
      </c>
    </row>
    <row r="305" spans="1:65" s="2" customFormat="1" ht="24.15" customHeight="1">
      <c r="A305" s="34"/>
      <c r="B305" s="35"/>
      <c r="C305" s="207" t="s">
        <v>664</v>
      </c>
      <c r="D305" s="207" t="s">
        <v>244</v>
      </c>
      <c r="E305" s="208" t="s">
        <v>3231</v>
      </c>
      <c r="F305" s="209" t="s">
        <v>3232</v>
      </c>
      <c r="G305" s="210" t="s">
        <v>3233</v>
      </c>
      <c r="H305" s="211">
        <v>4</v>
      </c>
      <c r="I305" s="212">
        <v>114.22</v>
      </c>
      <c r="J305" s="212">
        <f>ROUND(I305*H305,2)</f>
        <v>456.88</v>
      </c>
      <c r="K305" s="209" t="s">
        <v>247</v>
      </c>
      <c r="L305" s="40"/>
      <c r="M305" s="213" t="s">
        <v>17</v>
      </c>
      <c r="N305" s="214" t="s">
        <v>41</v>
      </c>
      <c r="O305" s="215">
        <v>0.21</v>
      </c>
      <c r="P305" s="215">
        <f>O305*H305</f>
        <v>0.84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17" t="s">
        <v>672</v>
      </c>
      <c r="AT305" s="217" t="s">
        <v>244</v>
      </c>
      <c r="AU305" s="217" t="s">
        <v>80</v>
      </c>
      <c r="AY305" s="19" t="s">
        <v>242</v>
      </c>
      <c r="BE305" s="218">
        <f>IF(N305="základní",J305,0)</f>
        <v>456.88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78</v>
      </c>
      <c r="BK305" s="218">
        <f>ROUND(I305*H305,2)</f>
        <v>456.88</v>
      </c>
      <c r="BL305" s="19" t="s">
        <v>672</v>
      </c>
      <c r="BM305" s="217" t="s">
        <v>3234</v>
      </c>
    </row>
    <row r="306" spans="1:47" s="2" customFormat="1" ht="12">
      <c r="A306" s="34"/>
      <c r="B306" s="35"/>
      <c r="C306" s="36"/>
      <c r="D306" s="219" t="s">
        <v>250</v>
      </c>
      <c r="E306" s="36"/>
      <c r="F306" s="220" t="s">
        <v>3235</v>
      </c>
      <c r="G306" s="36"/>
      <c r="H306" s="36"/>
      <c r="I306" s="36"/>
      <c r="J306" s="36"/>
      <c r="K306" s="36"/>
      <c r="L306" s="40"/>
      <c r="M306" s="221"/>
      <c r="N306" s="222"/>
      <c r="O306" s="79"/>
      <c r="P306" s="79"/>
      <c r="Q306" s="79"/>
      <c r="R306" s="79"/>
      <c r="S306" s="79"/>
      <c r="T306" s="80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9" t="s">
        <v>250</v>
      </c>
      <c r="AU306" s="19" t="s">
        <v>80</v>
      </c>
    </row>
    <row r="307" spans="1:51" s="13" customFormat="1" ht="12">
      <c r="A307" s="13"/>
      <c r="B307" s="225"/>
      <c r="C307" s="226"/>
      <c r="D307" s="223" t="s">
        <v>254</v>
      </c>
      <c r="E307" s="227" t="s">
        <v>17</v>
      </c>
      <c r="F307" s="228" t="s">
        <v>248</v>
      </c>
      <c r="G307" s="226"/>
      <c r="H307" s="229">
        <v>4</v>
      </c>
      <c r="I307" s="226"/>
      <c r="J307" s="226"/>
      <c r="K307" s="226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254</v>
      </c>
      <c r="AU307" s="234" t="s">
        <v>80</v>
      </c>
      <c r="AV307" s="13" t="s">
        <v>80</v>
      </c>
      <c r="AW307" s="13" t="s">
        <v>32</v>
      </c>
      <c r="AX307" s="13" t="s">
        <v>78</v>
      </c>
      <c r="AY307" s="234" t="s">
        <v>242</v>
      </c>
    </row>
    <row r="308" spans="1:65" s="2" customFormat="1" ht="24.15" customHeight="1">
      <c r="A308" s="34"/>
      <c r="B308" s="35"/>
      <c r="C308" s="207" t="s">
        <v>672</v>
      </c>
      <c r="D308" s="207" t="s">
        <v>244</v>
      </c>
      <c r="E308" s="208" t="s">
        <v>3236</v>
      </c>
      <c r="F308" s="209" t="s">
        <v>3237</v>
      </c>
      <c r="G308" s="210" t="s">
        <v>581</v>
      </c>
      <c r="H308" s="211">
        <v>20</v>
      </c>
      <c r="I308" s="212">
        <v>125.09</v>
      </c>
      <c r="J308" s="212">
        <f>ROUND(I308*H308,2)</f>
        <v>2501.8</v>
      </c>
      <c r="K308" s="209" t="s">
        <v>247</v>
      </c>
      <c r="L308" s="40"/>
      <c r="M308" s="213" t="s">
        <v>17</v>
      </c>
      <c r="N308" s="214" t="s">
        <v>41</v>
      </c>
      <c r="O308" s="215">
        <v>0.23</v>
      </c>
      <c r="P308" s="215">
        <f>O308*H308</f>
        <v>4.6000000000000005</v>
      </c>
      <c r="Q308" s="215">
        <v>0</v>
      </c>
      <c r="R308" s="215">
        <f>Q308*H308</f>
        <v>0</v>
      </c>
      <c r="S308" s="215">
        <v>0</v>
      </c>
      <c r="T308" s="216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7" t="s">
        <v>672</v>
      </c>
      <c r="AT308" s="217" t="s">
        <v>244</v>
      </c>
      <c r="AU308" s="217" t="s">
        <v>80</v>
      </c>
      <c r="AY308" s="19" t="s">
        <v>242</v>
      </c>
      <c r="BE308" s="218">
        <f>IF(N308="základní",J308,0)</f>
        <v>2501.8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78</v>
      </c>
      <c r="BK308" s="218">
        <f>ROUND(I308*H308,2)</f>
        <v>2501.8</v>
      </c>
      <c r="BL308" s="19" t="s">
        <v>672</v>
      </c>
      <c r="BM308" s="217" t="s">
        <v>3238</v>
      </c>
    </row>
    <row r="309" spans="1:47" s="2" customFormat="1" ht="12">
      <c r="A309" s="34"/>
      <c r="B309" s="35"/>
      <c r="C309" s="36"/>
      <c r="D309" s="219" t="s">
        <v>250</v>
      </c>
      <c r="E309" s="36"/>
      <c r="F309" s="220" t="s">
        <v>3239</v>
      </c>
      <c r="G309" s="36"/>
      <c r="H309" s="36"/>
      <c r="I309" s="36"/>
      <c r="J309" s="36"/>
      <c r="K309" s="36"/>
      <c r="L309" s="40"/>
      <c r="M309" s="221"/>
      <c r="N309" s="222"/>
      <c r="O309" s="79"/>
      <c r="P309" s="79"/>
      <c r="Q309" s="79"/>
      <c r="R309" s="79"/>
      <c r="S309" s="79"/>
      <c r="T309" s="80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9" t="s">
        <v>250</v>
      </c>
      <c r="AU309" s="19" t="s">
        <v>80</v>
      </c>
    </row>
    <row r="310" spans="1:51" s="13" customFormat="1" ht="12">
      <c r="A310" s="13"/>
      <c r="B310" s="225"/>
      <c r="C310" s="226"/>
      <c r="D310" s="223" t="s">
        <v>254</v>
      </c>
      <c r="E310" s="227" t="s">
        <v>17</v>
      </c>
      <c r="F310" s="228" t="s">
        <v>391</v>
      </c>
      <c r="G310" s="226"/>
      <c r="H310" s="229">
        <v>20</v>
      </c>
      <c r="I310" s="226"/>
      <c r="J310" s="226"/>
      <c r="K310" s="226"/>
      <c r="L310" s="230"/>
      <c r="M310" s="277"/>
      <c r="N310" s="278"/>
      <c r="O310" s="278"/>
      <c r="P310" s="278"/>
      <c r="Q310" s="278"/>
      <c r="R310" s="278"/>
      <c r="S310" s="278"/>
      <c r="T310" s="27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254</v>
      </c>
      <c r="AU310" s="234" t="s">
        <v>80</v>
      </c>
      <c r="AV310" s="13" t="s">
        <v>80</v>
      </c>
      <c r="AW310" s="13" t="s">
        <v>32</v>
      </c>
      <c r="AX310" s="13" t="s">
        <v>78</v>
      </c>
      <c r="AY310" s="234" t="s">
        <v>242</v>
      </c>
    </row>
    <row r="311" spans="1:31" s="2" customFormat="1" ht="6.95" customHeight="1">
      <c r="A311" s="34"/>
      <c r="B311" s="54"/>
      <c r="C311" s="55"/>
      <c r="D311" s="55"/>
      <c r="E311" s="55"/>
      <c r="F311" s="55"/>
      <c r="G311" s="55"/>
      <c r="H311" s="55"/>
      <c r="I311" s="55"/>
      <c r="J311" s="55"/>
      <c r="K311" s="55"/>
      <c r="L311" s="40"/>
      <c r="M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</row>
  </sheetData>
  <sheetProtection password="CC35" sheet="1" objects="1" scenarios="1" formatColumns="0" formatRows="0" autoFilter="0"/>
  <autoFilter ref="C94:K310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1_02/121151124"/>
    <hyperlink ref="F102" r:id="rId2" display="https://podminky.urs.cz/item/CS_URS_2021_02/133151101"/>
    <hyperlink ref="F105" r:id="rId3" display="https://podminky.urs.cz/item/CS_URS_2021_02/132151104"/>
    <hyperlink ref="F111" r:id="rId4" display="https://podminky.urs.cz/item/CS_URS_2021_02/162351104"/>
    <hyperlink ref="F114" r:id="rId5" display="https://podminky.urs.cz/item/CS_URS_2021_02/174151101"/>
    <hyperlink ref="F122" r:id="rId6" display="https://podminky.urs.cz/item/CS_URS_2021_02/175151101"/>
    <hyperlink ref="F134" r:id="rId7" display="https://podminky.urs.cz/item/CS_URS_2021_02/181351003"/>
    <hyperlink ref="F142" r:id="rId8" display="https://podminky.urs.cz/item/CS_URS_2021_02/275313611"/>
    <hyperlink ref="F146" r:id="rId9" display="https://podminky.urs.cz/item/CS_URS_2021_02/451572111"/>
    <hyperlink ref="F150" r:id="rId10" display="https://podminky.urs.cz/item/CS_URS_2021_02/612135101"/>
    <hyperlink ref="F153" r:id="rId11" display="https://podminky.urs.cz/item/CS_URS_2021_02/621325103"/>
    <hyperlink ref="F156" r:id="rId12" display="https://podminky.urs.cz/item/CS_URS_2021_02/622321121"/>
    <hyperlink ref="F159" r:id="rId13" display="https://podminky.urs.cz/item/CS_URS_2021_02/622325103"/>
    <hyperlink ref="F163" r:id="rId14" display="https://podminky.urs.cz/item/CS_URS_2021_02/941111111"/>
    <hyperlink ref="F166" r:id="rId15" display="https://podminky.urs.cz/item/CS_URS_2021_02/941111211"/>
    <hyperlink ref="F169" r:id="rId16" display="https://podminky.urs.cz/item/CS_URS_2021_02/941111811"/>
    <hyperlink ref="F172" r:id="rId17" display="https://podminky.urs.cz/item/CS_URS_2021_02/971026481"/>
    <hyperlink ref="F175" r:id="rId18" display="https://podminky.urs.cz/item/CS_URS_2021_02/971033141"/>
    <hyperlink ref="F178" r:id="rId19" display="https://podminky.urs.cz/item/CS_URS_2021_02/974029157"/>
    <hyperlink ref="F182" r:id="rId20" display="https://podminky.urs.cz/item/CS_URS_2021_02/997013501"/>
    <hyperlink ref="F184" r:id="rId21" display="https://podminky.urs.cz/item/CS_URS_2021_02/997013509"/>
    <hyperlink ref="F187" r:id="rId22" display="https://podminky.urs.cz/item/CS_URS_2021_02/997013871"/>
    <hyperlink ref="F192" r:id="rId23" display="https://podminky.urs.cz/item/CS_URS_2021_02/741110002"/>
    <hyperlink ref="F198" r:id="rId24" display="https://podminky.urs.cz/item/CS_URS_2021_02/741122122"/>
    <hyperlink ref="F209" r:id="rId25" display="https://podminky.urs.cz/item/CS_URS_2021_02/741130001"/>
    <hyperlink ref="F212" r:id="rId26" display="https://podminky.urs.cz/item/CS_URS_2021_02/741122132"/>
    <hyperlink ref="F219" r:id="rId27" display="https://podminky.urs.cz/item/CS_URS_2021_02/741122221"/>
    <hyperlink ref="F230" r:id="rId28" display="https://podminky.urs.cz/item/CS_URS_2021_02/741130004"/>
    <hyperlink ref="F246" r:id="rId29" display="https://podminky.urs.cz/item/CS_URS_2021_02/741410003"/>
    <hyperlink ref="F251" r:id="rId30" display="https://podminky.urs.cz/item/CS_URS_2021_02/741810002"/>
    <hyperlink ref="F264" r:id="rId31" display="https://podminky.urs.cz/item/CS_URS_2021_02/767995111"/>
    <hyperlink ref="F276" r:id="rId32" display="https://podminky.urs.cz/item/CS_URS_2021_02/783801503"/>
    <hyperlink ref="F279" r:id="rId33" display="https://podminky.urs.cz/item/CS_URS_2021_02/783823137"/>
    <hyperlink ref="F282" r:id="rId34" display="https://podminky.urs.cz/item/CS_URS_2021_02/783827427"/>
    <hyperlink ref="F287" r:id="rId35" display="https://podminky.urs.cz/item/CS_URS_2021_02/210204002"/>
    <hyperlink ref="F291" r:id="rId36" display="https://podminky.urs.cz/item/CS_URS_2021_02/210204201"/>
    <hyperlink ref="F306" r:id="rId37" display="https://podminky.urs.cz/item/CS_URS_2021_02/580103004"/>
    <hyperlink ref="F309" r:id="rId38" display="https://podminky.urs.cz/item/CS_URS_2021_02/5801040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Šopík</dc:creator>
  <cp:keywords/>
  <dc:description/>
  <cp:lastModifiedBy>Alexandr Šopík</cp:lastModifiedBy>
  <dcterms:created xsi:type="dcterms:W3CDTF">2022-03-03T13:36:18Z</dcterms:created>
  <dcterms:modified xsi:type="dcterms:W3CDTF">2022-03-03T13:37:26Z</dcterms:modified>
  <cp:category/>
  <cp:version/>
  <cp:contentType/>
  <cp:contentStatus/>
</cp:coreProperties>
</file>