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510" yWindow="585" windowWidth="17910" windowHeight="9990" activeTab="0"/>
  </bookViews>
  <sheets>
    <sheet name="Rekapitulace stavby" sheetId="1" r:id="rId1"/>
    <sheet name="SO-01 - Hráz" sheetId="2" r:id="rId2"/>
    <sheet name="SO-02 - Zdrž" sheetId="3" r:id="rId3"/>
    <sheet name="SO-03 - Výpustné zařízení" sheetId="4" r:id="rId4"/>
    <sheet name="SO-04 - Bezpečnostní přeliv" sheetId="5" r:id="rId5"/>
    <sheet name="SO-05 - Deponie" sheetId="6" r:id="rId6"/>
    <sheet name="VON - Vedlejší a ostatní ..." sheetId="7" r:id="rId7"/>
  </sheets>
  <definedNames>
    <definedName name="_xlnm._FilterDatabase" localSheetId="1" hidden="1">'SO-01 - Hráz'!$C$122:$K$239</definedName>
    <definedName name="_xlnm._FilterDatabase" localSheetId="2" hidden="1">'SO-02 - Zdrž'!$C$119:$K$169</definedName>
    <definedName name="_xlnm._FilterDatabase" localSheetId="3" hidden="1">'SO-03 - Výpustné zařízení'!$C$126:$K$305</definedName>
    <definedName name="_xlnm._FilterDatabase" localSheetId="4" hidden="1">'SO-04 - Bezpečnostní přeliv'!$C$122:$K$249</definedName>
    <definedName name="_xlnm._FilterDatabase" localSheetId="5" hidden="1">'SO-05 - Deponie'!$C$120:$K$164</definedName>
    <definedName name="_xlnm._FilterDatabase" localSheetId="6" hidden="1">'VON - Vedlejší a ostatní ...'!$C$118:$K$146</definedName>
    <definedName name="_xlnm.Print_Area" localSheetId="0">'Rekapitulace stavby'!$D$4:$AO$76,'Rekapitulace stavby'!$C$82:$AQ$101</definedName>
    <definedName name="_xlnm.Print_Area" localSheetId="1">'SO-01 - Hráz'!$C$4:$J$39,'SO-01 - Hráz'!$C$50:$J$76,'SO-01 - Hráz'!$C$82:$J$104,'SO-01 - Hráz'!$C$110:$K$239</definedName>
    <definedName name="_xlnm.Print_Area" localSheetId="2">'SO-02 - Zdrž'!$C$4:$J$39,'SO-02 - Zdrž'!$C$50:$J$76,'SO-02 - Zdrž'!$C$82:$J$101,'SO-02 - Zdrž'!$C$107:$K$169</definedName>
    <definedName name="_xlnm.Print_Area" localSheetId="3">'SO-03 - Výpustné zařízení'!$C$4:$J$39,'SO-03 - Výpustné zařízení'!$C$50:$J$76,'SO-03 - Výpustné zařízení'!$C$82:$J$108,'SO-03 - Výpustné zařízení'!$C$114:$K$305</definedName>
    <definedName name="_xlnm.Print_Area" localSheetId="4">'SO-04 - Bezpečnostní přeliv'!$C$4:$J$39,'SO-04 - Bezpečnostní přeliv'!$C$50:$J$76,'SO-04 - Bezpečnostní přeliv'!$C$82:$J$104,'SO-04 - Bezpečnostní přeliv'!$C$110:$K$249</definedName>
    <definedName name="_xlnm.Print_Area" localSheetId="5">'SO-05 - Deponie'!$C$4:$J$39,'SO-05 - Deponie'!$C$50:$J$76,'SO-05 - Deponie'!$C$82:$J$102,'SO-05 - Deponie'!$C$108:$K$164</definedName>
    <definedName name="_xlnm.Print_Area" localSheetId="6">'VON - Vedlejší a ostatní ...'!$C$4:$J$39,'VON - Vedlejší a ostatní ...'!$C$50:$J$76,'VON - Vedlejší a ostatní ...'!$C$82:$J$100,'VON - Vedlejší a ostatní ...'!$C$106:$K$146</definedName>
    <definedName name="_xlnm.Print_Titles" localSheetId="0">'Rekapitulace stavby'!$92:$92</definedName>
    <definedName name="_xlnm.Print_Titles" localSheetId="1">'SO-01 - Hráz'!$122:$122</definedName>
    <definedName name="_xlnm.Print_Titles" localSheetId="2">'SO-02 - Zdrž'!$119:$119</definedName>
    <definedName name="_xlnm.Print_Titles" localSheetId="3">'SO-03 - Výpustné zařízení'!$126:$126</definedName>
    <definedName name="_xlnm.Print_Titles" localSheetId="4">'SO-04 - Bezpečnostní přeliv'!$122:$122</definedName>
    <definedName name="_xlnm.Print_Titles" localSheetId="5">'SO-05 - Deponie'!$120:$120</definedName>
    <definedName name="_xlnm.Print_Titles" localSheetId="6">'VON - Vedlejší a ostatní ...'!$118:$118</definedName>
  </definedNames>
  <calcPr calcId="152511"/>
</workbook>
</file>

<file path=xl/sharedStrings.xml><?xml version="1.0" encoding="utf-8"?>
<sst xmlns="http://schemas.openxmlformats.org/spreadsheetml/2006/main" count="5751" uniqueCount="901">
  <si>
    <t>Export Komplet</t>
  </si>
  <si>
    <t/>
  </si>
  <si>
    <t>2.0</t>
  </si>
  <si>
    <t>ZAMOK</t>
  </si>
  <si>
    <t>False</t>
  </si>
  <si>
    <t>{d36edbbb-bd3f-49c0-aa75-f7024874fbc9}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</si>
  <si>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</si>
  <si>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</si>
  <si>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</si>
  <si>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</si>
  <si>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</si>
  <si>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</si>
  <si>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</si>
  <si>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</si>
  <si>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VOD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</si>
  <si>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</si>
  <si>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</si>
  <si>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VN Staré Místo</t>
  </si>
  <si>
    <t>KSO:</t>
  </si>
  <si>
    <t>CC-CZ:</t>
  </si>
  <si>
    <t>Místo:</t>
  </si>
  <si>
    <t xml:space="preserve"> </t>
  </si>
  <si>
    <t>Datum:</t>
  </si>
  <si>
    <t>8. 10. 2019</t>
  </si>
  <si>
    <t>Zadavatel:</t>
  </si>
  <si>
    <t>IČ:</t>
  </si>
  <si>
    <t>Obec Staré Místo</t>
  </si>
  <si>
    <t>DIČ:</t>
  </si>
  <si>
    <t>Uchazeč:</t>
  </si>
  <si>
    <t>Vyplň údaj</t>
  </si>
  <si>
    <t>Projektant:</t>
  </si>
  <si>
    <t>Agroprojekce Litomyšl,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</si>
  <si>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</si>
  <si>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</si>
  <si>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</si>
  <si>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</si>
  <si>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</si>
  <si>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</si>
  <si>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</si>
  <si>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</si>
  <si>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</si>
  <si>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</si>
  <si>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</si>
  <si>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</si>
  <si>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</si>
  <si>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</si>
  <si>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</si>
  <si>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</si>
  <si>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</si>
  <si>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</si>
  <si>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</si>
  <si>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</si>
  <si>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</si>
  <si>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</si>
  <si>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</si>
  <si>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</si>
  <si>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</si>
  <si>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</si>
  <si>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</si>
  <si>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</si>
  <si>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</si>
  <si>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</si>
  <si>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</si>
  <si>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</si>
  <si>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</si>
  <si>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</si>
  <si>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</si>
  <si>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</si>
  <si>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</si>
  <si>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</si>
  <si>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</si>
  <si>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</si>
  <si>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</si>
  <si>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</si>
  <si>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</si>
  <si>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</si>
  <si>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</si>
  <si>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</si>
  <si>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</si>
  <si>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</si>
  <si>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</si>
  <si>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Hráz</t>
  </si>
  <si>
    <t>STA</t>
  </si>
  <si>
    <t>1</t>
  </si>
  <si>
    <t>{5249a159-fda8-4422-b278-acb191dd9eb6}</t>
  </si>
  <si>
    <t>832 1</t>
  </si>
  <si>
    <t>2</t>
  </si>
  <si>
    <t>SO-02</t>
  </si>
  <si>
    <t>Zdrž</t>
  </si>
  <si>
    <t>{127b4d05-7cf6-4596-b73a-db0ddf5266cd}</t>
  </si>
  <si>
    <t>833 1</t>
  </si>
  <si>
    <t>SO-03</t>
  </si>
  <si>
    <t>Výpustné zařízení</t>
  </si>
  <si>
    <t>{32a615ab-148c-4138-9630-d6bd37be37d2}</t>
  </si>
  <si>
    <t>832 3</t>
  </si>
  <si>
    <t>SO-04</t>
  </si>
  <si>
    <t>Bezpečnostní přeliv</t>
  </si>
  <si>
    <t>{465c764a-f193-477c-89d1-a9f9eb95e6e6}</t>
  </si>
  <si>
    <t>SO-05</t>
  </si>
  <si>
    <t>Deponie</t>
  </si>
  <si>
    <t>{27759bfa-4a10-423c-89b8-a591646e7652}</t>
  </si>
  <si>
    <t>VON</t>
  </si>
  <si>
    <t>Vedlejší a ostatní náklady</t>
  </si>
  <si>
    <t>{b531615b-3bbc-446e-9240-a08b61bb24e0}</t>
  </si>
  <si>
    <t>KRYCÍ LIST SOUPISU PRACÍ</t>
  </si>
  <si>
    <t>Objekt:</t>
  </si>
  <si>
    <t>SO-01 - Hráz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</si>
  <si>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</si>
  <si>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</si>
  <si>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</si>
  <si>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</si>
  <si>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</si>
  <si>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</si>
  <si>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</si>
  <si>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</si>
  <si>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</si>
  <si>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</si>
  <si>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</si>
  <si>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</si>
  <si>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</si>
  <si>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</si>
  <si>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</si>
  <si>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</si>
  <si>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</si>
  <si>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</si>
  <si>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</si>
  <si>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</si>
  <si>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</si>
  <si>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</si>
  <si>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</si>
  <si>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</si>
  <si>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</si>
  <si>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</si>
  <si>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</si>
  <si>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</si>
  <si>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</si>
  <si>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</si>
  <si>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112201101</t>
  </si>
  <si>
    <t>Odstranění pařezů D do 300 mm</t>
  </si>
  <si>
    <t>kus</t>
  </si>
  <si>
    <t>CS ÚRS 2019 02</t>
  </si>
  <si>
    <t>4</t>
  </si>
  <si>
    <t>-241740951</t>
  </si>
  <si>
    <t>PP</t>
  </si>
  <si>
    <t>Odstranění pařezů  s jejich vykopáním, vytrháním nebo odstřelením, s přesekáním kořenů průměru přes 100 do 300 mm</t>
  </si>
  <si>
    <t>112201102</t>
  </si>
  <si>
    <t>Odstranění pařezů D do 500 mm</t>
  </si>
  <si>
    <t>-843977004</t>
  </si>
  <si>
    <t>Odstranění pařezů  s jejich vykopáním, vytrháním nebo odstřelením, s přesekáním kořenů průměru přes 300 do 500 mm</t>
  </si>
  <si>
    <t>3</t>
  </si>
  <si>
    <t>112201103</t>
  </si>
  <si>
    <t>Odstranění pařezů D do 700 mm</t>
  </si>
  <si>
    <t>-974191395</t>
  </si>
  <si>
    <t>Odstranění pařezů  s jejich vykopáním, vytrháním nebo odstřelením, s přesekáním kořenů průměru přes 500 do 700 mm</t>
  </si>
  <si>
    <t>122201101</t>
  </si>
  <si>
    <t>Odkopávky a prokopávky nezapažené v hornině tř. 3 objem do 100 m3</t>
  </si>
  <si>
    <t>m3</t>
  </si>
  <si>
    <t>546375750</t>
  </si>
  <si>
    <t>Odkopávky a prokopávky nezapažené  s přehozením výkopku na vzdálenost do 3 m nebo s naložením na dopravní prostředek v hornině tř. 3 do 100 m3</t>
  </si>
  <si>
    <t>VV</t>
  </si>
  <si>
    <t>"viz. Tabulka kubatur D.2.+D.2.3." 88,5</t>
  </si>
  <si>
    <t>"dovoz humózní zeminy na ohumusování" (363,0+254,9)*0,1</t>
  </si>
  <si>
    <t>5</t>
  </si>
  <si>
    <t>M</t>
  </si>
  <si>
    <t>58399002-R</t>
  </si>
  <si>
    <t>Nákup ornice</t>
  </si>
  <si>
    <t>8</t>
  </si>
  <si>
    <t>1994903965</t>
  </si>
  <si>
    <t>6</t>
  </si>
  <si>
    <t>122201102</t>
  </si>
  <si>
    <t>Odkopávky a prokopávky nezapažené v hornině tř. 3 objem do 1000 m3</t>
  </si>
  <si>
    <t>-1547253851</t>
  </si>
  <si>
    <t>Odkopávky a prokopávky nezapažené  s přehozením výkopku na vzdálenost do 3 m nebo s naložením na dopravní prostředek v hornině tř. 3 přes 100 do 1 000 m3</t>
  </si>
  <si>
    <t>"nevhodné zeminy - viz. Tabulka kubatur D.2.+D.2.3." 543,4</t>
  </si>
  <si>
    <t>"dovoz zeminy na hráz" 766,0</t>
  </si>
  <si>
    <t>7</t>
  </si>
  <si>
    <t>58399004-R</t>
  </si>
  <si>
    <t xml:space="preserve">Nákup vhodné zeminy na hráz </t>
  </si>
  <si>
    <t>939341952</t>
  </si>
  <si>
    <t>162301421</t>
  </si>
  <si>
    <t>Vodorovné přemístění pařezů do 5 km D do 300 mm</t>
  </si>
  <si>
    <t>1993186861</t>
  </si>
  <si>
    <t>Vodorovné přemístění větví, kmenů nebo pařezů  s naložením, složením a dopravou do 5000 m pařezů kmenů, průměru přes 100 do 300 mm</t>
  </si>
  <si>
    <t>9</t>
  </si>
  <si>
    <t>162301422</t>
  </si>
  <si>
    <t>Vodorovné přemístění pařezů do 5 km D do 500 mm</t>
  </si>
  <si>
    <t>1090299901</t>
  </si>
  <si>
    <t>Vodorovné přemístění větví, kmenů nebo pařezů  s naložením, složením a dopravou do 5000 m pařezů kmenů, průměru přes 300 do 500 mm</t>
  </si>
  <si>
    <t>10</t>
  </si>
  <si>
    <t>162301423</t>
  </si>
  <si>
    <t>Vodorovné přemístění pařezů do 5 km D do 700 mm</t>
  </si>
  <si>
    <t>-61927417</t>
  </si>
  <si>
    <t>Vodorovné přemístění větví, kmenů nebo pařezů  s naložením, složením a dopravou do 5000 m pařezů kmenů, průměru přes 500 do 700 mm</t>
  </si>
  <si>
    <t>11</t>
  </si>
  <si>
    <t>162301921</t>
  </si>
  <si>
    <t>Příplatek k vodorovnému přemístění pařezů D 300 mm ZKD 5 km</t>
  </si>
  <si>
    <t>-2130863604</t>
  </si>
  <si>
    <t>Vodorovné přemístění větví, kmenů nebo pařezů  s naložením, složením a dopravou Příplatek k cenám za každých dalších i započatých 5000 m přes 5000 m pařezů kmenů, průměru přes 100 do 300 mm</t>
  </si>
  <si>
    <t>3*8</t>
  </si>
  <si>
    <t>12</t>
  </si>
  <si>
    <t>162301922</t>
  </si>
  <si>
    <t>Příplatek k vodorovnému přemístění pařezů D 500 mm ZKD 5 km</t>
  </si>
  <si>
    <t>-2093707617</t>
  </si>
  <si>
    <t>Vodorovné přemístění větví, kmenů nebo pařezů  s naložením, složením a dopravou Příplatek k cenám za každých dalších i započatých 5000 m přes 5000 m pařezů kmenů, průměru přes 300 do 500 mm</t>
  </si>
  <si>
    <t>3*19</t>
  </si>
  <si>
    <t>13</t>
  </si>
  <si>
    <t>162301923</t>
  </si>
  <si>
    <t>Příplatek k vodorovnému přemístění pařezů D 700 mm ZKD 5 km</t>
  </si>
  <si>
    <t>1857876338</t>
  </si>
  <si>
    <t>Vodorovné přemístění větví, kmenů nebo pařezů  s naložením, složením a dopravou Příplatek k cenám za každých dalších i započatých 5000 m přes 5000 m pařezů kmenů, průměru přes 500 do 700 mm</t>
  </si>
  <si>
    <t>3*11</t>
  </si>
  <si>
    <t>14</t>
  </si>
  <si>
    <t>162701105</t>
  </si>
  <si>
    <t>Vodorovné přemístění do 10000 m výkopku/sypaniny z horniny tř. 1 až 4</t>
  </si>
  <si>
    <t>-733319751</t>
  </si>
  <si>
    <t>Vodorovné přemístění výkopku nebo sypaniny po suchu  na obvyklém dopravním prostředku, bez naložení výkopku, avšak se složením bez rozhrnutí z horniny tř. 1 až 4 na vzdálenost přes 9 000 do 10 000 m</t>
  </si>
  <si>
    <t>"přebytečná zemina" 88,5</t>
  </si>
  <si>
    <t>"přebytečná nevhodná zemina" 543,4</t>
  </si>
  <si>
    <t>162701109</t>
  </si>
  <si>
    <t>Příplatek k vodorovnému přemístění výkopku/sypaniny z horniny tř. 1 až 4 ZKD 1000 m přes 10000 m</t>
  </si>
  <si>
    <t>1589520173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</si>
  <si>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</si>
  <si>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"přebytečná zemina" 10*88,5</t>
  </si>
  <si>
    <t>"přebytečná nevhodná zemina" 10*543,4</t>
  </si>
  <si>
    <t>16</t>
  </si>
  <si>
    <t>171209005-R</t>
  </si>
  <si>
    <t>Skládkovné - pařezy</t>
  </si>
  <si>
    <t>t</t>
  </si>
  <si>
    <t>253164066</t>
  </si>
  <si>
    <t>8*0,050+19*0,100+11*0,300</t>
  </si>
  <si>
    <t>17</t>
  </si>
  <si>
    <t>171201201</t>
  </si>
  <si>
    <t>Uložení sypaniny na skládky</t>
  </si>
  <si>
    <t>492499614</t>
  </si>
  <si>
    <t>Uložení sypaniny  na skládky</t>
  </si>
  <si>
    <t>18</t>
  </si>
  <si>
    <t>171201211</t>
  </si>
  <si>
    <t>Poplatek za uložení stavebního odpadu - zeminy a kameniva na skládce</t>
  </si>
  <si>
    <t>409499917</t>
  </si>
  <si>
    <t>Poplatek za uložení stavebního odpadu na skládce (skládkovné) zeminy a kameniva zatříděného do Katalogu odpadů pod kódem 170 504</t>
  </si>
  <si>
    <t>"přebytečná zemina" 88,5*1,8</t>
  </si>
  <si>
    <t>"přebytečná nevhodná zemina" 543,4*1,8</t>
  </si>
  <si>
    <t>19</t>
  </si>
  <si>
    <t>172103103</t>
  </si>
  <si>
    <t>Zřízení těsnicího jádra nebo vrstvy š přes 3 m z hornin tř. 1 až 4 zhutněných do 100 % PS C</t>
  </si>
  <si>
    <t>1588891206</t>
  </si>
  <si>
    <t>Zřízení těsnícího jádra nebo těsnící vrstvy  zemních a kamenitých hrází přehradních a jiných vodních nádrží z hornin tř. 1 až 4, se zhutněním do 100 % PS - koef. C vodorovné šířky vrstvy přes 3 m</t>
  </si>
  <si>
    <t>"viz. Tabulka kubatur D.2.+D.2.3." 766,0</t>
  </si>
  <si>
    <t>20</t>
  </si>
  <si>
    <t>181301101</t>
  </si>
  <si>
    <t>Rozprostření ornice tl vrstvy do 100 mm pl do 500 m2 v rovině nebo ve svahu do 1:5</t>
  </si>
  <si>
    <t>m2</t>
  </si>
  <si>
    <t>-1797739145</t>
  </si>
  <si>
    <t>Rozprostření a urovnání ornice v rovině nebo ve svahu sklonu do 1:5 při souvislé ploše do 500 m2, tl. vrstvy do 100 mm</t>
  </si>
  <si>
    <t>"koruna hráze" 121,0*3,0</t>
  </si>
  <si>
    <t>181411121</t>
  </si>
  <si>
    <t>Založení lučního trávníku výsevem plochy do 1000 m2 v rovině a ve svahu do 1:5</t>
  </si>
  <si>
    <t>705997434</t>
  </si>
  <si>
    <t>Založení trávníku na půdě předem připravené plochy do 1000 m2 výsevem včetně utažení lučního v rovině nebo na svahu do 1:5</t>
  </si>
  <si>
    <t>22</t>
  </si>
  <si>
    <t>181411122</t>
  </si>
  <si>
    <t>Založení lučního trávníku výsevem plochy do 1000 m2 ve svahu do 1:2</t>
  </si>
  <si>
    <t>-141465269</t>
  </si>
  <si>
    <t>Založení trávníku na půdě předem připravené plochy do 1000 m2 výsevem včetně utažení lučního na svahu přes 1:5 do 1:2</t>
  </si>
  <si>
    <t>"viz. Tabulka kubatur D.2.+D.2.3. (odpočet koruny hráze)" 617,9-363,0</t>
  </si>
  <si>
    <t>23</t>
  </si>
  <si>
    <t>00572100</t>
  </si>
  <si>
    <t>osivo jetelotráva intenzivní víceletá</t>
  </si>
  <si>
    <t>kg</t>
  </si>
  <si>
    <t>-177558038</t>
  </si>
  <si>
    <t>(363,0+254,9)*0,02*1,03</t>
  </si>
  <si>
    <t>24</t>
  </si>
  <si>
    <t>181951102</t>
  </si>
  <si>
    <t>Úprava pláně v hornině tř. 1 až 4 se zhutněním</t>
  </si>
  <si>
    <t>156878833</t>
  </si>
  <si>
    <t>Úprava pláně vyrovnáním výškových rozdílů  v hornině tř. 1 až 4 se zhutněním</t>
  </si>
  <si>
    <t>"viz. Tabulka kubatur D.2.+D.2.3." 722,1</t>
  </si>
  <si>
    <t>25</t>
  </si>
  <si>
    <t>182101101</t>
  </si>
  <si>
    <t>Svahování v zářezech v hornině tř. 1 až 4</t>
  </si>
  <si>
    <t>1491265951</t>
  </si>
  <si>
    <t>Svahování trvalých svahů do projektovaných profilů  s potřebným přemístěním výkopku při svahování v zářezech v hornině tř. 1 až 4</t>
  </si>
  <si>
    <t>"viz. Tabulka kubatur D.2.+D.2.3." 525,1</t>
  </si>
  <si>
    <t>26</t>
  </si>
  <si>
    <t>182201101</t>
  </si>
  <si>
    <t>Svahování násypů</t>
  </si>
  <si>
    <t>-628589528</t>
  </si>
  <si>
    <t>Svahování trvalých svahů do projektovaných profilů  s potřebným přemístěním výkopku při svahování násypů v jakékoliv hornině</t>
  </si>
  <si>
    <t>"viz. Tabulka kubatur D.2.+D.2.3." 637,4</t>
  </si>
  <si>
    <t>27</t>
  </si>
  <si>
    <t>182301121</t>
  </si>
  <si>
    <t>Rozprostření ornice pl do 500 m2 ve svahu přes 1:5 tl vrstvy do 100 mm</t>
  </si>
  <si>
    <t>1612628229</t>
  </si>
  <si>
    <t>Rozprostření a urovnání ornice ve svahu sklonu přes 1:5 při souvislé ploše do 500 m2, tl. vrstvy do 100 mm</t>
  </si>
  <si>
    <t>Zakládání</t>
  </si>
  <si>
    <t>28</t>
  </si>
  <si>
    <t>274313711</t>
  </si>
  <si>
    <t>Základové pásy z betonu tř. C 20/25 XC2</t>
  </si>
  <si>
    <t>-1379771246</t>
  </si>
  <si>
    <t>Základy z betonu prostého pasy betonu kamenem neprokládaného tř. C 20/25 XC2</t>
  </si>
  <si>
    <t>"základ pod pískovcové bloky - viz. vzor. řez D.2.3." 100,0*0,78*0,8</t>
  </si>
  <si>
    <t>29</t>
  </si>
  <si>
    <t>274351121</t>
  </si>
  <si>
    <t>Zřízení bednění základových pasů rovného</t>
  </si>
  <si>
    <t>-2024699398</t>
  </si>
  <si>
    <t>Bednění základů pasů rovné zřízení</t>
  </si>
  <si>
    <t>"základ pod pískovcové bloky - viz. vzor. řez D.2.3." (100,0+0,78)*2*0,8</t>
  </si>
  <si>
    <t>30</t>
  </si>
  <si>
    <t>274351122</t>
  </si>
  <si>
    <t>Odstranění bednění základových pasů rovného</t>
  </si>
  <si>
    <t>-1372729445</t>
  </si>
  <si>
    <t>Bednění základů pasů rovné odstranění</t>
  </si>
  <si>
    <t>Svislé a kompletní konstrukce</t>
  </si>
  <si>
    <t>36</t>
  </si>
  <si>
    <t>327211223</t>
  </si>
  <si>
    <t>Zdivo opěrných zdí z pravidelných kamenů na maltu, objem kamene přes 0,02 m3, š spáry do 20 mm</t>
  </si>
  <si>
    <t>871430881</t>
  </si>
  <si>
    <t>Zdivo nadzákladové opěrných zdí a valů z lomového kamene štípaného nebo ručně vybíraného na maltu z pravidelných kamenů (na vazbu) objemu 1 kusu kamene přes 0,02 m3, šířka spáry přes 10 do 20 mm</t>
  </si>
  <si>
    <t>P</t>
  </si>
  <si>
    <t>Poznámka k položce:
Zdivo bude z pískovcových bloků 1,0 x 0,3 x 0,2 m.</t>
  </si>
  <si>
    <t>"doplnění bloků (50%)" 100,0*0,3*0,4*0,5</t>
  </si>
  <si>
    <t>35</t>
  </si>
  <si>
    <t>327213223</t>
  </si>
  <si>
    <t>Zdění zdiva opěrných zdí z pravidelných kamenů na maltu, objem kamene přes 0,02m3, š spáry do 20 mm</t>
  </si>
  <si>
    <t>522684695</t>
  </si>
  <si>
    <t>Zdění zdiva nadzákladového opěrných zdí a valů z lomového kamene štípaného nebo ručně vybíraného na maltu z pravidelných kamenů (na vazbu) objemu 1 kusu kamene přes 0,02 m3, šířka spáry přes 10 do 20 mm</t>
  </si>
  <si>
    <t>"ze stávajících pískovcových bloků (50%)" 100,0*0,3*0,4*0,5</t>
  </si>
  <si>
    <t>Vodorovné konstrukce</t>
  </si>
  <si>
    <t>31</t>
  </si>
  <si>
    <t>464531112</t>
  </si>
  <si>
    <t>Pohoz z hrubého drceného kamenivo zrno 63 až 125 mm z terénu</t>
  </si>
  <si>
    <t>-504163792</t>
  </si>
  <si>
    <t>Pohoz dna nebo svahů jakékoliv tloušťky  z hrubého drceného kameniva, z terénu, frakce 63 - 125 mm</t>
  </si>
  <si>
    <t>"opevnění vodorysu - viz. Tabulka kubatur D.2.+D.2.3." 165,3</t>
  </si>
  <si>
    <t>Úpravy povrchů, podlahy a osazování výplní</t>
  </si>
  <si>
    <t>32</t>
  </si>
  <si>
    <t>628195001</t>
  </si>
  <si>
    <t>Očištění zdiva nebo betonu zdí a valů před započetím oprav ručně</t>
  </si>
  <si>
    <t>1019092193</t>
  </si>
  <si>
    <t>Poznámka k položce:
V ceně jsou započteny náklady na odstranění mechu, příp. i jiných rostlin a jejich odklizení na vzdálenost do 20 m.</t>
  </si>
  <si>
    <t>"pískovcové bloky - viz. vzor. řez D.2.3." 100*(0,3+1,0)*2*0,4+100,0*0,3*4</t>
  </si>
  <si>
    <t>33</t>
  </si>
  <si>
    <t>629995101</t>
  </si>
  <si>
    <t>Očištění vnějších ploch tlakovou vodou</t>
  </si>
  <si>
    <t>937056785</t>
  </si>
  <si>
    <t>Očištění vnějších ploch tlakovou vodou omytím</t>
  </si>
  <si>
    <t>998</t>
  </si>
  <si>
    <t>Přesun hmot</t>
  </si>
  <si>
    <t>34</t>
  </si>
  <si>
    <t>998332011</t>
  </si>
  <si>
    <t>Přesun hmot pro úpravy vodních toků a kanály</t>
  </si>
  <si>
    <t>-836750957</t>
  </si>
  <si>
    <t>Přesun hmot pro úpravy vodních toků a kanály, hráze rybníků apod.  dopravní vzdálenost do 500 m</t>
  </si>
  <si>
    <t>SO-02 - Zdrž</t>
  </si>
  <si>
    <t>115001105</t>
  </si>
  <si>
    <t>Převedení vody potrubím DN do 600</t>
  </si>
  <si>
    <t>m</t>
  </si>
  <si>
    <t>-1892251524</t>
  </si>
  <si>
    <t>Převedení vody potrubím průměru DN přes 300 do 600</t>
  </si>
  <si>
    <t>"viz. D.2." 160,0</t>
  </si>
  <si>
    <t>-214236100</t>
  </si>
  <si>
    <t>"zrušení zahrázkování nátoku" 5,0</t>
  </si>
  <si>
    <t>122703602</t>
  </si>
  <si>
    <t>Odstranění nánosů při únosnosti dna přes 40 do 60 kPa</t>
  </si>
  <si>
    <t>-943578196</t>
  </si>
  <si>
    <t>Odstranění nánosů z vypuštěných vodních nádrží nebo rybníků s uložením do hromad na vzdálenost do 20 m ve výkopišti při únosnosti dna přes 40 kPa do 60 kPa</t>
  </si>
  <si>
    <t>"sediment+nevhodné zeminy - viz. Tabulka kubatur D.2." 2316,2+2502,1</t>
  </si>
  <si>
    <t>131201101</t>
  </si>
  <si>
    <t>Hloubení jam nezapažených v hornině tř. 3 objemu do 100 m3</t>
  </si>
  <si>
    <t>429783167</t>
  </si>
  <si>
    <t>Hloubení nezapažených jam a zářezů s urovnáním dna do předepsaného profilu a spádu v hornině tř. 3 do 100 m3</t>
  </si>
  <si>
    <t>"opevnění nátoku - viz. D.2." 14,6</t>
  </si>
  <si>
    <t>162253101</t>
  </si>
  <si>
    <t>Vodorovné přemístění nánosu z nádrží do 60 m při únosnosti dna přes 40 kPa</t>
  </si>
  <si>
    <t>-1249844411</t>
  </si>
  <si>
    <t>Vodorovné přemístění nánosu z vodních nádrží nebo rybníků s vyklopením a hrubým urovnáním skládky při únosnosti dna přes 40 kPa, na vzdálenost přes 20 do 60 m</t>
  </si>
  <si>
    <t>"sediment+nevhodné zeminy" 4818,3</t>
  </si>
  <si>
    <t>2002321638</t>
  </si>
  <si>
    <t>"přebytečná zemina" 14,6</t>
  </si>
  <si>
    <t>-688945521</t>
  </si>
  <si>
    <t>"přebytečná zemina" 10*14,6</t>
  </si>
  <si>
    <t>166101101</t>
  </si>
  <si>
    <t>Přehození neulehlého výkopku z horniny tř. 1 až 4</t>
  </si>
  <si>
    <t>1699679425</t>
  </si>
  <si>
    <t>Přehození neulehlého výkopku  z horniny tř. 1 až 4</t>
  </si>
  <si>
    <t>"sediment+nevhodné zeminy na deponii" 4818,3</t>
  </si>
  <si>
    <t>171103101</t>
  </si>
  <si>
    <t>Zemní hrázky melioračních kanálů z horniny tř. 1 až 4</t>
  </si>
  <si>
    <t>116084432</t>
  </si>
  <si>
    <t>Zemní hrázky přívodních a odpadních melioračních kanálů  zhutňované po vrstvách tloušťky 200 mm, s přemístěním sypaniny do 20 m nebo s jejím přehozením do 3 m z hornin tř. 1 až 4</t>
  </si>
  <si>
    <t>"zahrázkování nátoku - viz. D.2." 5,0</t>
  </si>
  <si>
    <t>2092001237</t>
  </si>
  <si>
    <t>-534845636</t>
  </si>
  <si>
    <t>"přebytečná zemina" 14,6*1,8</t>
  </si>
  <si>
    <t>181951101</t>
  </si>
  <si>
    <t>Úprava pláně v hornině tř. 1 až 4 bez zhutnění</t>
  </si>
  <si>
    <t>-874333574</t>
  </si>
  <si>
    <t>Úprava pláně vyrovnáním výškových rozdílů  v hornině tř. 1 až 4 bez zhutnění</t>
  </si>
  <si>
    <t>"viz. Tabulka kubatur D.2." 6975,3</t>
  </si>
  <si>
    <t>-1497528164</t>
  </si>
  <si>
    <t>"viz. Tabulka kubatur D.2." 2091,8</t>
  </si>
  <si>
    <t>462511270</t>
  </si>
  <si>
    <t>Zához z lomového kamene bez proštěrkování z terénu hmotnost do 200 kg</t>
  </si>
  <si>
    <t>-432756338</t>
  </si>
  <si>
    <t>Zához z lomového kamene neupraveného záhozového  bez proštěrkování z terénu, hmotnosti jednotlivých kamenů do 200 kg</t>
  </si>
  <si>
    <t>Poznámka k položce:
- lomový kámen zrna 80 kg</t>
  </si>
  <si>
    <t>-1476780308</t>
  </si>
  <si>
    <t>SO-03 - Výpustné zařízení</t>
  </si>
  <si>
    <t xml:space="preserve">    8 - Trubní vedení</t>
  </si>
  <si>
    <t xml:space="preserve">    9 - Ostatní konstrukce a práce, bourání</t>
  </si>
  <si>
    <t>PSV - Práce a dodávky PSV</t>
  </si>
  <si>
    <t xml:space="preserve">    767 - Konstrukce zámečnické</t>
  </si>
  <si>
    <t xml:space="preserve">    783 - Dokončovací práce - nátěry</t>
  </si>
  <si>
    <t>115101201</t>
  </si>
  <si>
    <t>Čerpání vody na dopravní výšku do 10 m průměrný přítok do 500 l/min</t>
  </si>
  <si>
    <t>hod</t>
  </si>
  <si>
    <t>-205258242</t>
  </si>
  <si>
    <t>Čerpání vody na dopravní výšku do 10 m s uvažovaným průměrným přítokem do 500 l/min</t>
  </si>
  <si>
    <t>1644874288</t>
  </si>
  <si>
    <t>"dovoz zeminy na zásyp výpust. potrubí (překop hráze)" 98,9</t>
  </si>
  <si>
    <t>"dovoz jílového těsnění do požeráku" 0,33</t>
  </si>
  <si>
    <t>-1922237525</t>
  </si>
  <si>
    <t>-12836811</t>
  </si>
  <si>
    <t>"základ požeráku - viz. D.2.6." 3,7*3,2*1,2</t>
  </si>
  <si>
    <t>"předpolí vývaru - viz. D.2.6." 2,0*(1,6+2,9)*0,5+1,1*1,53*1,1</t>
  </si>
  <si>
    <t>"vývar - viz. D.2.6." 8,0*2,7*1,75</t>
  </si>
  <si>
    <t>131201102</t>
  </si>
  <si>
    <t>Hloubení jam nezapažených v hornině tř. 3 objemu do 1000 m3</t>
  </si>
  <si>
    <t>892053639</t>
  </si>
  <si>
    <t>Hloubení nezapažených jam a zářezů s urovnáním dna do předepsaného profilu a spádu v hornině tř. 3 přes 100 do 1 000 m3</t>
  </si>
  <si>
    <t>"výpustné potrubí - viz. D.2.6." 12,5*2,75*0,9+10,4*5,0*0,75+7,6*7,25*0,75</t>
  </si>
  <si>
    <t>132201201</t>
  </si>
  <si>
    <t>Hloubení rýh š do 2000 mm v hornině tř. 3 objemu do 100 m3</t>
  </si>
  <si>
    <t>-1827013325</t>
  </si>
  <si>
    <t>Hloubení zapažených i nezapažených rýh šířky přes 600 do 2 000 mm  s urovnáním dna do předepsaného profilu a spádu v hornině tř. 3 do 100 m3</t>
  </si>
  <si>
    <t>"základ lávky - viz. D.2.6.+10." 1,5*0,9*1,0</t>
  </si>
  <si>
    <t>153191121</t>
  </si>
  <si>
    <t>Zřízení těsnění hradicích stěn ze zhutněné sypaniny</t>
  </si>
  <si>
    <t>1630348802</t>
  </si>
  <si>
    <t>Těsnění hradicích stěn nepropustnou hrázkou  ze zhutněné sypaniny při stěně nebo nepropustnou výplní ze zhutněné sypaniny mezi stěnami zřízení</t>
  </si>
  <si>
    <t>"jílové těsnění v požeráku - viz. D.2.6.+7." 0,85*0,16*2,43</t>
  </si>
  <si>
    <t>1965445968</t>
  </si>
  <si>
    <t>"přebytečná zemina" 58,4+111,3+1,4-(3,0+0,9)</t>
  </si>
  <si>
    <t>-733394773</t>
  </si>
  <si>
    <t>"přebytečná zemina" 10*167,2</t>
  </si>
  <si>
    <t>167101101</t>
  </si>
  <si>
    <t>Nakládání výkopku z hornin tř. 1 až 4 do 100 m3</t>
  </si>
  <si>
    <t>1173789789</t>
  </si>
  <si>
    <t>Nakládání, skládání a překládání neulehlého výkopku nebo sypaniny  nakládání, množství do 100 m3, z hornin tř. 1 až 4</t>
  </si>
  <si>
    <t>"přebytečná zemina" 14,2+1,4-(3,0+0,9)</t>
  </si>
  <si>
    <t>-1045356205</t>
  </si>
  <si>
    <t>"přebytečná zemina" 167,2</t>
  </si>
  <si>
    <t>-970710471</t>
  </si>
  <si>
    <t>"přebytečná zemina" 167,2*1,8</t>
  </si>
  <si>
    <t>174101101</t>
  </si>
  <si>
    <t>Zásyp jam, šachet rýh nebo kolem objektů sypaninou se zhutněním</t>
  </si>
  <si>
    <t>-1780454220</t>
  </si>
  <si>
    <t>Zásyp sypaninou z jakékoliv horniny  s uložením výkopku ve vrstvách se zhutněním jam, šachet, rýh nebo kolem objektů v těchto vykopávkách</t>
  </si>
  <si>
    <t>"základ požeráku - viz. D.2.6." (2,9*0,6+2,6*0,3)*1,2</t>
  </si>
  <si>
    <t>"základ lávky - viz. D.2.6.+10." 1,5*0,6*1,0</t>
  </si>
  <si>
    <t>"předpolí požeráku - viz. D.2.6. (kamenivo)" 0,8*3,2*1,2</t>
  </si>
  <si>
    <t>"u výtokového čela - viz. D.2.6. (kamenivo)" 0,6*4,94*1,35</t>
  </si>
  <si>
    <t>"výpustné potrubí - viz. D.2.6." 12,5*2,75*0,9+10,4*5,0*0,75+7,6*7,25*0,75-13*0,95*1,0</t>
  </si>
  <si>
    <t>58344003</t>
  </si>
  <si>
    <t>kamenivo drcené hrubé frakce 63/125</t>
  </si>
  <si>
    <t>350857533</t>
  </si>
  <si>
    <t>"předpolí požeráku" 3,07*1,7</t>
  </si>
  <si>
    <t>"u výtokového čela" 4,0*1,7</t>
  </si>
  <si>
    <t>273313511</t>
  </si>
  <si>
    <t>Základové desky z betonu tř. C 12/15 XC1, XA2</t>
  </si>
  <si>
    <t>-327941043</t>
  </si>
  <si>
    <t>Základy z betonu prostého desky z betonu kamenem neprokládaného tř. C 12/15 XC1, XA2</t>
  </si>
  <si>
    <t>"výtokové čelo - viz. D.2.6." 5,14*0,75*0,1</t>
  </si>
  <si>
    <t>"práh vývaru - viz. D.2.6." 6,2*0,6*0,1</t>
  </si>
  <si>
    <t>1235393628</t>
  </si>
  <si>
    <t>Základy z betonu prostého pasy betonu kamenem neprokládaného tř. C 20/25</t>
  </si>
  <si>
    <t>"základ požeráku - viz. D.2.6." 2,6*2,6*1,2</t>
  </si>
  <si>
    <t>274321411</t>
  </si>
  <si>
    <t>Základové pasy ze ŽB bez zvýšených nároků na prostředí tř. C 20/25 XC2</t>
  </si>
  <si>
    <t>-1430699233</t>
  </si>
  <si>
    <t>Základy z betonu železového (bez výztuže) pasy z betonu bez zvláštních nároků na prostředí tř. C 20/25 XC2</t>
  </si>
  <si>
    <t>"základ lávky - viz. D.2.6.+10." 1,5*0,3*1,0</t>
  </si>
  <si>
    <t>"výtokové čelo - viz. D.2.6." 4,94*0,5*2,7-3,14*0,35*0,35*0,5</t>
  </si>
  <si>
    <t>"práh vývaru - viz. D.2.6." 6,0*0,3*2,54-2,6*0,3*1,04</t>
  </si>
  <si>
    <t>-1688139972</t>
  </si>
  <si>
    <t>"základ požeráku - viz. D.2.6." 2,6*1,2*4</t>
  </si>
  <si>
    <t>"základ lávky - viz. D.2.6." (1,5+0,3)*2*1,0</t>
  </si>
  <si>
    <t>"výtokové čelo - viz. D.2.6." (4,94+0,5)*2*2,7</t>
  </si>
  <si>
    <t>"práh vývaru - viz. D.2.6." (6,0+0,3)*2*2,54-2,6*1,04*2+(1,3+2,65)*0,3</t>
  </si>
  <si>
    <t>-702300767</t>
  </si>
  <si>
    <t>274362021</t>
  </si>
  <si>
    <t>Výztuž základových pásů svařovanými sítěmi Kari</t>
  </si>
  <si>
    <t>1153246725</t>
  </si>
  <si>
    <t>Výztuž základů pasů ze svařovaných sítí z drátů typu KARI</t>
  </si>
  <si>
    <t>"základ lávky - viz. D.2.6." ((1,4+0,2)*2*0,9+0,2*1,4*2)*4,44*0,001</t>
  </si>
  <si>
    <t>"výtokové čelo + práh vývaru - viz. D.2.6." 37,5*4,44*0,001</t>
  </si>
  <si>
    <t>328999001-R</t>
  </si>
  <si>
    <t xml:space="preserve">M+D Prefabrikovaného požeráku 1,4 x 1,23 m třídlužového vč. vystrojení </t>
  </si>
  <si>
    <t>-1990214561</t>
  </si>
  <si>
    <t xml:space="preserve">Poznámka k položce:
3,08 m = výška požeráku nad základem
Součástí požeráku je i ocelový žebřík, odtoková roura a vodící drážky. Kovové prvky budou opatřeny vrchní krycí barvou vhodnou pro vodohospodářské účely.
výška požeráku nad základem - 2,7 m + do základu - 0,6 m"
</t>
  </si>
  <si>
    <t>"viz. D.2.7." 3,08</t>
  </si>
  <si>
    <t>452311131</t>
  </si>
  <si>
    <t>Podkladní desky z betonu prostého tř. C 12/15 XC1, XA2 otevřený výkop</t>
  </si>
  <si>
    <t>-25071613</t>
  </si>
  <si>
    <t>Podkladní a zajišťovací konstrukce z betonu prostého v otevřeném výkopu desky pod potrubí, stoky a drobné objekty z betonu tř. C 12/15 XC1, XA2</t>
  </si>
  <si>
    <t>"výpustné potrubí - viz. D.2.6." 12,1*1,1*0,1+0,4*0,4/2*1,1</t>
  </si>
  <si>
    <t>452351101</t>
  </si>
  <si>
    <t>Bednění podkladních desek nebo bloků nebo sedlového lože otevřený výkop</t>
  </si>
  <si>
    <t>2114669820</t>
  </si>
  <si>
    <t>Bednění podkladních a zajišťovacích konstrukcí v otevřeném výkopu desek nebo sedlových loží pod potrubí, stoky a drobné objekty</t>
  </si>
  <si>
    <t>"výpustné potrubí - viz. D.2.6." 12,1*2*0,1+0,4*0,4/2*2</t>
  </si>
  <si>
    <t>452384111</t>
  </si>
  <si>
    <t>Podkladní pražce z betonu prostého tř. C 12/15 XC1, XA2 otevřený výkop pl do 25000 mm2</t>
  </si>
  <si>
    <t>-384793618</t>
  </si>
  <si>
    <t>Podkladní a vyrovnávací konstrukce z betonu pražce z prostého betonu tř. C 12/15 XC1, XA2 pod potrubí v otevřeném výkopu, průřezové plochy do 25000 mm2</t>
  </si>
  <si>
    <t>"výpustné potrubí - viz. D.2.6." 8*0,6</t>
  </si>
  <si>
    <t>-1851900565</t>
  </si>
  <si>
    <t>Poznámka k položce:
- lomový kámen zrna 80-120 kg (80% kamene 120 kg, 20% menší frakce)</t>
  </si>
  <si>
    <t>"vývar - viz. D.2.6." 8,0*6,4*0,5+1,2*(0,5*0,4+0,8*0,5)</t>
  </si>
  <si>
    <t>462519002</t>
  </si>
  <si>
    <t>Příplatek za urovnání ploch záhozu z lomového kamene hmotnost do 200 kg</t>
  </si>
  <si>
    <t>521968599</t>
  </si>
  <si>
    <t>Zához z lomového kamene neupraveného záhozového  Příplatek k cenám za urovnání viditelných ploch záhozu z kamene, hmotnosti jednotlivých kamenů do 200 kg</t>
  </si>
  <si>
    <t>"předpolí vývaru - viz. D.2.6." 2,0*5,0</t>
  </si>
  <si>
    <t>"vývar - viz. D.2.6." 8,0*5,6</t>
  </si>
  <si>
    <t>467955111</t>
  </si>
  <si>
    <t>Srubová stěna v od 0,8 do 1,5 m</t>
  </si>
  <si>
    <t>-58663346</t>
  </si>
  <si>
    <t>Srubová stěna z výřezů jehličnatých stavebních  Ø od 200 do 300 mm, s přitesáním ložných ploch přibitých na piloty Ø od 160 do 180 mm, délky 2 m, zaražené v osové vzdálenosti 2 m, se zavázáním stěny kleštinami Ø 120 mm do záhozu nebo zásypu za stěnou v. stěny od 0,8 do 1,5 m</t>
  </si>
  <si>
    <t>Poznámka k položce:
Stěna bude provedena z jedlové nebo modřínové kulatiny průměr 250 mm.</t>
  </si>
  <si>
    <t>"nátok do požeráku - viz. D.2." 2*3,6*1,8/2</t>
  </si>
  <si>
    <t>Trubní vedení</t>
  </si>
  <si>
    <t>871443121</t>
  </si>
  <si>
    <t>Montáž kanalizačního potrubí z PVC těsněné gumovým kroužkem otevřený výkop sklon do 20 % DN 600</t>
  </si>
  <si>
    <t>-1805319264</t>
  </si>
  <si>
    <t>Montáž kanalizačního potrubí z plastů z tvrdého PVC těsněných gumovým kroužkem v otevřeném výkopu ve sklonu do 20 % DN 600</t>
  </si>
  <si>
    <t>"výpustné potrubí - viz. D.2.6." 13,6</t>
  </si>
  <si>
    <t>28699012</t>
  </si>
  <si>
    <t>Trubka kanalizační PVC korugovaná 600x6 000 mm SN 8</t>
  </si>
  <si>
    <t>328182491</t>
  </si>
  <si>
    <t>899623161</t>
  </si>
  <si>
    <t>Obetonování potrubí nebo zdiva stok betonem prostým tř. C 20/25 XF3, XA2 v otevřeném výkopu</t>
  </si>
  <si>
    <t>1346430542</t>
  </si>
  <si>
    <t>Obetonování potrubí nebo zdiva stok betonem prostým v otevřeném výkopu, beton tř. C 20/25 XF3, XA2</t>
  </si>
  <si>
    <t>"výpustné potrubí - viz. D.2.6." 13,1*(1,05*0,45+3,14*0,55*0,55/2-3,14*0,35*0,35)</t>
  </si>
  <si>
    <t>899643111</t>
  </si>
  <si>
    <t>Bednění pro obetonování potrubí otevřený výkop</t>
  </si>
  <si>
    <t>-1426022412</t>
  </si>
  <si>
    <t>Bednění pro obetonování potrubí v otevřeném výkopu</t>
  </si>
  <si>
    <t>"výpustné potrubí - viz. D.2.6." 13,1*0,7*2</t>
  </si>
  <si>
    <t>Ostatní konstrukce a práce, bourání</t>
  </si>
  <si>
    <t>931976112</t>
  </si>
  <si>
    <t>Úprava dilatační spáry z asfaltové lepenky dvojité</t>
  </si>
  <si>
    <t>122027667</t>
  </si>
  <si>
    <t>Úprava dilatační spáry konstrukcí z prostého nebo železového betonu s použitím asfaltové lepenky dvojité s oboustrannými asfaltovými nátěry</t>
  </si>
  <si>
    <t>"požerák/výpust. potrubí - viz. D.2.7." 1,1*0,9</t>
  </si>
  <si>
    <t>931994111</t>
  </si>
  <si>
    <t>Těsnění styčné spáry u prefa dílců bobtnajícím profilem</t>
  </si>
  <si>
    <t>-2116512700</t>
  </si>
  <si>
    <t>Těsnění spáry betonové konstrukce pásy, profily, tmely  profilem, spáry styčné u prefa dílců bobtnajícím</t>
  </si>
  <si>
    <t>"požerák/výpust. potrubí - viz. D.2.7." 3,14*0,63</t>
  </si>
  <si>
    <t>934956123</t>
  </si>
  <si>
    <t>Hradítka z dubového dřeva tl 40 mm</t>
  </si>
  <si>
    <t>1660771355</t>
  </si>
  <si>
    <t>Přepadová a ochranná zařízení nádrží  dřevěná hradítka (dluže požeráku) š.150 mm, bez nátěru, s potřebným kováním z dubového dřeva, tl. 40 mm</t>
  </si>
  <si>
    <t>"viz. D.2.6.+7." 0,85*(2,53+2,43+2,43)</t>
  </si>
  <si>
    <t>936501111</t>
  </si>
  <si>
    <t>Limnigrafická lať</t>
  </si>
  <si>
    <t>-1732153173</t>
  </si>
  <si>
    <t>Limnigrafická lať  osazená v jakémkoliv sklonu</t>
  </si>
  <si>
    <t>998324011</t>
  </si>
  <si>
    <t>Přesun hmot pro objekty související se sypanými hrázemi a vodní elektrárny</t>
  </si>
  <si>
    <t>-2099157435</t>
  </si>
  <si>
    <t>Přesun hmot pro objekty budované v souvislosti se sypanými hrázemi a vodní elektrárny  dopravní vzdálenost do 500 m</t>
  </si>
  <si>
    <t>PSV</t>
  </si>
  <si>
    <t>Práce a dodávky PSV</t>
  </si>
  <si>
    <t>767</t>
  </si>
  <si>
    <t>Konstrukce zámečnické</t>
  </si>
  <si>
    <t>37</t>
  </si>
  <si>
    <t>767590120</t>
  </si>
  <si>
    <t>Montáž podlahového roštu šroubovaného</t>
  </si>
  <si>
    <t>-1292095766</t>
  </si>
  <si>
    <t>Montáž podlahových konstrukcí  podlahových roštů, podlah připevněných šroubováním</t>
  </si>
  <si>
    <t>"podlaha lávky" 5*32,0</t>
  </si>
  <si>
    <t>38</t>
  </si>
  <si>
    <t>55347057</t>
  </si>
  <si>
    <t>rošt podlahový svařovaný žárově zinkovaný velikost 30/3mm 1000x1000mm</t>
  </si>
  <si>
    <t>2029511341</t>
  </si>
  <si>
    <t>39</t>
  </si>
  <si>
    <t>767995113</t>
  </si>
  <si>
    <t>Montáž atypických zámečnických konstrukcí hmotnosti do 20 kg</t>
  </si>
  <si>
    <t>-597282464</t>
  </si>
  <si>
    <t>Montáž ostatních atypických zámečnických konstrukcí  hmotnosti přes 10 do 20 kg</t>
  </si>
  <si>
    <t>"česle - viz. D.2.9." 4,57+2,64+11,84</t>
  </si>
  <si>
    <t>40</t>
  </si>
  <si>
    <t>55399032</t>
  </si>
  <si>
    <t>Ocelové česle 0,83x0,5 m žárově pozinkované + epoxidový nátěr dvouvrstvý</t>
  </si>
  <si>
    <t>kpl</t>
  </si>
  <si>
    <t>412827855</t>
  </si>
  <si>
    <t>41</t>
  </si>
  <si>
    <t>767995114</t>
  </si>
  <si>
    <t>Montáž atypických zámečnických konstrukcí hmotnosti do 50 kg</t>
  </si>
  <si>
    <t>-22162084</t>
  </si>
  <si>
    <t>Montáž ostatních atypických zámečnických konstrukcí  hmotnosti přes 20 do 50 kg</t>
  </si>
  <si>
    <t>"poklop požaráku - viz. D.2.8." 44,0</t>
  </si>
  <si>
    <t>"branka lávky - viz. D.2.10." 34,7</t>
  </si>
  <si>
    <t>"přichycení lávky k požeráku L profilem - viz. TZ D.2." 1,1*17,9</t>
  </si>
  <si>
    <t>42</t>
  </si>
  <si>
    <t>55299038</t>
  </si>
  <si>
    <t>Poklop požeráku z nerezového plechu tl. 5 mm uzamykatelný 1,2 x 0,9 m</t>
  </si>
  <si>
    <t>-1685572886</t>
  </si>
  <si>
    <t>Poznámka k položce:
vč. 2 ks pantů</t>
  </si>
  <si>
    <t>43</t>
  </si>
  <si>
    <t>55399063</t>
  </si>
  <si>
    <t>Ocelová branka 0,95 x 0,91 m vč. pantů, kliky a zámku, žárově pozinkovaná + epoxidový nátěr dvouvrstvý</t>
  </si>
  <si>
    <t>-247793728</t>
  </si>
  <si>
    <t>44</t>
  </si>
  <si>
    <t>13011068</t>
  </si>
  <si>
    <t>úhelník ocelový rovnostranný jakost 11 375 100x100x12mm</t>
  </si>
  <si>
    <t>1852966368</t>
  </si>
  <si>
    <t>1,1*17,9*1,08*0,001</t>
  </si>
  <si>
    <t>45</t>
  </si>
  <si>
    <t>767995115</t>
  </si>
  <si>
    <t>Montáž atypických zámečnických konstrukcí hmotnosti do 100 kg</t>
  </si>
  <si>
    <t>187086277</t>
  </si>
  <si>
    <t>Montáž ostatních atypických zámečnických konstrukcí  hmotnosti přes 50 do 100 kg</t>
  </si>
  <si>
    <t>"nosná kce lávky (2xI160) - viz. D.2.10." 179,0</t>
  </si>
  <si>
    <t>"zábradlí lávky - viz. D.2.10. (2 ks)" 38,1+73,2+39,62</t>
  </si>
  <si>
    <t>46</t>
  </si>
  <si>
    <t>13010718</t>
  </si>
  <si>
    <t>ocel profilová IPN 160 jakost 11 375</t>
  </si>
  <si>
    <t>-1058624490</t>
  </si>
  <si>
    <t>179,0*1,08*0,001</t>
  </si>
  <si>
    <t>47</t>
  </si>
  <si>
    <t>55399088</t>
  </si>
  <si>
    <t>Ocelové zábradlí z čtvercových trubek 50/5, v. 1,1 m, dl. 5,0 m žárově pozinkované + epoxidový nátěr dvouvrstvý</t>
  </si>
  <si>
    <t>-1855113743</t>
  </si>
  <si>
    <t>48</t>
  </si>
  <si>
    <t>767999003</t>
  </si>
  <si>
    <t>Žárové pozinkování</t>
  </si>
  <si>
    <t>1609695615</t>
  </si>
  <si>
    <t>"nosná kce lávky (2xI160) - viz. D.2.10." 179,0*1,08</t>
  </si>
  <si>
    <t>"přichycení lávky k požeráku L profilem - viz. TZ D.2." 1,1*17,9*1,08</t>
  </si>
  <si>
    <t>49</t>
  </si>
  <si>
    <t>998767101</t>
  </si>
  <si>
    <t>Přesun hmot tonážní pro zámečnické konstrukce v objektech v do 6 m</t>
  </si>
  <si>
    <t>-1685312207</t>
  </si>
  <si>
    <t>Přesun hmot pro zámečnické konstrukce  stanovený z hmotnosti přesunovaného materiálu vodorovná dopravní vzdálenost do 50 m v objektech výšky do 6 m</t>
  </si>
  <si>
    <t>783</t>
  </si>
  <si>
    <t>Dokončovací práce - nátěry</t>
  </si>
  <si>
    <t>50</t>
  </si>
  <si>
    <t>783334201</t>
  </si>
  <si>
    <t>Základní antikorozní jednonásobný epoxidový nátěr zámečnických konstrukcí</t>
  </si>
  <si>
    <t>51179588</t>
  </si>
  <si>
    <t>Základní antikorozní nátěr zámečnických konstrukcí jednonásobný epoxidový</t>
  </si>
  <si>
    <t>"I160 + L160" 2*5,0*0,574+1,1*0,370</t>
  </si>
  <si>
    <t>51</t>
  </si>
  <si>
    <t>783337101</t>
  </si>
  <si>
    <t>Krycí jednonásobný epoxidový nátěr zámečnických konstrukcí</t>
  </si>
  <si>
    <t>1158835345</t>
  </si>
  <si>
    <t>Krycí nátěr (email) zámečnických konstrukcí jednonásobný epoxidový</t>
  </si>
  <si>
    <t>SO-04 - Bezpečnostní přeliv</t>
  </si>
  <si>
    <t xml:space="preserve">    997 - Přesun sutě</t>
  </si>
  <si>
    <t>-1837180899</t>
  </si>
  <si>
    <t>"průleh - viz. D.2.11." 13,0*3,8*1,4+6,4*5,4*0,9</t>
  </si>
  <si>
    <t>"přeliv - viz. D.2.11." 6,3*8,8*0,6+9,2*7,0*1,6+6,13*1,8*1,9*2+5,0*2,5*2,2*2</t>
  </si>
  <si>
    <t>1559376329</t>
  </si>
  <si>
    <t>"práh průlehu (pod záhozem a zavázání) - viz. D.2.11." 4,62*2,0*0,5+(2,0+1,3)*2,0*2,07</t>
  </si>
  <si>
    <t>-156995047</t>
  </si>
  <si>
    <t>"přebytečná zemina" 333,5+18,3-176,6</t>
  </si>
  <si>
    <t>"na prosypání záhozu" -(25,9+25,9)*0,2</t>
  </si>
  <si>
    <t>1488140484</t>
  </si>
  <si>
    <t>10*164,84</t>
  </si>
  <si>
    <t>167101102</t>
  </si>
  <si>
    <t>Nakládání výkopku z hornin tř. 1 až 4 přes 100 m3</t>
  </si>
  <si>
    <t>1850520510</t>
  </si>
  <si>
    <t>Nakládání, skládání a překládání neulehlého výkopku nebo sypaniny  nakládání, množství přes 100 m3, z hornin tř. 1 až 4</t>
  </si>
  <si>
    <t>1032692746</t>
  </si>
  <si>
    <t>"přebytečná zemina" 164,84</t>
  </si>
  <si>
    <t>1514850540</t>
  </si>
  <si>
    <t>"přebytečná zemina" 164,84*1,8</t>
  </si>
  <si>
    <t>-1129301042</t>
  </si>
  <si>
    <t>"zásyp šachty po rezervoáru - viz. D.2. " 3,14*1,1*1,1*4,5</t>
  </si>
  <si>
    <t>"prahy přelivu - viz. D.2.11." (1,0*1,0+6,1*1,3+0,65*0,75)*7,0+(4,83*1,8*1,9+3,7*1,5*2,2+5,0*1,0*2,2)*2</t>
  </si>
  <si>
    <t>"práh průlehu - viz. D.2.11." 4,62*0,5*(0,5+1,3)+(2,0+1,3)*1,0*2,07+0,75*1,0*2,07*2</t>
  </si>
  <si>
    <t>175101209</t>
  </si>
  <si>
    <t>Příplatek k obsypání objektu za ruční prohození sypaniny sítem, uložené do 3 m</t>
  </si>
  <si>
    <t>-1972099300</t>
  </si>
  <si>
    <t>Obsypání objektů nad přilehlým původním terénem sypaninou z vhodných hornin 1 až 4 nebo materiálem uloženým ve vzdálenosti do 3 m od vnějšího kraje objektu pro jakoukoliv míru zhutnění Příplatek k ceně za prohození sypaniny sítem</t>
  </si>
  <si>
    <t>"zemina na zásyp" 176,6</t>
  </si>
  <si>
    <t>181301103</t>
  </si>
  <si>
    <t>Rozprostření ornice tl vrstvy do 200 mm pl do 500 m2 v rovině nebo ve svahu do 1:5</t>
  </si>
  <si>
    <t>1795171403</t>
  </si>
  <si>
    <t>Rozprostření a urovnání ornice v rovině nebo ve svahu sklonu do 1:5 při souvislé ploše do 500 m2, tl. vrstvy přes 150 do 200 mm</t>
  </si>
  <si>
    <t>"prosypání záhozu (50%)" 11,5*4,5*0,5</t>
  </si>
  <si>
    <t>-1422629569</t>
  </si>
  <si>
    <t>593548788</t>
  </si>
  <si>
    <t>-457674996</t>
  </si>
  <si>
    <t>(25,88+25,88)*0,02*1,03</t>
  </si>
  <si>
    <t>182301123</t>
  </si>
  <si>
    <t>Rozprostření ornice pl do 500 m2 ve svahu přes 1:5 tl vrstvy do 200 mm</t>
  </si>
  <si>
    <t>520480074</t>
  </si>
  <si>
    <t>Rozprostření a urovnání ornice ve svahu sklonu přes 1:5 při souvislé ploše do 500 m2, tl. vrstvy přes 150 do 200 mm</t>
  </si>
  <si>
    <t>707685175</t>
  </si>
  <si>
    <t>"prahy přelivu - viz. D.2.11." (16,2+15,4)*1,0*0,1</t>
  </si>
  <si>
    <t>"práh průlehu - viz. D.2.11." 6,12*1,0*0,1</t>
  </si>
  <si>
    <t>273351121</t>
  </si>
  <si>
    <t>Zřízení bednění základových desek</t>
  </si>
  <si>
    <t>-677000386</t>
  </si>
  <si>
    <t>Bednění základů desek zřízení</t>
  </si>
  <si>
    <t>"prahy přelivu - viz. D.2.11." (16,2+1,0)*2*0,1+(15,4+1,0)*2*0,1</t>
  </si>
  <si>
    <t>"práh průlehu - viz. D.2.11." (6,12+1,0)*2*0,1</t>
  </si>
  <si>
    <t>273351122</t>
  </si>
  <si>
    <t>Odstranění bednění základových desek</t>
  </si>
  <si>
    <t>736691810</t>
  </si>
  <si>
    <t>Bednění základů desek odstranění</t>
  </si>
  <si>
    <t>274322611</t>
  </si>
  <si>
    <t>Základové pasy ze ŽB se zvýšenými nároky na prostředí tř. C 30/37 XC4, XF1, XA2</t>
  </si>
  <si>
    <t>-541818423</t>
  </si>
  <si>
    <t>Základy z betonu železového (bez výztuže) pasy z betonu se zvýšenými nároky na prostředí tř. C 30/37 XC4, XF1, XA2</t>
  </si>
  <si>
    <t>"prahy přelivu - viz. D.2.11." 1,5*0,65*2,1*2*2+(3,0+2,6)*0,65*1,8*2+7,0*0,65*1,5*2</t>
  </si>
  <si>
    <t>"práh průlehu - viz. D.2.11." (0,3+1,0)*0,65*1,97+(0,61+0,88)*0,65*1,74+3,13*0,65*1,5</t>
  </si>
  <si>
    <t>23479346</t>
  </si>
  <si>
    <t>"prahy přelivu - viz. D.2.11." 1,5*2,1*2*4+(3,0+2,6)*1,8*2*2+7,0*1,5*2*2+0,65*(2,1*4+1,5*6)</t>
  </si>
  <si>
    <t>"práh průlehu - viz. D.2.11." (0,3+1,0)*1,97*2+(0,61+0,88)*1,74*2+3,13*1,5*2+0,65*1,97*2</t>
  </si>
  <si>
    <t>-41008889</t>
  </si>
  <si>
    <t>1663905293</t>
  </si>
  <si>
    <t>"prahy přelivu a průlehu - viz. D.2.11." 147,0*4,44*0,001</t>
  </si>
  <si>
    <t>451315116</t>
  </si>
  <si>
    <t>Podkladní nebo výplňová vrstva z betonu C 20/25 tl do 100 mm</t>
  </si>
  <si>
    <t>-1520919652</t>
  </si>
  <si>
    <t>Podkladní a výplňové vrstvy z betonu prostého  tloušťky do 100 mm, z betonu C 20/25</t>
  </si>
  <si>
    <t>"pod dlažbu - viz. D.2.11." 6,4*6,7+6,27*7,0+4,13*1,85*2</t>
  </si>
  <si>
    <t>462511370</t>
  </si>
  <si>
    <t>Zához z lomového kamene bez proštěrkování z terénu hmotnost nad 200 do 500 kg</t>
  </si>
  <si>
    <t>361641050</t>
  </si>
  <si>
    <t>Zához z lomového kamene neupraveného záhozového  bez proštěrkování z terénu, hmotnosti jednotlivých kamenů přes 200 do 500 kg</t>
  </si>
  <si>
    <t>Poznámka k položce:
80% kamene 250 kg, 20% menší frakce</t>
  </si>
  <si>
    <t>"průleh - viz. D.2.11." 11,4*4,5*1,0</t>
  </si>
  <si>
    <t>462519003</t>
  </si>
  <si>
    <t>Příplatek za urovnání ploch záhozu z lomového kamene hmotnost nad 200 do 500 kg</t>
  </si>
  <si>
    <t>-1222060046</t>
  </si>
  <si>
    <t>Zához z lomového kamene neupraveného záhozového  Příplatek k cenám za urovnání viditelných ploch záhozu z kamene, hmotnosti jednotlivých kamenů přes 200 do 500 kg</t>
  </si>
  <si>
    <t>"průleh" 11,4*4,5</t>
  </si>
  <si>
    <t>465513127</t>
  </si>
  <si>
    <t>Dlažba z lomového kamene na cementovou maltu s vyspárováním tl 200 mm</t>
  </si>
  <si>
    <t>1974988269</t>
  </si>
  <si>
    <t>Dlažba z lomového kamene lomařsky upraveného  na cementovou maltu, s vyspárováním cementovou maltou, tl. kamene 200 mm</t>
  </si>
  <si>
    <t>"viz. D.2.11." 6,4*6,7+6,27*7,0+4,13*1,85*2</t>
  </si>
  <si>
    <t>931992111</t>
  </si>
  <si>
    <t>Výplň dilatačních spár z pěnového polystyrénu tl 20 mm</t>
  </si>
  <si>
    <t>-452554259</t>
  </si>
  <si>
    <t>Výplň dilatačních spár z polystyrenu  pěnového, tloušťky 20 mm</t>
  </si>
  <si>
    <t>Poznámka k položce:
- pěnový polystyren tl. 10 mm</t>
  </si>
  <si>
    <t>"prahy přelivu - viz. D.2.11." 0,65*1,5*3*2</t>
  </si>
  <si>
    <t>931994106</t>
  </si>
  <si>
    <t>Těsnění dilatační spáry betonové konstrukce vnitřním těsnicím pásem</t>
  </si>
  <si>
    <t>1133848789</t>
  </si>
  <si>
    <t>Těsnění spáry betonové konstrukce pásy, profily, tmely  těsnicím pásem vnitřním, spáry dilatační</t>
  </si>
  <si>
    <t>"prahy přelivu - viz. D.2.11." 1,5*3*2</t>
  </si>
  <si>
    <t>931994142</t>
  </si>
  <si>
    <t>Těsnění dilatační spáry betonové konstrukce polyuretanovým tmelem do pl 4,0 cm2</t>
  </si>
  <si>
    <t>-258999082</t>
  </si>
  <si>
    <t>Těsnění spáry betonové konstrukce pásy, profily, tmely  tmelem polyuretanovým spáry dilatační do 4,0 cm2</t>
  </si>
  <si>
    <t>"prahy přelivu - viz. D.2.11." (1,5+0,5+1,5)*3*2</t>
  </si>
  <si>
    <t>961031411</t>
  </si>
  <si>
    <t>Bourání základů cihelných na MC</t>
  </si>
  <si>
    <t>-1766768029</t>
  </si>
  <si>
    <t>Bourání základů ze zdiva cihelného  na maltu cementovou</t>
  </si>
  <si>
    <t>"rezervoár - viz. D.2. (odpočet ŽB poklopu)" 14,4-0,4</t>
  </si>
  <si>
    <t>963012510</t>
  </si>
  <si>
    <t>Bourání stropů z ŽB desek š do 300 mm tl do 140 mm</t>
  </si>
  <si>
    <t>-1107358975</t>
  </si>
  <si>
    <t>Bourání stropů z desek nebo panelů železobetonových prefabrikovaných s dutinami  z desek, š. do 300 mm tl. do 140 mm</t>
  </si>
  <si>
    <t>"poklop rezervoáru" 0,4</t>
  </si>
  <si>
    <t>981011413</t>
  </si>
  <si>
    <t>Demolice budov zděných na MC nebo z betonu podíl konstrukcí do 20 % postupným rozebíráním</t>
  </si>
  <si>
    <t>503297205</t>
  </si>
  <si>
    <t>Demolice budov  postupným rozebíráním z cihel, kamene, tvárnic na maltu cementovou nebo z betonu prostého s podílem konstrukcí přes 15 do 20 %</t>
  </si>
  <si>
    <t>"čerpací stanice - viz. D.2." 10,7</t>
  </si>
  <si>
    <t>997</t>
  </si>
  <si>
    <t>Přesun sutě</t>
  </si>
  <si>
    <t>997013501</t>
  </si>
  <si>
    <t>Odvoz suti a vybouraných hmot na skládku nebo meziskládku do 1 km se složením</t>
  </si>
  <si>
    <t>1143818929</t>
  </si>
  <si>
    <t>Odvoz suti a vybouraných hmot na skládku nebo meziskládku  se složením, na vzdálenost do 1 km</t>
  </si>
  <si>
    <t>"rezervoár" 25,2</t>
  </si>
  <si>
    <t>"ŽB poklop rezervoáru" 0,840</t>
  </si>
  <si>
    <t>"čerpací stanice" 3,959</t>
  </si>
  <si>
    <t>997013509</t>
  </si>
  <si>
    <t>Příplatek k odvozu suti a vybouraných hmot na skládku ZKD 1 km přes 1 km</t>
  </si>
  <si>
    <t>-207206574</t>
  </si>
  <si>
    <t>Odvoz suti a vybouraných hmot na skládku nebo meziskládku  se složením, na vzdálenost Příplatek k ceně za každý další i započatý 1 km přes 1 km</t>
  </si>
  <si>
    <t>19*29,999</t>
  </si>
  <si>
    <t>997013802</t>
  </si>
  <si>
    <t>Poplatek za uložení na skládce (skládkovné) stavebního odpadu železobetonového kód odpadu 170 101</t>
  </si>
  <si>
    <t>-98598025</t>
  </si>
  <si>
    <t>Poplatek za uložení stavebního odpadu na skládce (skládkovné) z armovaného betonu zatříděného do Katalogu odpadů pod kódem 170 101</t>
  </si>
  <si>
    <t>997013809</t>
  </si>
  <si>
    <t>Poplatek za uložení na skládce (skládkovné) stavebního odpadu ze směsí nebo oddělených frakcí betonu, cihel a keramických výrobků kód odpadu 170 107</t>
  </si>
  <si>
    <t>-2092843050</t>
  </si>
  <si>
    <t>Poplatek za uložení stavebního odpadu na skládce (skládkovné) ze směsí nebo oddělených frakcí betonu, cihel a keramických výrobků zatříděného do Katalogu odpadů pod kódem 170 107</t>
  </si>
  <si>
    <t>-1146503236</t>
  </si>
  <si>
    <t>SO-05 - Deponie</t>
  </si>
  <si>
    <t>171101131</t>
  </si>
  <si>
    <t>Uložení sypaniny z hornin nesoudržných a soudržných střídavě do násypů zhutněných</t>
  </si>
  <si>
    <t>-1137912017</t>
  </si>
  <si>
    <t>Uložení sypaniny do násypů  s rozprostřením sypaniny ve vrstvách a s hrubým urovnáním zhutněných s uzavřením povrchu násypu z hornin nesoudržných a soudržných střídavě ukládaných</t>
  </si>
  <si>
    <t>"sediment+nevhodné zeminy" 2316,2+2502,1</t>
  </si>
  <si>
    <t>994742479</t>
  </si>
  <si>
    <t>"koruna deponie" 998,0</t>
  </si>
  <si>
    <t>-15785530</t>
  </si>
  <si>
    <t>"viz. Tabulka kubatur D.2." 1530,0</t>
  </si>
  <si>
    <t>-415797436</t>
  </si>
  <si>
    <t>(998,0+1530,0)*0,02*1,03</t>
  </si>
  <si>
    <t>-684705702</t>
  </si>
  <si>
    <t>-1181742883</t>
  </si>
  <si>
    <t>-1581539864</t>
  </si>
  <si>
    <t>"opevnění svahu deponie - viz. Tabulka kubatur D.2." 282,0</t>
  </si>
  <si>
    <t>2109559127</t>
  </si>
  <si>
    <t>282,0/0,3</t>
  </si>
  <si>
    <t>463212111</t>
  </si>
  <si>
    <t>Rovnanina z lomového kamene upraveného s vyklínováním spár úlomky kamene</t>
  </si>
  <si>
    <t>1263534110</t>
  </si>
  <si>
    <t>Rovnanina z lomového kamene upraveného, tříděného  jakékoliv tloušťky rovnaniny s vyklínováním spár a dutin úlomky kamene</t>
  </si>
  <si>
    <t>"opevnění výustí - viz. D.2." 4,0*0,3</t>
  </si>
  <si>
    <t>931990001-R</t>
  </si>
  <si>
    <t>Úprava stávajících výustí DN 200</t>
  </si>
  <si>
    <t>ks</t>
  </si>
  <si>
    <t>-1054721099</t>
  </si>
  <si>
    <t>Úprava stávajících výustí do DN 200</t>
  </si>
  <si>
    <t>Poznámka k položce:
Cena zahrnuje zemní práce, napojení 15 m nové PVC potrubí, seříznutí dle sklonu břehu.</t>
  </si>
  <si>
    <t>"viz. C.3." 1,0</t>
  </si>
  <si>
    <t>931990003-R</t>
  </si>
  <si>
    <t>Úprava stávajících výustí DN 300</t>
  </si>
  <si>
    <t>-2099326637</t>
  </si>
  <si>
    <t>692503637</t>
  </si>
  <si>
    <t>VON - Vedlejší a ostatní náklady</t>
  </si>
  <si>
    <t>VRN - Vedlejší rozpočtové náklady</t>
  </si>
  <si>
    <t xml:space="preserve">    VRN2 - Příprava staveniště</t>
  </si>
  <si>
    <t xml:space="preserve">    VRN9 - Ostatní náklady</t>
  </si>
  <si>
    <t>VRN</t>
  </si>
  <si>
    <t>Vedlejší rozpočtové náklady</t>
  </si>
  <si>
    <t>VRN2</t>
  </si>
  <si>
    <t>Příprava staveniště</t>
  </si>
  <si>
    <t>031002000</t>
  </si>
  <si>
    <t>Zařízení staveniště</t>
  </si>
  <si>
    <t>soubor</t>
  </si>
  <si>
    <t>1024</t>
  </si>
  <si>
    <t>-1886255009</t>
  </si>
  <si>
    <t>Poznámka k položce:
Zřízení zařízení staveniště, jeho připojení na sítě, oplocení prostoru  a jejich následné odstranění (plocha zpevněná panely 100 m2). Zajištění přístupu k jednotlivým úsekům stavby za účelem provádění a uvedení do původního stavu po ukončení stavby, náhrada za dočasné zábory ploch. Zřízení a odstranění případných dočasných komunikací, sjezdů, nájezdů, lávek přes výkopy. Pro zamezení ohrožení a pádu do výkopu bude staveniště viditelně ohraničeno. V místě výkopů bude umístěno mobilní hrazení v. min. 1,8 m. Zřízení čistících zón před výjezdem z obvodu staveniště. Zajištění bezpečnosti práce a ochrany životního prostředí. Ochrana stromů před mechanickým poškozením vypolštářovaným bedněním: průměr 10-30 cm - 21 ks, 30-50 cm - 13 ks. U těchto stromů bude provedeno i částečné vyvázání větví v nižší etáži.
Povrchy dotčené přístupem a dočasným záborem (manipulační plochy) budou před zahájením stavby zdokumentovány a po dokončení stavebních prací uvedeny do původního stavu včetně obnovy původního travního porostu.</t>
  </si>
  <si>
    <t>031002001</t>
  </si>
  <si>
    <t>Úplné vyčerpání zátopy nádrže</t>
  </si>
  <si>
    <t>673156278</t>
  </si>
  <si>
    <t>Poznámka k položce:
V nejnižším místě nádrže bude zřízena čerpací jímka. Vypuštěná nádrž bude ponechána v zimním období k vymrznutí.</t>
  </si>
  <si>
    <t>031002002</t>
  </si>
  <si>
    <t>Dopravní značení na staveništi</t>
  </si>
  <si>
    <t>-1671367987</t>
  </si>
  <si>
    <t>Poznámka k položce:
Projednání a zajištění zvláštního užívání komunikací a veřejných ploch, zajištění dopravního značení
 k dopravním omezením, řízení provozu vč. případné světelné signalizace, jejich údržba a přemisťování a následné odstranění, a to v rozsahu nezbytném pro řádné a bezpečné provádění stavby (dopravní omezení na komunikaci I/32).</t>
  </si>
  <si>
    <t>031002008</t>
  </si>
  <si>
    <t>Ztížené dopravní a výrobní podmínky</t>
  </si>
  <si>
    <t>664548782</t>
  </si>
  <si>
    <t>Poznámka k položce:
Mechanizační prostředky budou použity dle prostorových možností příjezdové komunikace. (úzká komunikace s omezenou tonáží).</t>
  </si>
  <si>
    <t>VRN9</t>
  </si>
  <si>
    <t>Ostatní náklady</t>
  </si>
  <si>
    <t>090001000</t>
  </si>
  <si>
    <t>Geodetické vytýčení před zahájením realizace 
stavebních prací vč. vytýčení hranic dotčených pozemků</t>
  </si>
  <si>
    <t>-1438338892</t>
  </si>
  <si>
    <t>Poznámka k položce:
hráz dl. 135 m, zdrž (sediment), deponie, bezpečnostní přeliv, výpustné zařízení</t>
  </si>
  <si>
    <t>091003000</t>
  </si>
  <si>
    <t>Geodetické práce po výstavbě vč. geometrického plánu</t>
  </si>
  <si>
    <t>1429171735</t>
  </si>
  <si>
    <t>091204000</t>
  </si>
  <si>
    <t>Dokumentace skutečného provedení stavby</t>
  </si>
  <si>
    <t>-920160018</t>
  </si>
  <si>
    <t>091404000</t>
  </si>
  <si>
    <t xml:space="preserve">Zkoušky, atesty a revize podle ČSN a případných jiných právních nebo technických předpisů
</t>
  </si>
  <si>
    <t>-854670134</t>
  </si>
  <si>
    <t>Poznámka k položce:
Zajištění a provedení všech ostatních nezbytných zkoušek, rozborů, atestů a revizí podle ČSN a případných jiných právních nebo technických předpisů platných v době provádění a předání díla, kterými bude prokázáno dosažení předepsané kvality a předepsaných technických parametrů díla.</t>
  </si>
  <si>
    <t>091406000</t>
  </si>
  <si>
    <t>Publicita projektu - informační tabule</t>
  </si>
  <si>
    <t>839810499</t>
  </si>
  <si>
    <t xml:space="preserve">Poznámka k položce:
Zhotovení a instalace prezentační cedule 
nejpozději do jednoho měsíce od převzetí staveniště na místě realizace (dočasná) a následná instalace prezentační cedule po dokončení stavby (trvalá).
</t>
  </si>
  <si>
    <t>091704000</t>
  </si>
  <si>
    <t xml:space="preserve">Vypracování Plánu opatření pro případ havárie
</t>
  </si>
  <si>
    <t>-73224900</t>
  </si>
  <si>
    <t xml:space="preserve">Poznámka k položce:
Zhotovitelem vypracovaný Plán opatření pro případ úniku závadných látek (např. ropné produkty, cementové výluhy, odpadní vody z těsnících clon,atd.)
</t>
  </si>
  <si>
    <t>091804000</t>
  </si>
  <si>
    <t xml:space="preserve">Zpracování povodňového plánu stavby včetně zajištění schválení příslušnými orgány </t>
  </si>
  <si>
    <t>1217269551</t>
  </si>
  <si>
    <t>091806000</t>
  </si>
  <si>
    <t>Zajištění všech nezbytných průzkumů nutných pro řádné provádění a dokončení díla</t>
  </si>
  <si>
    <t>1404812570</t>
  </si>
  <si>
    <t>Poznámka k položce:
- archeologický průzkum</t>
  </si>
  <si>
    <t>092004007</t>
  </si>
  <si>
    <t>Prohlídka staveniště před zahájením stavby a případný transfér živočichů a rostlin</t>
  </si>
  <si>
    <t>775997276</t>
  </si>
  <si>
    <t>092004008</t>
  </si>
  <si>
    <t>Projednání a zajištění písemných souhlasných vyjádření všech dotčených vlastníků</t>
  </si>
  <si>
    <t>-1176527330</t>
  </si>
  <si>
    <t>Poznámka k položce:
Přístupy budou projednány a odsouhlaseny vlastníky dotčených pozemků.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</si>
</sst>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33" width="2.28125" style="1" customWidth="1"/>
    <col min="34" max="34" width="2.8515625" style="1" customWidth="1"/>
    <col min="35" max="35" width="27.140625" style="1" customWidth="1"/>
    <col min="36" max="37" width="2.140625" style="1" customWidth="1"/>
    <col min="38" max="38" width="7.140625" style="1" customWidth="1"/>
    <col min="39" max="39" width="2.8515625" style="1" customWidth="1"/>
    <col min="40" max="40" width="11.421875" style="1" customWidth="1"/>
    <col min="41" max="41" width="6.421875" style="1" customWidth="1"/>
    <col min="42" max="42" width="3.421875" style="1" customWidth="1"/>
    <col min="43" max="43" width="13.421875" style="1" hidden="1" customWidth="1"/>
    <col min="44" max="44" width="11.7109375" style="1" customWidth="1"/>
    <col min="45" max="47" width="22.140625" style="1" hidden="1" customWidth="1"/>
    <col min="48" max="49" width="18.421875" style="1" hidden="1" customWidth="1"/>
    <col min="50" max="51" width="21.421875" style="1" hidden="1" customWidth="1"/>
    <col min="52" max="52" width="18.421875" style="1" hidden="1" customWidth="1"/>
    <col min="53" max="53" width="16.421875" style="1" hidden="1" customWidth="1"/>
    <col min="54" max="54" width="21.421875" style="1" hidden="1" customWidth="1"/>
    <col min="55" max="55" width="18.421875" style="1" hidden="1" customWidth="1"/>
    <col min="56" max="56" width="16.421875" style="1" hidden="1" customWidth="1"/>
    <col min="57" max="57" width="57.00390625" style="1" customWidth="1"/>
    <col min="71" max="91" width="9.1406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72" t="s">
        <v>14</v>
      </c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0"/>
      <c r="AQ5" s="20"/>
      <c r="AR5" s="18"/>
      <c r="BE5" s="280" t="s">
        <v>15</v>
      </c>
      <c r="BS5" s="15" t="s">
        <v>6</v>
      </c>
    </row>
    <row r="6" spans="2:71" s="1" customFormat="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74" t="s">
        <v>17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0"/>
      <c r="AQ6" s="20"/>
      <c r="AR6" s="18"/>
      <c r="BE6" s="281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81"/>
      <c r="BS7" s="15" t="s">
        <v>6</v>
      </c>
    </row>
    <row r="8" spans="2:71" s="1" customFormat="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81"/>
      <c r="BS8" s="15" t="s">
        <v>6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81"/>
      <c r="BS9" s="15" t="s">
        <v>6</v>
      </c>
    </row>
    <row r="10" spans="2:71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81"/>
      <c r="BS10" s="15" t="s">
        <v>6</v>
      </c>
    </row>
    <row r="11" spans="2:71" s="1" customFormat="1" ht="18.4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81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81"/>
      <c r="BS12" s="15" t="s">
        <v>6</v>
      </c>
    </row>
    <row r="13" spans="2:71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29</v>
      </c>
      <c r="AO13" s="20"/>
      <c r="AP13" s="20"/>
      <c r="AQ13" s="20"/>
      <c r="AR13" s="18"/>
      <c r="BE13" s="281"/>
      <c r="BS13" s="15" t="s">
        <v>6</v>
      </c>
    </row>
    <row r="14" spans="2:71" ht="12.75">
      <c r="B14" s="19"/>
      <c r="C14" s="20"/>
      <c r="D14" s="20"/>
      <c r="E14" s="275" t="s">
        <v>29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E14" s="281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81"/>
      <c r="BS15" s="15" t="s">
        <v>4</v>
      </c>
    </row>
    <row r="16" spans="2:71" s="1" customFormat="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81"/>
      <c r="BS16" s="15" t="s">
        <v>4</v>
      </c>
    </row>
    <row r="17" spans="2:71" s="1" customFormat="1" ht="18.4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81"/>
      <c r="BS17" s="15" t="s">
        <v>32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81"/>
      <c r="BS18" s="15" t="s">
        <v>6</v>
      </c>
    </row>
    <row r="19" spans="2:71" s="1" customFormat="1" ht="12" customHeight="1">
      <c r="B19" s="19"/>
      <c r="C19" s="20"/>
      <c r="D19" s="27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81"/>
      <c r="BS19" s="15" t="s">
        <v>6</v>
      </c>
    </row>
    <row r="20" spans="2:71" s="1" customFormat="1" ht="18.4" customHeight="1">
      <c r="B20" s="19"/>
      <c r="C20" s="20"/>
      <c r="D20" s="20"/>
      <c r="E20" s="25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81"/>
      <c r="BS20" s="15" t="s">
        <v>32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81"/>
    </row>
    <row r="22" spans="2:57" s="1" customFormat="1" ht="12" customHeight="1">
      <c r="B22" s="19"/>
      <c r="C22" s="20"/>
      <c r="D22" s="27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81"/>
    </row>
    <row r="23" spans="2:57" s="1" customFormat="1" ht="14.45" customHeight="1">
      <c r="B23" s="19"/>
      <c r="C23" s="20"/>
      <c r="D23" s="20"/>
      <c r="E23" s="277" t="s">
        <v>1</v>
      </c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0"/>
      <c r="AP23" s="20"/>
      <c r="AQ23" s="20"/>
      <c r="AR23" s="18"/>
      <c r="BE23" s="281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81"/>
    </row>
    <row r="25" spans="2:57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81"/>
    </row>
    <row r="26" spans="1:57" s="2" customFormat="1" ht="25.9" customHeight="1">
      <c r="A26" s="32"/>
      <c r="B26" s="33"/>
      <c r="C26" s="34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83">
        <f>ROUND(AG94,2)</f>
        <v>0</v>
      </c>
      <c r="AL26" s="284"/>
      <c r="AM26" s="284"/>
      <c r="AN26" s="284"/>
      <c r="AO26" s="284"/>
      <c r="AP26" s="34"/>
      <c r="AQ26" s="34"/>
      <c r="AR26" s="37"/>
      <c r="BE26" s="281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81"/>
    </row>
    <row r="28" spans="1:57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78" t="s">
        <v>36</v>
      </c>
      <c r="M28" s="278"/>
      <c r="N28" s="278"/>
      <c r="O28" s="278"/>
      <c r="P28" s="278"/>
      <c r="Q28" s="34"/>
      <c r="R28" s="34"/>
      <c r="S28" s="34"/>
      <c r="T28" s="34"/>
      <c r="U28" s="34"/>
      <c r="V28" s="34"/>
      <c r="W28" s="278" t="s">
        <v>37</v>
      </c>
      <c r="X28" s="278"/>
      <c r="Y28" s="278"/>
      <c r="Z28" s="278"/>
      <c r="AA28" s="278"/>
      <c r="AB28" s="278"/>
      <c r="AC28" s="278"/>
      <c r="AD28" s="278"/>
      <c r="AE28" s="278"/>
      <c r="AF28" s="34"/>
      <c r="AG28" s="34"/>
      <c r="AH28" s="34"/>
      <c r="AI28" s="34"/>
      <c r="AJ28" s="34"/>
      <c r="AK28" s="278" t="s">
        <v>38</v>
      </c>
      <c r="AL28" s="278"/>
      <c r="AM28" s="278"/>
      <c r="AN28" s="278"/>
      <c r="AO28" s="278"/>
      <c r="AP28" s="34"/>
      <c r="AQ28" s="34"/>
      <c r="AR28" s="37"/>
      <c r="BE28" s="281"/>
    </row>
    <row r="29" spans="2:57" s="3" customFormat="1" ht="14.45" customHeight="1">
      <c r="B29" s="38"/>
      <c r="C29" s="39"/>
      <c r="D29" s="27" t="s">
        <v>39</v>
      </c>
      <c r="E29" s="39"/>
      <c r="F29" s="27" t="s">
        <v>40</v>
      </c>
      <c r="G29" s="39"/>
      <c r="H29" s="39"/>
      <c r="I29" s="39"/>
      <c r="J29" s="39"/>
      <c r="K29" s="39"/>
      <c r="L29" s="252">
        <v>0.21</v>
      </c>
      <c r="M29" s="253"/>
      <c r="N29" s="253"/>
      <c r="O29" s="253"/>
      <c r="P29" s="253"/>
      <c r="Q29" s="39"/>
      <c r="R29" s="39"/>
      <c r="S29" s="39"/>
      <c r="T29" s="39"/>
      <c r="U29" s="39"/>
      <c r="V29" s="39"/>
      <c r="W29" s="279">
        <f>ROUND(AZ94,2)</f>
        <v>0</v>
      </c>
      <c r="X29" s="253"/>
      <c r="Y29" s="253"/>
      <c r="Z29" s="253"/>
      <c r="AA29" s="253"/>
      <c r="AB29" s="253"/>
      <c r="AC29" s="253"/>
      <c r="AD29" s="253"/>
      <c r="AE29" s="253"/>
      <c r="AF29" s="39"/>
      <c r="AG29" s="39"/>
      <c r="AH29" s="39"/>
      <c r="AI29" s="39"/>
      <c r="AJ29" s="39"/>
      <c r="AK29" s="279">
        <f>ROUND(AV94,2)</f>
        <v>0</v>
      </c>
      <c r="AL29" s="253"/>
      <c r="AM29" s="253"/>
      <c r="AN29" s="253"/>
      <c r="AO29" s="253"/>
      <c r="AP29" s="39"/>
      <c r="AQ29" s="39"/>
      <c r="AR29" s="40"/>
      <c r="BE29" s="282"/>
    </row>
    <row r="30" spans="2:57" s="3" customFormat="1" ht="14.45" customHeight="1">
      <c r="B30" s="38"/>
      <c r="C30" s="39"/>
      <c r="D30" s="39"/>
      <c r="E30" s="39"/>
      <c r="F30" s="27" t="s">
        <v>41</v>
      </c>
      <c r="G30" s="39"/>
      <c r="H30" s="39"/>
      <c r="I30" s="39"/>
      <c r="J30" s="39"/>
      <c r="K30" s="39"/>
      <c r="L30" s="252">
        <v>0.15</v>
      </c>
      <c r="M30" s="253"/>
      <c r="N30" s="253"/>
      <c r="O30" s="253"/>
      <c r="P30" s="253"/>
      <c r="Q30" s="39"/>
      <c r="R30" s="39"/>
      <c r="S30" s="39"/>
      <c r="T30" s="39"/>
      <c r="U30" s="39"/>
      <c r="V30" s="39"/>
      <c r="W30" s="279">
        <f>ROUND(BA94,2)</f>
        <v>0</v>
      </c>
      <c r="X30" s="253"/>
      <c r="Y30" s="253"/>
      <c r="Z30" s="253"/>
      <c r="AA30" s="253"/>
      <c r="AB30" s="253"/>
      <c r="AC30" s="253"/>
      <c r="AD30" s="253"/>
      <c r="AE30" s="253"/>
      <c r="AF30" s="39"/>
      <c r="AG30" s="39"/>
      <c r="AH30" s="39"/>
      <c r="AI30" s="39"/>
      <c r="AJ30" s="39"/>
      <c r="AK30" s="279">
        <f>ROUND(AW94,2)</f>
        <v>0</v>
      </c>
      <c r="AL30" s="253"/>
      <c r="AM30" s="253"/>
      <c r="AN30" s="253"/>
      <c r="AO30" s="253"/>
      <c r="AP30" s="39"/>
      <c r="AQ30" s="39"/>
      <c r="AR30" s="40"/>
      <c r="BE30" s="282"/>
    </row>
    <row r="31" spans="2:57" s="3" customFormat="1" ht="14.45" customHeight="1" hidden="1">
      <c r="B31" s="38"/>
      <c r="C31" s="39"/>
      <c r="D31" s="39"/>
      <c r="E31" s="39"/>
      <c r="F31" s="27" t="s">
        <v>42</v>
      </c>
      <c r="G31" s="39"/>
      <c r="H31" s="39"/>
      <c r="I31" s="39"/>
      <c r="J31" s="39"/>
      <c r="K31" s="39"/>
      <c r="L31" s="252">
        <v>0.21</v>
      </c>
      <c r="M31" s="253"/>
      <c r="N31" s="253"/>
      <c r="O31" s="253"/>
      <c r="P31" s="253"/>
      <c r="Q31" s="39"/>
      <c r="R31" s="39"/>
      <c r="S31" s="39"/>
      <c r="T31" s="39"/>
      <c r="U31" s="39"/>
      <c r="V31" s="39"/>
      <c r="W31" s="279">
        <f>ROUND(BB94,2)</f>
        <v>0</v>
      </c>
      <c r="X31" s="253"/>
      <c r="Y31" s="253"/>
      <c r="Z31" s="253"/>
      <c r="AA31" s="253"/>
      <c r="AB31" s="253"/>
      <c r="AC31" s="253"/>
      <c r="AD31" s="253"/>
      <c r="AE31" s="253"/>
      <c r="AF31" s="39"/>
      <c r="AG31" s="39"/>
      <c r="AH31" s="39"/>
      <c r="AI31" s="39"/>
      <c r="AJ31" s="39"/>
      <c r="AK31" s="279">
        <v>0</v>
      </c>
      <c r="AL31" s="253"/>
      <c r="AM31" s="253"/>
      <c r="AN31" s="253"/>
      <c r="AO31" s="253"/>
      <c r="AP31" s="39"/>
      <c r="AQ31" s="39"/>
      <c r="AR31" s="40"/>
      <c r="BE31" s="282"/>
    </row>
    <row r="32" spans="2:57" s="3" customFormat="1" ht="14.45" customHeight="1" hidden="1">
      <c r="B32" s="38"/>
      <c r="C32" s="39"/>
      <c r="D32" s="39"/>
      <c r="E32" s="39"/>
      <c r="F32" s="27" t="s">
        <v>43</v>
      </c>
      <c r="G32" s="39"/>
      <c r="H32" s="39"/>
      <c r="I32" s="39"/>
      <c r="J32" s="39"/>
      <c r="K32" s="39"/>
      <c r="L32" s="252">
        <v>0.15</v>
      </c>
      <c r="M32" s="253"/>
      <c r="N32" s="253"/>
      <c r="O32" s="253"/>
      <c r="P32" s="253"/>
      <c r="Q32" s="39"/>
      <c r="R32" s="39"/>
      <c r="S32" s="39"/>
      <c r="T32" s="39"/>
      <c r="U32" s="39"/>
      <c r="V32" s="39"/>
      <c r="W32" s="279">
        <f>ROUND(BC94,2)</f>
        <v>0</v>
      </c>
      <c r="X32" s="253"/>
      <c r="Y32" s="253"/>
      <c r="Z32" s="253"/>
      <c r="AA32" s="253"/>
      <c r="AB32" s="253"/>
      <c r="AC32" s="253"/>
      <c r="AD32" s="253"/>
      <c r="AE32" s="253"/>
      <c r="AF32" s="39"/>
      <c r="AG32" s="39"/>
      <c r="AH32" s="39"/>
      <c r="AI32" s="39"/>
      <c r="AJ32" s="39"/>
      <c r="AK32" s="279">
        <v>0</v>
      </c>
      <c r="AL32" s="253"/>
      <c r="AM32" s="253"/>
      <c r="AN32" s="253"/>
      <c r="AO32" s="253"/>
      <c r="AP32" s="39"/>
      <c r="AQ32" s="39"/>
      <c r="AR32" s="40"/>
      <c r="BE32" s="282"/>
    </row>
    <row r="33" spans="2:57" s="3" customFormat="1" ht="14.45" customHeight="1" hidden="1">
      <c r="B33" s="38"/>
      <c r="C33" s="39"/>
      <c r="D33" s="39"/>
      <c r="E33" s="39"/>
      <c r="F33" s="27" t="s">
        <v>44</v>
      </c>
      <c r="G33" s="39"/>
      <c r="H33" s="39"/>
      <c r="I33" s="39"/>
      <c r="J33" s="39"/>
      <c r="K33" s="39"/>
      <c r="L33" s="252">
        <v>0</v>
      </c>
      <c r="M33" s="253"/>
      <c r="N33" s="253"/>
      <c r="O33" s="253"/>
      <c r="P33" s="253"/>
      <c r="Q33" s="39"/>
      <c r="R33" s="39"/>
      <c r="S33" s="39"/>
      <c r="T33" s="39"/>
      <c r="U33" s="39"/>
      <c r="V33" s="39"/>
      <c r="W33" s="279">
        <f>ROUND(BD94,2)</f>
        <v>0</v>
      </c>
      <c r="X33" s="253"/>
      <c r="Y33" s="253"/>
      <c r="Z33" s="253"/>
      <c r="AA33" s="253"/>
      <c r="AB33" s="253"/>
      <c r="AC33" s="253"/>
      <c r="AD33" s="253"/>
      <c r="AE33" s="253"/>
      <c r="AF33" s="39"/>
      <c r="AG33" s="39"/>
      <c r="AH33" s="39"/>
      <c r="AI33" s="39"/>
      <c r="AJ33" s="39"/>
      <c r="AK33" s="279">
        <v>0</v>
      </c>
      <c r="AL33" s="253"/>
      <c r="AM33" s="253"/>
      <c r="AN33" s="253"/>
      <c r="AO33" s="253"/>
      <c r="AP33" s="39"/>
      <c r="AQ33" s="39"/>
      <c r="AR33" s="40"/>
      <c r="BE33" s="282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81"/>
    </row>
    <row r="35" spans="1:57" s="2" customFormat="1" ht="25.9" customHeight="1">
      <c r="A35" s="32"/>
      <c r="B35" s="33"/>
      <c r="C35" s="41"/>
      <c r="D35" s="42" t="s">
        <v>45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46</v>
      </c>
      <c r="U35" s="43"/>
      <c r="V35" s="43"/>
      <c r="W35" s="43"/>
      <c r="X35" s="256" t="s">
        <v>47</v>
      </c>
      <c r="Y35" s="257"/>
      <c r="Z35" s="257"/>
      <c r="AA35" s="257"/>
      <c r="AB35" s="257"/>
      <c r="AC35" s="43"/>
      <c r="AD35" s="43"/>
      <c r="AE35" s="43"/>
      <c r="AF35" s="43"/>
      <c r="AG35" s="43"/>
      <c r="AH35" s="43"/>
      <c r="AI35" s="43"/>
      <c r="AJ35" s="43"/>
      <c r="AK35" s="258">
        <f>SUM(AK26:AK33)</f>
        <v>0</v>
      </c>
      <c r="AL35" s="257"/>
      <c r="AM35" s="257"/>
      <c r="AN35" s="257"/>
      <c r="AO35" s="259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2:44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5" customHeight="1">
      <c r="B49" s="45"/>
      <c r="C49" s="46"/>
      <c r="D49" s="47" t="s">
        <v>48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49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.75">
      <c r="A60" s="32"/>
      <c r="B60" s="33"/>
      <c r="C60" s="34"/>
      <c r="D60" s="50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50</v>
      </c>
      <c r="AI60" s="36"/>
      <c r="AJ60" s="36"/>
      <c r="AK60" s="36"/>
      <c r="AL60" s="36"/>
      <c r="AM60" s="50" t="s">
        <v>51</v>
      </c>
      <c r="AN60" s="36"/>
      <c r="AO60" s="36"/>
      <c r="AP60" s="34"/>
      <c r="AQ60" s="34"/>
      <c r="AR60" s="37"/>
      <c r="BE60" s="32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.75">
      <c r="A64" s="32"/>
      <c r="B64" s="33"/>
      <c r="C64" s="34"/>
      <c r="D64" s="47" t="s">
        <v>52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53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.75">
      <c r="A75" s="32"/>
      <c r="B75" s="33"/>
      <c r="C75" s="34"/>
      <c r="D75" s="50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50</v>
      </c>
      <c r="AI75" s="36"/>
      <c r="AJ75" s="36"/>
      <c r="AK75" s="36"/>
      <c r="AL75" s="36"/>
      <c r="AM75" s="50" t="s">
        <v>51</v>
      </c>
      <c r="AN75" s="36"/>
      <c r="AO75" s="36"/>
      <c r="AP75" s="34"/>
      <c r="AQ75" s="34"/>
      <c r="AR75" s="37"/>
      <c r="BE75" s="32"/>
    </row>
    <row r="76" spans="1:57" s="2" customFormat="1" ht="12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57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57" s="2" customFormat="1" ht="24.95" customHeight="1">
      <c r="A82" s="32"/>
      <c r="B82" s="33"/>
      <c r="C82" s="21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5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2:44" s="4" customFormat="1" ht="12" customHeight="1">
      <c r="B84" s="56"/>
      <c r="C84" s="27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VOD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5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69" t="str">
        <f>K6</f>
        <v>VN Staré Místo</v>
      </c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61"/>
      <c r="AQ85" s="61"/>
      <c r="AR85" s="62"/>
    </row>
    <row r="86" spans="1:57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57" s="2" customFormat="1" ht="12" customHeight="1">
      <c r="A87" s="32"/>
      <c r="B87" s="33"/>
      <c r="C87" s="27" t="s">
        <v>20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22</v>
      </c>
      <c r="AJ87" s="34"/>
      <c r="AK87" s="34"/>
      <c r="AL87" s="34"/>
      <c r="AM87" s="271" t="str">
        <f>IF(AN8="","",AN8)</f>
        <v>8. 10. 2019</v>
      </c>
      <c r="AN87" s="271"/>
      <c r="AO87" s="34"/>
      <c r="AP87" s="34"/>
      <c r="AQ87" s="34"/>
      <c r="AR87" s="37"/>
      <c r="BE87" s="32"/>
    </row>
    <row r="88" spans="1:5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57" s="2" customFormat="1" ht="26.45" customHeight="1">
      <c r="A89" s="32"/>
      <c r="B89" s="33"/>
      <c r="C89" s="27" t="s">
        <v>24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>Obec Staré Místo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30</v>
      </c>
      <c r="AJ89" s="34"/>
      <c r="AK89" s="34"/>
      <c r="AL89" s="34"/>
      <c r="AM89" s="267" t="str">
        <f>IF(E17="","",E17)</f>
        <v>Agroprojekce Litomyšl, s.r.o.</v>
      </c>
      <c r="AN89" s="268"/>
      <c r="AO89" s="268"/>
      <c r="AP89" s="268"/>
      <c r="AQ89" s="34"/>
      <c r="AR89" s="37"/>
      <c r="AS89" s="261" t="s">
        <v>55</v>
      </c>
      <c r="AT89" s="262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57" s="2" customFormat="1" ht="15.6" customHeight="1">
      <c r="A90" s="32"/>
      <c r="B90" s="33"/>
      <c r="C90" s="27" t="s">
        <v>28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33</v>
      </c>
      <c r="AJ90" s="34"/>
      <c r="AK90" s="34"/>
      <c r="AL90" s="34"/>
      <c r="AM90" s="267" t="str">
        <f>IF(E20="","",E20)</f>
        <v xml:space="preserve"> </v>
      </c>
      <c r="AN90" s="268"/>
      <c r="AO90" s="268"/>
      <c r="AP90" s="268"/>
      <c r="AQ90" s="34"/>
      <c r="AR90" s="37"/>
      <c r="AS90" s="263"/>
      <c r="AT90" s="264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57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65"/>
      <c r="AT91" s="266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57" s="2" customFormat="1" ht="29.25" customHeight="1">
      <c r="A92" s="32"/>
      <c r="B92" s="33"/>
      <c r="C92" s="247" t="s">
        <v>56</v>
      </c>
      <c r="D92" s="248"/>
      <c r="E92" s="248"/>
      <c r="F92" s="248"/>
      <c r="G92" s="248"/>
      <c r="H92" s="71"/>
      <c r="I92" s="249" t="s">
        <v>57</v>
      </c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55" t="s">
        <v>58</v>
      </c>
      <c r="AH92" s="248"/>
      <c r="AI92" s="248"/>
      <c r="AJ92" s="248"/>
      <c r="AK92" s="248"/>
      <c r="AL92" s="248"/>
      <c r="AM92" s="248"/>
      <c r="AN92" s="249" t="s">
        <v>59</v>
      </c>
      <c r="AO92" s="248"/>
      <c r="AP92" s="254"/>
      <c r="AQ92" s="72" t="s">
        <v>60</v>
      </c>
      <c r="AR92" s="37"/>
      <c r="AS92" s="73" t="s">
        <v>61</v>
      </c>
      <c r="AT92" s="74" t="s">
        <v>62</v>
      </c>
      <c r="AU92" s="74" t="s">
        <v>63</v>
      </c>
      <c r="AV92" s="74" t="s">
        <v>64</v>
      </c>
      <c r="AW92" s="74" t="s">
        <v>65</v>
      </c>
      <c r="AX92" s="74" t="s">
        <v>66</v>
      </c>
      <c r="AY92" s="74" t="s">
        <v>67</v>
      </c>
      <c r="AZ92" s="74" t="s">
        <v>68</v>
      </c>
      <c r="BA92" s="74" t="s">
        <v>69</v>
      </c>
      <c r="BB92" s="74" t="s">
        <v>70</v>
      </c>
      <c r="BC92" s="74" t="s">
        <v>71</v>
      </c>
      <c r="BD92" s="75" t="s">
        <v>72</v>
      </c>
      <c r="BE92" s="32"/>
    </row>
    <row r="93" spans="1:57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2:90" s="6" customFormat="1" ht="32.45" customHeight="1">
      <c r="B94" s="79"/>
      <c r="C94" s="80" t="s">
        <v>73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45">
        <f>ROUND(SUM(AG95:AG100),2)</f>
        <v>0</v>
      </c>
      <c r="AH94" s="245"/>
      <c r="AI94" s="245"/>
      <c r="AJ94" s="245"/>
      <c r="AK94" s="245"/>
      <c r="AL94" s="245"/>
      <c r="AM94" s="245"/>
      <c r="AN94" s="246">
        <f aca="true" t="shared" si="0" ref="AN94:AN100">SUM(AG94,AT94)</f>
        <v>0</v>
      </c>
      <c r="AO94" s="246"/>
      <c r="AP94" s="246"/>
      <c r="AQ94" s="83" t="s">
        <v>1</v>
      </c>
      <c r="AR94" s="84"/>
      <c r="AS94" s="85">
        <f>ROUND(SUM(AS95:AS100),2)</f>
        <v>0</v>
      </c>
      <c r="AT94" s="86">
        <f aca="true" t="shared" si="1" ref="AT94:AT100">ROUND(SUM(AV94:AW94),2)</f>
        <v>0</v>
      </c>
      <c r="AU94" s="87">
        <f>ROUND(SUM(AU95:AU100),5)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ROUND(SUM(AZ95:AZ100),2)</f>
        <v>0</v>
      </c>
      <c r="BA94" s="86">
        <f>ROUND(SUM(BA95:BA100),2)</f>
        <v>0</v>
      </c>
      <c r="BB94" s="86">
        <f>ROUND(SUM(BB95:BB100),2)</f>
        <v>0</v>
      </c>
      <c r="BC94" s="86">
        <f>ROUND(SUM(BC95:BC100),2)</f>
        <v>0</v>
      </c>
      <c r="BD94" s="88">
        <f>ROUND(SUM(BD95:BD100),2)</f>
        <v>0</v>
      </c>
      <c r="BS94" s="89" t="s">
        <v>74</v>
      </c>
      <c r="BT94" s="89" t="s">
        <v>75</v>
      </c>
      <c r="BU94" s="90" t="s">
        <v>76</v>
      </c>
      <c r="BV94" s="89" t="s">
        <v>77</v>
      </c>
      <c r="BW94" s="89" t="s">
        <v>5</v>
      </c>
      <c r="BX94" s="89" t="s">
        <v>78</v>
      </c>
      <c r="CL94" s="89" t="s">
        <v>1</v>
      </c>
    </row>
    <row r="95" spans="1:91" s="7" customFormat="1" ht="14.45" customHeight="1">
      <c r="A95" s="91" t="s">
        <v>79</v>
      </c>
      <c r="B95" s="92"/>
      <c r="C95" s="93"/>
      <c r="D95" s="244" t="s">
        <v>80</v>
      </c>
      <c r="E95" s="244"/>
      <c r="F95" s="244"/>
      <c r="G95" s="244"/>
      <c r="H95" s="244"/>
      <c r="I95" s="94"/>
      <c r="J95" s="244" t="s">
        <v>81</v>
      </c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50">
        <f>'SO-01 - Hráz'!J30</f>
        <v>0</v>
      </c>
      <c r="AH95" s="251"/>
      <c r="AI95" s="251"/>
      <c r="AJ95" s="251"/>
      <c r="AK95" s="251"/>
      <c r="AL95" s="251"/>
      <c r="AM95" s="251"/>
      <c r="AN95" s="250">
        <f t="shared" si="0"/>
        <v>0</v>
      </c>
      <c r="AO95" s="251"/>
      <c r="AP95" s="251"/>
      <c r="AQ95" s="95" t="s">
        <v>82</v>
      </c>
      <c r="AR95" s="96"/>
      <c r="AS95" s="97">
        <v>0</v>
      </c>
      <c r="AT95" s="98">
        <f t="shared" si="1"/>
        <v>0</v>
      </c>
      <c r="AU95" s="99">
        <f>'SO-01 - Hráz'!P123</f>
        <v>0</v>
      </c>
      <c r="AV95" s="98">
        <f>'SO-01 - Hráz'!J33</f>
        <v>0</v>
      </c>
      <c r="AW95" s="98">
        <f>'SO-01 - Hráz'!J34</f>
        <v>0</v>
      </c>
      <c r="AX95" s="98">
        <f>'SO-01 - Hráz'!J35</f>
        <v>0</v>
      </c>
      <c r="AY95" s="98">
        <f>'SO-01 - Hráz'!J36</f>
        <v>0</v>
      </c>
      <c r="AZ95" s="98">
        <f>'SO-01 - Hráz'!F33</f>
        <v>0</v>
      </c>
      <c r="BA95" s="98">
        <f>'SO-01 - Hráz'!F34</f>
        <v>0</v>
      </c>
      <c r="BB95" s="98">
        <f>'SO-01 - Hráz'!F35</f>
        <v>0</v>
      </c>
      <c r="BC95" s="98">
        <f>'SO-01 - Hráz'!F36</f>
        <v>0</v>
      </c>
      <c r="BD95" s="100">
        <f>'SO-01 - Hráz'!F37</f>
        <v>0</v>
      </c>
      <c r="BT95" s="101" t="s">
        <v>83</v>
      </c>
      <c r="BV95" s="101" t="s">
        <v>77</v>
      </c>
      <c r="BW95" s="101" t="s">
        <v>84</v>
      </c>
      <c r="BX95" s="101" t="s">
        <v>5</v>
      </c>
      <c r="CL95" s="101" t="s">
        <v>85</v>
      </c>
      <c r="CM95" s="101" t="s">
        <v>86</v>
      </c>
    </row>
    <row r="96" spans="1:91" s="7" customFormat="1" ht="14.45" customHeight="1">
      <c r="A96" s="91" t="s">
        <v>79</v>
      </c>
      <c r="B96" s="92"/>
      <c r="C96" s="93"/>
      <c r="D96" s="244" t="s">
        <v>87</v>
      </c>
      <c r="E96" s="244"/>
      <c r="F96" s="244"/>
      <c r="G96" s="244"/>
      <c r="H96" s="244"/>
      <c r="I96" s="94"/>
      <c r="J96" s="244" t="s">
        <v>88</v>
      </c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50">
        <f>'SO-02 - Zdrž'!J30</f>
        <v>0</v>
      </c>
      <c r="AH96" s="251"/>
      <c r="AI96" s="251"/>
      <c r="AJ96" s="251"/>
      <c r="AK96" s="251"/>
      <c r="AL96" s="251"/>
      <c r="AM96" s="251"/>
      <c r="AN96" s="250">
        <f t="shared" si="0"/>
        <v>0</v>
      </c>
      <c r="AO96" s="251"/>
      <c r="AP96" s="251"/>
      <c r="AQ96" s="95" t="s">
        <v>82</v>
      </c>
      <c r="AR96" s="96"/>
      <c r="AS96" s="97">
        <v>0</v>
      </c>
      <c r="AT96" s="98">
        <f t="shared" si="1"/>
        <v>0</v>
      </c>
      <c r="AU96" s="99">
        <f>'SO-02 - Zdrž'!P120</f>
        <v>0</v>
      </c>
      <c r="AV96" s="98">
        <f>'SO-02 - Zdrž'!J33</f>
        <v>0</v>
      </c>
      <c r="AW96" s="98">
        <f>'SO-02 - Zdrž'!J34</f>
        <v>0</v>
      </c>
      <c r="AX96" s="98">
        <f>'SO-02 - Zdrž'!J35</f>
        <v>0</v>
      </c>
      <c r="AY96" s="98">
        <f>'SO-02 - Zdrž'!J36</f>
        <v>0</v>
      </c>
      <c r="AZ96" s="98">
        <f>'SO-02 - Zdrž'!F33</f>
        <v>0</v>
      </c>
      <c r="BA96" s="98">
        <f>'SO-02 - Zdrž'!F34</f>
        <v>0</v>
      </c>
      <c r="BB96" s="98">
        <f>'SO-02 - Zdrž'!F35</f>
        <v>0</v>
      </c>
      <c r="BC96" s="98">
        <f>'SO-02 - Zdrž'!F36</f>
        <v>0</v>
      </c>
      <c r="BD96" s="100">
        <f>'SO-02 - Zdrž'!F37</f>
        <v>0</v>
      </c>
      <c r="BT96" s="101" t="s">
        <v>83</v>
      </c>
      <c r="BV96" s="101" t="s">
        <v>77</v>
      </c>
      <c r="BW96" s="101" t="s">
        <v>89</v>
      </c>
      <c r="BX96" s="101" t="s">
        <v>5</v>
      </c>
      <c r="CL96" s="101" t="s">
        <v>90</v>
      </c>
      <c r="CM96" s="101" t="s">
        <v>86</v>
      </c>
    </row>
    <row r="97" spans="1:91" s="7" customFormat="1" ht="14.45" customHeight="1">
      <c r="A97" s="91" t="s">
        <v>79</v>
      </c>
      <c r="B97" s="92"/>
      <c r="C97" s="93"/>
      <c r="D97" s="244" t="s">
        <v>91</v>
      </c>
      <c r="E97" s="244"/>
      <c r="F97" s="244"/>
      <c r="G97" s="244"/>
      <c r="H97" s="244"/>
      <c r="I97" s="94"/>
      <c r="J97" s="244" t="s">
        <v>92</v>
      </c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50">
        <f>'SO-03 - Výpustné zařízení'!J30</f>
        <v>0</v>
      </c>
      <c r="AH97" s="251"/>
      <c r="AI97" s="251"/>
      <c r="AJ97" s="251"/>
      <c r="AK97" s="251"/>
      <c r="AL97" s="251"/>
      <c r="AM97" s="251"/>
      <c r="AN97" s="250">
        <f t="shared" si="0"/>
        <v>0</v>
      </c>
      <c r="AO97" s="251"/>
      <c r="AP97" s="251"/>
      <c r="AQ97" s="95" t="s">
        <v>82</v>
      </c>
      <c r="AR97" s="96"/>
      <c r="AS97" s="97">
        <v>0</v>
      </c>
      <c r="AT97" s="98">
        <f t="shared" si="1"/>
        <v>0</v>
      </c>
      <c r="AU97" s="99">
        <f>'SO-03 - Výpustné zařízení'!P127</f>
        <v>0</v>
      </c>
      <c r="AV97" s="98">
        <f>'SO-03 - Výpustné zařízení'!J33</f>
        <v>0</v>
      </c>
      <c r="AW97" s="98">
        <f>'SO-03 - Výpustné zařízení'!J34</f>
        <v>0</v>
      </c>
      <c r="AX97" s="98">
        <f>'SO-03 - Výpustné zařízení'!J35</f>
        <v>0</v>
      </c>
      <c r="AY97" s="98">
        <f>'SO-03 - Výpustné zařízení'!J36</f>
        <v>0</v>
      </c>
      <c r="AZ97" s="98">
        <f>'SO-03 - Výpustné zařízení'!F33</f>
        <v>0</v>
      </c>
      <c r="BA97" s="98">
        <f>'SO-03 - Výpustné zařízení'!F34</f>
        <v>0</v>
      </c>
      <c r="BB97" s="98">
        <f>'SO-03 - Výpustné zařízení'!F35</f>
        <v>0</v>
      </c>
      <c r="BC97" s="98">
        <f>'SO-03 - Výpustné zařízení'!F36</f>
        <v>0</v>
      </c>
      <c r="BD97" s="100">
        <f>'SO-03 - Výpustné zařízení'!F37</f>
        <v>0</v>
      </c>
      <c r="BT97" s="101" t="s">
        <v>83</v>
      </c>
      <c r="BV97" s="101" t="s">
        <v>77</v>
      </c>
      <c r="BW97" s="101" t="s">
        <v>93</v>
      </c>
      <c r="BX97" s="101" t="s">
        <v>5</v>
      </c>
      <c r="CL97" s="101" t="s">
        <v>94</v>
      </c>
      <c r="CM97" s="101" t="s">
        <v>86</v>
      </c>
    </row>
    <row r="98" spans="1:91" s="7" customFormat="1" ht="14.45" customHeight="1">
      <c r="A98" s="91" t="s">
        <v>79</v>
      </c>
      <c r="B98" s="92"/>
      <c r="C98" s="93"/>
      <c r="D98" s="244" t="s">
        <v>95</v>
      </c>
      <c r="E98" s="244"/>
      <c r="F98" s="244"/>
      <c r="G98" s="244"/>
      <c r="H98" s="244"/>
      <c r="I98" s="94"/>
      <c r="J98" s="244" t="s">
        <v>96</v>
      </c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50">
        <f>'SO-04 - Bezpečnostní přeliv'!J30</f>
        <v>0</v>
      </c>
      <c r="AH98" s="251"/>
      <c r="AI98" s="251"/>
      <c r="AJ98" s="251"/>
      <c r="AK98" s="251"/>
      <c r="AL98" s="251"/>
      <c r="AM98" s="251"/>
      <c r="AN98" s="250">
        <f t="shared" si="0"/>
        <v>0</v>
      </c>
      <c r="AO98" s="251"/>
      <c r="AP98" s="251"/>
      <c r="AQ98" s="95" t="s">
        <v>82</v>
      </c>
      <c r="AR98" s="96"/>
      <c r="AS98" s="97">
        <v>0</v>
      </c>
      <c r="AT98" s="98">
        <f t="shared" si="1"/>
        <v>0</v>
      </c>
      <c r="AU98" s="99">
        <f>'SO-04 - Bezpečnostní přeliv'!P123</f>
        <v>0</v>
      </c>
      <c r="AV98" s="98">
        <f>'SO-04 - Bezpečnostní přeliv'!J33</f>
        <v>0</v>
      </c>
      <c r="AW98" s="98">
        <f>'SO-04 - Bezpečnostní přeliv'!J34</f>
        <v>0</v>
      </c>
      <c r="AX98" s="98">
        <f>'SO-04 - Bezpečnostní přeliv'!J35</f>
        <v>0</v>
      </c>
      <c r="AY98" s="98">
        <f>'SO-04 - Bezpečnostní přeliv'!J36</f>
        <v>0</v>
      </c>
      <c r="AZ98" s="98">
        <f>'SO-04 - Bezpečnostní přeliv'!F33</f>
        <v>0</v>
      </c>
      <c r="BA98" s="98">
        <f>'SO-04 - Bezpečnostní přeliv'!F34</f>
        <v>0</v>
      </c>
      <c r="BB98" s="98">
        <f>'SO-04 - Bezpečnostní přeliv'!F35</f>
        <v>0</v>
      </c>
      <c r="BC98" s="98">
        <f>'SO-04 - Bezpečnostní přeliv'!F36</f>
        <v>0</v>
      </c>
      <c r="BD98" s="100">
        <f>'SO-04 - Bezpečnostní přeliv'!F37</f>
        <v>0</v>
      </c>
      <c r="BT98" s="101" t="s">
        <v>83</v>
      </c>
      <c r="BV98" s="101" t="s">
        <v>77</v>
      </c>
      <c r="BW98" s="101" t="s">
        <v>97</v>
      </c>
      <c r="BX98" s="101" t="s">
        <v>5</v>
      </c>
      <c r="CL98" s="101" t="s">
        <v>94</v>
      </c>
      <c r="CM98" s="101" t="s">
        <v>86</v>
      </c>
    </row>
    <row r="99" spans="1:91" s="7" customFormat="1" ht="14.45" customHeight="1">
      <c r="A99" s="91" t="s">
        <v>79</v>
      </c>
      <c r="B99" s="92"/>
      <c r="C99" s="93"/>
      <c r="D99" s="244" t="s">
        <v>98</v>
      </c>
      <c r="E99" s="244"/>
      <c r="F99" s="244"/>
      <c r="G99" s="244"/>
      <c r="H99" s="244"/>
      <c r="I99" s="94"/>
      <c r="J99" s="244" t="s">
        <v>99</v>
      </c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50">
        <f>'SO-05 - Deponie'!J30</f>
        <v>0</v>
      </c>
      <c r="AH99" s="251"/>
      <c r="AI99" s="251"/>
      <c r="AJ99" s="251"/>
      <c r="AK99" s="251"/>
      <c r="AL99" s="251"/>
      <c r="AM99" s="251"/>
      <c r="AN99" s="250">
        <f t="shared" si="0"/>
        <v>0</v>
      </c>
      <c r="AO99" s="251"/>
      <c r="AP99" s="251"/>
      <c r="AQ99" s="95" t="s">
        <v>82</v>
      </c>
      <c r="AR99" s="96"/>
      <c r="AS99" s="97">
        <v>0</v>
      </c>
      <c r="AT99" s="98">
        <f t="shared" si="1"/>
        <v>0</v>
      </c>
      <c r="AU99" s="99">
        <f>'SO-05 - Deponie'!P121</f>
        <v>0</v>
      </c>
      <c r="AV99" s="98">
        <f>'SO-05 - Deponie'!J33</f>
        <v>0</v>
      </c>
      <c r="AW99" s="98">
        <f>'SO-05 - Deponie'!J34</f>
        <v>0</v>
      </c>
      <c r="AX99" s="98">
        <f>'SO-05 - Deponie'!J35</f>
        <v>0</v>
      </c>
      <c r="AY99" s="98">
        <f>'SO-05 - Deponie'!J36</f>
        <v>0</v>
      </c>
      <c r="AZ99" s="98">
        <f>'SO-05 - Deponie'!F33</f>
        <v>0</v>
      </c>
      <c r="BA99" s="98">
        <f>'SO-05 - Deponie'!F34</f>
        <v>0</v>
      </c>
      <c r="BB99" s="98">
        <f>'SO-05 - Deponie'!F35</f>
        <v>0</v>
      </c>
      <c r="BC99" s="98">
        <f>'SO-05 - Deponie'!F36</f>
        <v>0</v>
      </c>
      <c r="BD99" s="100">
        <f>'SO-05 - Deponie'!F37</f>
        <v>0</v>
      </c>
      <c r="BT99" s="101" t="s">
        <v>83</v>
      </c>
      <c r="BV99" s="101" t="s">
        <v>77</v>
      </c>
      <c r="BW99" s="101" t="s">
        <v>100</v>
      </c>
      <c r="BX99" s="101" t="s">
        <v>5</v>
      </c>
      <c r="CL99" s="101" t="s">
        <v>94</v>
      </c>
      <c r="CM99" s="101" t="s">
        <v>86</v>
      </c>
    </row>
    <row r="100" spans="1:91" s="7" customFormat="1" ht="14.45" customHeight="1">
      <c r="A100" s="91" t="s">
        <v>79</v>
      </c>
      <c r="B100" s="92"/>
      <c r="C100" s="93"/>
      <c r="D100" s="244" t="s">
        <v>101</v>
      </c>
      <c r="E100" s="244"/>
      <c r="F100" s="244"/>
      <c r="G100" s="244"/>
      <c r="H100" s="244"/>
      <c r="I100" s="94"/>
      <c r="J100" s="244" t="s">
        <v>102</v>
      </c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50">
        <f>'VON - Vedlejší a ostatní ...'!J30</f>
        <v>0</v>
      </c>
      <c r="AH100" s="251"/>
      <c r="AI100" s="251"/>
      <c r="AJ100" s="251"/>
      <c r="AK100" s="251"/>
      <c r="AL100" s="251"/>
      <c r="AM100" s="251"/>
      <c r="AN100" s="250">
        <f t="shared" si="0"/>
        <v>0</v>
      </c>
      <c r="AO100" s="251"/>
      <c r="AP100" s="251"/>
      <c r="AQ100" s="95" t="s">
        <v>101</v>
      </c>
      <c r="AR100" s="96"/>
      <c r="AS100" s="102">
        <v>0</v>
      </c>
      <c r="AT100" s="103">
        <f t="shared" si="1"/>
        <v>0</v>
      </c>
      <c r="AU100" s="104">
        <f>'VON - Vedlejší a ostatní ...'!P119</f>
        <v>0</v>
      </c>
      <c r="AV100" s="103">
        <f>'VON - Vedlejší a ostatní ...'!J33</f>
        <v>0</v>
      </c>
      <c r="AW100" s="103">
        <f>'VON - Vedlejší a ostatní ...'!J34</f>
        <v>0</v>
      </c>
      <c r="AX100" s="103">
        <f>'VON - Vedlejší a ostatní ...'!J35</f>
        <v>0</v>
      </c>
      <c r="AY100" s="103">
        <f>'VON - Vedlejší a ostatní ...'!J36</f>
        <v>0</v>
      </c>
      <c r="AZ100" s="103">
        <f>'VON - Vedlejší a ostatní ...'!F33</f>
        <v>0</v>
      </c>
      <c r="BA100" s="103">
        <f>'VON - Vedlejší a ostatní ...'!F34</f>
        <v>0</v>
      </c>
      <c r="BB100" s="103">
        <f>'VON - Vedlejší a ostatní ...'!F35</f>
        <v>0</v>
      </c>
      <c r="BC100" s="103">
        <f>'VON - Vedlejší a ostatní ...'!F36</f>
        <v>0</v>
      </c>
      <c r="BD100" s="105">
        <f>'VON - Vedlejší a ostatní ...'!F37</f>
        <v>0</v>
      </c>
      <c r="BT100" s="101" t="s">
        <v>83</v>
      </c>
      <c r="BV100" s="101" t="s">
        <v>77</v>
      </c>
      <c r="BW100" s="101" t="s">
        <v>103</v>
      </c>
      <c r="BX100" s="101" t="s">
        <v>5</v>
      </c>
      <c r="CL100" s="101" t="s">
        <v>1</v>
      </c>
      <c r="CM100" s="101" t="s">
        <v>86</v>
      </c>
    </row>
    <row r="101" spans="1:57" s="2" customFormat="1" ht="30" customHeight="1">
      <c r="A101" s="32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7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  <row r="102" spans="1:57" s="2" customFormat="1" ht="6.95" customHeight="1">
      <c r="A102" s="32"/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37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</row>
  </sheetData>
  <sheetProtection algorithmName="SHA-512" hashValue="U7y8ac8l9c2S/nJHjsRXNbrJljOeBwmvh+a8Wa35pUB5tXcWFSP4/JFVZ5B+D0Yf4O7KNiIbh/wKdC4FjJe82Q==" saltValue="3GenZAvRmkdd8Kzqc05TgAMPV1fgUb0KHQpAzJJ8H+IFvPryp3WokJUg5DQbvTsZDhx8wVOaBXdpXNEqF9FvtA==" spinCount="100000" sheet="1" objects="1" scenarios="1" formatColumns="0" formatRows="0"/>
  <mergeCells count="62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N98:AP98"/>
    <mergeCell ref="AG98:AM98"/>
    <mergeCell ref="AN99:AP99"/>
    <mergeCell ref="AG99:AM99"/>
    <mergeCell ref="AN100:AP100"/>
    <mergeCell ref="AG100:AM100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D99:H99"/>
    <mergeCell ref="J99:AF99"/>
    <mergeCell ref="D100:H100"/>
    <mergeCell ref="J100:AF100"/>
    <mergeCell ref="D96:H96"/>
    <mergeCell ref="J96:AF96"/>
    <mergeCell ref="D97:H97"/>
    <mergeCell ref="J97:AF97"/>
    <mergeCell ref="D98:H98"/>
    <mergeCell ref="J98:AF98"/>
  </mergeCells>
  <hyperlinks>
    <hyperlink ref="A95" location="'SO-01 - Hráz'!C2" display="/"/>
    <hyperlink ref="A96" location="'SO-02 - Zdrž'!C2" display="/"/>
    <hyperlink ref="A97" location="'SO-03 - Výpustné zařízení'!C2" display="/"/>
    <hyperlink ref="A98" location="'SO-04 - Bezpečnostní přeliv'!C2" display="/"/>
    <hyperlink ref="A99" location="'SO-05 - Deponie'!C2" display="/"/>
    <hyperlink ref="A100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0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06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06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5" t="s">
        <v>84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8"/>
      <c r="AT3" s="15" t="s">
        <v>86</v>
      </c>
    </row>
    <row r="4" spans="2:46" s="1" customFormat="1" ht="24.95" customHeight="1">
      <c r="B4" s="18"/>
      <c r="D4" s="110" t="s">
        <v>104</v>
      </c>
      <c r="I4" s="106"/>
      <c r="L4" s="18"/>
      <c r="M4" s="111" t="s">
        <v>10</v>
      </c>
      <c r="AT4" s="15" t="s">
        <v>4</v>
      </c>
    </row>
    <row r="5" spans="2:12" s="1" customFormat="1" ht="6.95" customHeight="1">
      <c r="B5" s="18"/>
      <c r="I5" s="106"/>
      <c r="L5" s="18"/>
    </row>
    <row r="6" spans="2:12" s="1" customFormat="1" ht="12" customHeight="1">
      <c r="B6" s="18"/>
      <c r="D6" s="112" t="s">
        <v>16</v>
      </c>
      <c r="I6" s="106"/>
      <c r="L6" s="18"/>
    </row>
    <row r="7" spans="2:12" s="1" customFormat="1" ht="14.45" customHeight="1">
      <c r="B7" s="18"/>
      <c r="E7" s="288" t="str">
        <f>'Rekapitulace stavby'!K6</f>
        <v>VN Staré Místo</v>
      </c>
      <c r="F7" s="289"/>
      <c r="G7" s="289"/>
      <c r="H7" s="289"/>
      <c r="I7" s="106"/>
      <c r="L7" s="18"/>
    </row>
    <row r="8" spans="1:31" s="2" customFormat="1" ht="12" customHeight="1">
      <c r="A8" s="32"/>
      <c r="B8" s="37"/>
      <c r="C8" s="32"/>
      <c r="D8" s="112" t="s">
        <v>105</v>
      </c>
      <c r="E8" s="32"/>
      <c r="F8" s="32"/>
      <c r="G8" s="32"/>
      <c r="H8" s="32"/>
      <c r="I8" s="113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5" customHeight="1">
      <c r="A9" s="32"/>
      <c r="B9" s="37"/>
      <c r="C9" s="32"/>
      <c r="D9" s="32"/>
      <c r="E9" s="290" t="s">
        <v>106</v>
      </c>
      <c r="F9" s="291"/>
      <c r="G9" s="291"/>
      <c r="H9" s="291"/>
      <c r="I9" s="113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7"/>
      <c r="C10" s="32"/>
      <c r="D10" s="32"/>
      <c r="E10" s="32"/>
      <c r="F10" s="32"/>
      <c r="G10" s="32"/>
      <c r="H10" s="32"/>
      <c r="I10" s="113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2" t="s">
        <v>18</v>
      </c>
      <c r="E11" s="32"/>
      <c r="F11" s="114" t="s">
        <v>85</v>
      </c>
      <c r="G11" s="32"/>
      <c r="H11" s="32"/>
      <c r="I11" s="115" t="s">
        <v>19</v>
      </c>
      <c r="J11" s="114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2" t="s">
        <v>20</v>
      </c>
      <c r="E12" s="32"/>
      <c r="F12" s="114" t="s">
        <v>21</v>
      </c>
      <c r="G12" s="32"/>
      <c r="H12" s="32"/>
      <c r="I12" s="115" t="s">
        <v>22</v>
      </c>
      <c r="J12" s="116" t="str">
        <f>'Rekapitulace stavby'!AN8</f>
        <v>8. 10. 2019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2" t="s">
        <v>24</v>
      </c>
      <c r="E14" s="32"/>
      <c r="F14" s="32"/>
      <c r="G14" s="32"/>
      <c r="H14" s="32"/>
      <c r="I14" s="115" t="s">
        <v>25</v>
      </c>
      <c r="J14" s="114" t="s">
        <v>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4" t="s">
        <v>26</v>
      </c>
      <c r="F15" s="32"/>
      <c r="G15" s="32"/>
      <c r="H15" s="32"/>
      <c r="I15" s="115" t="s">
        <v>27</v>
      </c>
      <c r="J15" s="114" t="s">
        <v>1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28</v>
      </c>
      <c r="E17" s="32"/>
      <c r="F17" s="32"/>
      <c r="G17" s="32"/>
      <c r="H17" s="32"/>
      <c r="I17" s="115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92" t="str">
        <f>'Rekapitulace stavby'!E14</f>
        <v>Vyplň údaj</v>
      </c>
      <c r="F18" s="293"/>
      <c r="G18" s="293"/>
      <c r="H18" s="293"/>
      <c r="I18" s="115" t="s">
        <v>27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30</v>
      </c>
      <c r="E20" s="32"/>
      <c r="F20" s="32"/>
      <c r="G20" s="32"/>
      <c r="H20" s="32"/>
      <c r="I20" s="115" t="s">
        <v>25</v>
      </c>
      <c r="J20" s="114" t="s">
        <v>1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">
        <v>31</v>
      </c>
      <c r="F21" s="32"/>
      <c r="G21" s="32"/>
      <c r="H21" s="32"/>
      <c r="I21" s="115" t="s">
        <v>27</v>
      </c>
      <c r="J21" s="114" t="s">
        <v>1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33</v>
      </c>
      <c r="E23" s="32"/>
      <c r="F23" s="32"/>
      <c r="G23" s="32"/>
      <c r="H23" s="32"/>
      <c r="I23" s="115" t="s">
        <v>25</v>
      </c>
      <c r="J23" s="114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27</v>
      </c>
      <c r="J24" s="114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34</v>
      </c>
      <c r="E26" s="32"/>
      <c r="F26" s="32"/>
      <c r="G26" s="32"/>
      <c r="H26" s="32"/>
      <c r="I26" s="113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117"/>
      <c r="B27" s="118"/>
      <c r="C27" s="117"/>
      <c r="D27" s="117"/>
      <c r="E27" s="294" t="s">
        <v>1</v>
      </c>
      <c r="F27" s="294"/>
      <c r="G27" s="294"/>
      <c r="H27" s="294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1"/>
      <c r="E29" s="121"/>
      <c r="F29" s="121"/>
      <c r="G29" s="121"/>
      <c r="H29" s="121"/>
      <c r="I29" s="122"/>
      <c r="J29" s="121"/>
      <c r="K29" s="12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35</v>
      </c>
      <c r="E30" s="32"/>
      <c r="F30" s="32"/>
      <c r="G30" s="32"/>
      <c r="H30" s="32"/>
      <c r="I30" s="113"/>
      <c r="J30" s="124">
        <f>ROUND(J123,2)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1"/>
      <c r="E31" s="121"/>
      <c r="F31" s="121"/>
      <c r="G31" s="121"/>
      <c r="H31" s="121"/>
      <c r="I31" s="122"/>
      <c r="J31" s="121"/>
      <c r="K31" s="121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5" t="s">
        <v>37</v>
      </c>
      <c r="G32" s="32"/>
      <c r="H32" s="32"/>
      <c r="I32" s="126" t="s">
        <v>36</v>
      </c>
      <c r="J32" s="125" t="s">
        <v>38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7" t="s">
        <v>39</v>
      </c>
      <c r="E33" s="112" t="s">
        <v>40</v>
      </c>
      <c r="F33" s="128">
        <f>ROUND((SUM(BE123:BE239)),2)</f>
        <v>0</v>
      </c>
      <c r="G33" s="32"/>
      <c r="H33" s="32"/>
      <c r="I33" s="129">
        <v>0.21</v>
      </c>
      <c r="J33" s="128">
        <f>ROUND(((SUM(BE123:BE239))*I33),2)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12" t="s">
        <v>41</v>
      </c>
      <c r="F34" s="128">
        <f>ROUND((SUM(BF123:BF239)),2)</f>
        <v>0</v>
      </c>
      <c r="G34" s="32"/>
      <c r="H34" s="32"/>
      <c r="I34" s="129">
        <v>0.15</v>
      </c>
      <c r="J34" s="128">
        <f>ROUND(((SUM(BF123:BF239))*I34),2)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112" t="s">
        <v>42</v>
      </c>
      <c r="F35" s="128">
        <f>ROUND((SUM(BG123:BG239)),2)</f>
        <v>0</v>
      </c>
      <c r="G35" s="32"/>
      <c r="H35" s="32"/>
      <c r="I35" s="129">
        <v>0.21</v>
      </c>
      <c r="J35" s="128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7"/>
      <c r="C36" s="32"/>
      <c r="D36" s="32"/>
      <c r="E36" s="112" t="s">
        <v>43</v>
      </c>
      <c r="F36" s="128">
        <f>ROUND((SUM(BH123:BH239)),2)</f>
        <v>0</v>
      </c>
      <c r="G36" s="32"/>
      <c r="H36" s="32"/>
      <c r="I36" s="129">
        <v>0.15</v>
      </c>
      <c r="J36" s="128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2" t="s">
        <v>44</v>
      </c>
      <c r="F37" s="128">
        <f>ROUND((SUM(BI123:BI239)),2)</f>
        <v>0</v>
      </c>
      <c r="G37" s="32"/>
      <c r="H37" s="32"/>
      <c r="I37" s="129">
        <v>0</v>
      </c>
      <c r="J37" s="128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113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0"/>
      <c r="D39" s="131" t="s">
        <v>45</v>
      </c>
      <c r="E39" s="132"/>
      <c r="F39" s="132"/>
      <c r="G39" s="133" t="s">
        <v>46</v>
      </c>
      <c r="H39" s="134" t="s">
        <v>47</v>
      </c>
      <c r="I39" s="135"/>
      <c r="J39" s="136">
        <f>SUM(J30:J37)</f>
        <v>0</v>
      </c>
      <c r="K39" s="137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113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18"/>
      <c r="I41" s="106"/>
      <c r="L41" s="18"/>
    </row>
    <row r="42" spans="2:12" s="1" customFormat="1" ht="14.45" customHeight="1">
      <c r="B42" s="18"/>
      <c r="I42" s="106"/>
      <c r="L42" s="18"/>
    </row>
    <row r="43" spans="2:12" s="1" customFormat="1" ht="14.45" customHeight="1">
      <c r="B43" s="18"/>
      <c r="I43" s="106"/>
      <c r="L43" s="18"/>
    </row>
    <row r="44" spans="2:12" s="1" customFormat="1" ht="14.45" customHeight="1">
      <c r="B44" s="18"/>
      <c r="I44" s="106"/>
      <c r="L44" s="18"/>
    </row>
    <row r="45" spans="2:12" s="1" customFormat="1" ht="14.45" customHeight="1">
      <c r="B45" s="18"/>
      <c r="I45" s="106"/>
      <c r="L45" s="18"/>
    </row>
    <row r="46" spans="2:12" s="1" customFormat="1" ht="14.45" customHeight="1">
      <c r="B46" s="18"/>
      <c r="I46" s="106"/>
      <c r="L46" s="18"/>
    </row>
    <row r="47" spans="2:12" s="1" customFormat="1" ht="14.45" customHeight="1">
      <c r="B47" s="18"/>
      <c r="I47" s="106"/>
      <c r="L47" s="18"/>
    </row>
    <row r="48" spans="2:12" s="1" customFormat="1" ht="14.45" customHeight="1">
      <c r="B48" s="18"/>
      <c r="I48" s="106"/>
      <c r="L48" s="18"/>
    </row>
    <row r="49" spans="2:12" s="1" customFormat="1" ht="14.45" customHeight="1">
      <c r="B49" s="18"/>
      <c r="I49" s="106"/>
      <c r="L49" s="18"/>
    </row>
    <row r="50" spans="2:12" s="2" customFormat="1" ht="14.45" customHeight="1">
      <c r="B50" s="49"/>
      <c r="D50" s="138" t="s">
        <v>48</v>
      </c>
      <c r="E50" s="139"/>
      <c r="F50" s="139"/>
      <c r="G50" s="138" t="s">
        <v>49</v>
      </c>
      <c r="H50" s="139"/>
      <c r="I50" s="140"/>
      <c r="J50" s="139"/>
      <c r="K50" s="139"/>
      <c r="L50" s="49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32"/>
      <c r="B61" s="37"/>
      <c r="C61" s="32"/>
      <c r="D61" s="141" t="s">
        <v>50</v>
      </c>
      <c r="E61" s="142"/>
      <c r="F61" s="143" t="s">
        <v>51</v>
      </c>
      <c r="G61" s="141" t="s">
        <v>50</v>
      </c>
      <c r="H61" s="142"/>
      <c r="I61" s="144"/>
      <c r="J61" s="145" t="s">
        <v>51</v>
      </c>
      <c r="K61" s="142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32"/>
      <c r="B65" s="37"/>
      <c r="C65" s="32"/>
      <c r="D65" s="138" t="s">
        <v>52</v>
      </c>
      <c r="E65" s="146"/>
      <c r="F65" s="146"/>
      <c r="G65" s="138" t="s">
        <v>53</v>
      </c>
      <c r="H65" s="146"/>
      <c r="I65" s="147"/>
      <c r="J65" s="146"/>
      <c r="K65" s="14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32"/>
      <c r="B76" s="37"/>
      <c r="C76" s="32"/>
      <c r="D76" s="141" t="s">
        <v>50</v>
      </c>
      <c r="E76" s="142"/>
      <c r="F76" s="143" t="s">
        <v>51</v>
      </c>
      <c r="G76" s="141" t="s">
        <v>50</v>
      </c>
      <c r="H76" s="142"/>
      <c r="I76" s="144"/>
      <c r="J76" s="145" t="s">
        <v>51</v>
      </c>
      <c r="K76" s="142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8"/>
      <c r="C77" s="149"/>
      <c r="D77" s="149"/>
      <c r="E77" s="149"/>
      <c r="F77" s="149"/>
      <c r="G77" s="149"/>
      <c r="H77" s="149"/>
      <c r="I77" s="150"/>
      <c r="J77" s="149"/>
      <c r="K77" s="149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51"/>
      <c r="C81" s="152"/>
      <c r="D81" s="152"/>
      <c r="E81" s="152"/>
      <c r="F81" s="152"/>
      <c r="G81" s="152"/>
      <c r="H81" s="152"/>
      <c r="I81" s="153"/>
      <c r="J81" s="152"/>
      <c r="K81" s="15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107</v>
      </c>
      <c r="D82" s="34"/>
      <c r="E82" s="34"/>
      <c r="F82" s="34"/>
      <c r="G82" s="34"/>
      <c r="H82" s="34"/>
      <c r="I82" s="113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113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5" customHeight="1">
      <c r="A85" s="32"/>
      <c r="B85" s="33"/>
      <c r="C85" s="34"/>
      <c r="D85" s="34"/>
      <c r="E85" s="286" t="str">
        <f>E7</f>
        <v>VN Staré Místo</v>
      </c>
      <c r="F85" s="287"/>
      <c r="G85" s="287"/>
      <c r="H85" s="287"/>
      <c r="I85" s="113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105</v>
      </c>
      <c r="D86" s="34"/>
      <c r="E86" s="34"/>
      <c r="F86" s="34"/>
      <c r="G86" s="34"/>
      <c r="H86" s="34"/>
      <c r="I86" s="113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5" customHeight="1">
      <c r="A87" s="32"/>
      <c r="B87" s="33"/>
      <c r="C87" s="34"/>
      <c r="D87" s="34"/>
      <c r="E87" s="269" t="str">
        <f>E9</f>
        <v>SO-01 - Hráz</v>
      </c>
      <c r="F87" s="285"/>
      <c r="G87" s="285"/>
      <c r="H87" s="285"/>
      <c r="I87" s="113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 xml:space="preserve"> </v>
      </c>
      <c r="G89" s="34"/>
      <c r="H89" s="34"/>
      <c r="I89" s="115" t="s">
        <v>22</v>
      </c>
      <c r="J89" s="64" t="str">
        <f>IF(J12="","",J12)</f>
        <v>8. 10. 2019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6.45" customHeight="1">
      <c r="A91" s="32"/>
      <c r="B91" s="33"/>
      <c r="C91" s="27" t="s">
        <v>24</v>
      </c>
      <c r="D91" s="34"/>
      <c r="E91" s="34"/>
      <c r="F91" s="25" t="str">
        <f>E15</f>
        <v>Obec Staré Místo</v>
      </c>
      <c r="G91" s="34"/>
      <c r="H91" s="34"/>
      <c r="I91" s="115" t="s">
        <v>30</v>
      </c>
      <c r="J91" s="30" t="str">
        <f>E21</f>
        <v>Agroprojekce Litomyšl,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115" t="s">
        <v>33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54" t="s">
        <v>108</v>
      </c>
      <c r="D94" s="155"/>
      <c r="E94" s="155"/>
      <c r="F94" s="155"/>
      <c r="G94" s="155"/>
      <c r="H94" s="155"/>
      <c r="I94" s="156"/>
      <c r="J94" s="157" t="s">
        <v>109</v>
      </c>
      <c r="K94" s="155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8" t="s">
        <v>110</v>
      </c>
      <c r="D96" s="34"/>
      <c r="E96" s="34"/>
      <c r="F96" s="34"/>
      <c r="G96" s="34"/>
      <c r="H96" s="34"/>
      <c r="I96" s="113"/>
      <c r="J96" s="82">
        <f>J123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111</v>
      </c>
    </row>
    <row r="97" spans="2:12" s="9" customFormat="1" ht="24.95" customHeight="1">
      <c r="B97" s="159"/>
      <c r="C97" s="160"/>
      <c r="D97" s="161" t="s">
        <v>112</v>
      </c>
      <c r="E97" s="162"/>
      <c r="F97" s="162"/>
      <c r="G97" s="162"/>
      <c r="H97" s="162"/>
      <c r="I97" s="163"/>
      <c r="J97" s="164">
        <f>J124</f>
        <v>0</v>
      </c>
      <c r="K97" s="160"/>
      <c r="L97" s="165"/>
    </row>
    <row r="98" spans="2:12" s="10" customFormat="1" ht="19.9" customHeight="1">
      <c r="B98" s="166"/>
      <c r="C98" s="167"/>
      <c r="D98" s="168" t="s">
        <v>113</v>
      </c>
      <c r="E98" s="169"/>
      <c r="F98" s="169"/>
      <c r="G98" s="169"/>
      <c r="H98" s="169"/>
      <c r="I98" s="170"/>
      <c r="J98" s="171">
        <f>J125</f>
        <v>0</v>
      </c>
      <c r="K98" s="167"/>
      <c r="L98" s="172"/>
    </row>
    <row r="99" spans="2:12" s="10" customFormat="1" ht="19.9" customHeight="1">
      <c r="B99" s="166"/>
      <c r="C99" s="167"/>
      <c r="D99" s="168" t="s">
        <v>114</v>
      </c>
      <c r="E99" s="169"/>
      <c r="F99" s="169"/>
      <c r="G99" s="169"/>
      <c r="H99" s="169"/>
      <c r="I99" s="170"/>
      <c r="J99" s="171">
        <f>J209</f>
        <v>0</v>
      </c>
      <c r="K99" s="167"/>
      <c r="L99" s="172"/>
    </row>
    <row r="100" spans="2:12" s="10" customFormat="1" ht="19.9" customHeight="1">
      <c r="B100" s="166"/>
      <c r="C100" s="167"/>
      <c r="D100" s="168" t="s">
        <v>115</v>
      </c>
      <c r="E100" s="169"/>
      <c r="F100" s="169"/>
      <c r="G100" s="169"/>
      <c r="H100" s="169"/>
      <c r="I100" s="170"/>
      <c r="J100" s="171">
        <f>J218</f>
        <v>0</v>
      </c>
      <c r="K100" s="167"/>
      <c r="L100" s="172"/>
    </row>
    <row r="101" spans="2:12" s="10" customFormat="1" ht="19.9" customHeight="1">
      <c r="B101" s="166"/>
      <c r="C101" s="167"/>
      <c r="D101" s="168" t="s">
        <v>116</v>
      </c>
      <c r="E101" s="169"/>
      <c r="F101" s="169"/>
      <c r="G101" s="169"/>
      <c r="H101" s="169"/>
      <c r="I101" s="170"/>
      <c r="J101" s="171">
        <f>J226</f>
        <v>0</v>
      </c>
      <c r="K101" s="167"/>
      <c r="L101" s="172"/>
    </row>
    <row r="102" spans="2:12" s="10" customFormat="1" ht="19.9" customHeight="1">
      <c r="B102" s="166"/>
      <c r="C102" s="167"/>
      <c r="D102" s="168" t="s">
        <v>117</v>
      </c>
      <c r="E102" s="169"/>
      <c r="F102" s="169"/>
      <c r="G102" s="169"/>
      <c r="H102" s="169"/>
      <c r="I102" s="170"/>
      <c r="J102" s="171">
        <f>J230</f>
        <v>0</v>
      </c>
      <c r="K102" s="167"/>
      <c r="L102" s="172"/>
    </row>
    <row r="103" spans="2:12" s="10" customFormat="1" ht="19.9" customHeight="1">
      <c r="B103" s="166"/>
      <c r="C103" s="167"/>
      <c r="D103" s="168" t="s">
        <v>118</v>
      </c>
      <c r="E103" s="169"/>
      <c r="F103" s="169"/>
      <c r="G103" s="169"/>
      <c r="H103" s="169"/>
      <c r="I103" s="170"/>
      <c r="J103" s="171">
        <f>J237</f>
        <v>0</v>
      </c>
      <c r="K103" s="167"/>
      <c r="L103" s="172"/>
    </row>
    <row r="104" spans="1:31" s="2" customFormat="1" ht="21.75" customHeight="1">
      <c r="A104" s="32"/>
      <c r="B104" s="33"/>
      <c r="C104" s="34"/>
      <c r="D104" s="34"/>
      <c r="E104" s="34"/>
      <c r="F104" s="34"/>
      <c r="G104" s="34"/>
      <c r="H104" s="34"/>
      <c r="I104" s="113"/>
      <c r="J104" s="34"/>
      <c r="K104" s="34"/>
      <c r="L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52"/>
      <c r="C105" s="53"/>
      <c r="D105" s="53"/>
      <c r="E105" s="53"/>
      <c r="F105" s="53"/>
      <c r="G105" s="53"/>
      <c r="H105" s="53"/>
      <c r="I105" s="150"/>
      <c r="J105" s="53"/>
      <c r="K105" s="53"/>
      <c r="L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54"/>
      <c r="C109" s="55"/>
      <c r="D109" s="55"/>
      <c r="E109" s="55"/>
      <c r="F109" s="55"/>
      <c r="G109" s="55"/>
      <c r="H109" s="55"/>
      <c r="I109" s="153"/>
      <c r="J109" s="55"/>
      <c r="K109" s="55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119</v>
      </c>
      <c r="D110" s="34"/>
      <c r="E110" s="34"/>
      <c r="F110" s="34"/>
      <c r="G110" s="34"/>
      <c r="H110" s="34"/>
      <c r="I110" s="113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113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4"/>
      <c r="E112" s="34"/>
      <c r="F112" s="34"/>
      <c r="G112" s="34"/>
      <c r="H112" s="34"/>
      <c r="I112" s="113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4.45" customHeight="1">
      <c r="A113" s="32"/>
      <c r="B113" s="33"/>
      <c r="C113" s="34"/>
      <c r="D113" s="34"/>
      <c r="E113" s="286" t="str">
        <f>E7</f>
        <v>VN Staré Místo</v>
      </c>
      <c r="F113" s="287"/>
      <c r="G113" s="287"/>
      <c r="H113" s="287"/>
      <c r="I113" s="113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105</v>
      </c>
      <c r="D114" s="34"/>
      <c r="E114" s="34"/>
      <c r="F114" s="34"/>
      <c r="G114" s="34"/>
      <c r="H114" s="34"/>
      <c r="I114" s="113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4.45" customHeight="1">
      <c r="A115" s="32"/>
      <c r="B115" s="33"/>
      <c r="C115" s="34"/>
      <c r="D115" s="34"/>
      <c r="E115" s="269" t="str">
        <f>E9</f>
        <v>SO-01 - Hráz</v>
      </c>
      <c r="F115" s="285"/>
      <c r="G115" s="285"/>
      <c r="H115" s="285"/>
      <c r="I115" s="113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113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20</v>
      </c>
      <c r="D117" s="34"/>
      <c r="E117" s="34"/>
      <c r="F117" s="25" t="str">
        <f>F12</f>
        <v xml:space="preserve"> </v>
      </c>
      <c r="G117" s="34"/>
      <c r="H117" s="34"/>
      <c r="I117" s="115" t="s">
        <v>22</v>
      </c>
      <c r="J117" s="64" t="str">
        <f>IF(J12="","",J12)</f>
        <v>8. 10. 2019</v>
      </c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4"/>
      <c r="D118" s="34"/>
      <c r="E118" s="34"/>
      <c r="F118" s="34"/>
      <c r="G118" s="34"/>
      <c r="H118" s="34"/>
      <c r="I118" s="113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6.45" customHeight="1">
      <c r="A119" s="32"/>
      <c r="B119" s="33"/>
      <c r="C119" s="27" t="s">
        <v>24</v>
      </c>
      <c r="D119" s="34"/>
      <c r="E119" s="34"/>
      <c r="F119" s="25" t="str">
        <f>E15</f>
        <v>Obec Staré Místo</v>
      </c>
      <c r="G119" s="34"/>
      <c r="H119" s="34"/>
      <c r="I119" s="115" t="s">
        <v>30</v>
      </c>
      <c r="J119" s="30" t="str">
        <f>E21</f>
        <v>Agroprojekce Litomyšl, s.r.o.</v>
      </c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6" customHeight="1">
      <c r="A120" s="32"/>
      <c r="B120" s="33"/>
      <c r="C120" s="27" t="s">
        <v>28</v>
      </c>
      <c r="D120" s="34"/>
      <c r="E120" s="34"/>
      <c r="F120" s="25" t="str">
        <f>IF(E18="","",E18)</f>
        <v>Vyplň údaj</v>
      </c>
      <c r="G120" s="34"/>
      <c r="H120" s="34"/>
      <c r="I120" s="115" t="s">
        <v>33</v>
      </c>
      <c r="J120" s="30" t="str">
        <f>E24</f>
        <v xml:space="preserve"> </v>
      </c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0.35" customHeight="1">
      <c r="A121" s="32"/>
      <c r="B121" s="33"/>
      <c r="C121" s="34"/>
      <c r="D121" s="34"/>
      <c r="E121" s="34"/>
      <c r="F121" s="34"/>
      <c r="G121" s="34"/>
      <c r="H121" s="34"/>
      <c r="I121" s="113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11" customFormat="1" ht="29.25" customHeight="1">
      <c r="A122" s="173"/>
      <c r="B122" s="174"/>
      <c r="C122" s="175" t="s">
        <v>120</v>
      </c>
      <c r="D122" s="176" t="s">
        <v>60</v>
      </c>
      <c r="E122" s="176" t="s">
        <v>56</v>
      </c>
      <c r="F122" s="176" t="s">
        <v>57</v>
      </c>
      <c r="G122" s="176" t="s">
        <v>121</v>
      </c>
      <c r="H122" s="176" t="s">
        <v>122</v>
      </c>
      <c r="I122" s="177" t="s">
        <v>123</v>
      </c>
      <c r="J122" s="176" t="s">
        <v>109</v>
      </c>
      <c r="K122" s="178" t="s">
        <v>124</v>
      </c>
      <c r="L122" s="179"/>
      <c r="M122" s="73" t="s">
        <v>1</v>
      </c>
      <c r="N122" s="74" t="s">
        <v>39</v>
      </c>
      <c r="O122" s="74" t="s">
        <v>125</v>
      </c>
      <c r="P122" s="74" t="s">
        <v>126</v>
      </c>
      <c r="Q122" s="74" t="s">
        <v>127</v>
      </c>
      <c r="R122" s="74" t="s">
        <v>128</v>
      </c>
      <c r="S122" s="74" t="s">
        <v>129</v>
      </c>
      <c r="T122" s="75" t="s">
        <v>130</v>
      </c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</row>
    <row r="123" spans="1:63" s="2" customFormat="1" ht="22.9" customHeight="1">
      <c r="A123" s="32"/>
      <c r="B123" s="33"/>
      <c r="C123" s="80" t="s">
        <v>131</v>
      </c>
      <c r="D123" s="34"/>
      <c r="E123" s="34"/>
      <c r="F123" s="34"/>
      <c r="G123" s="34"/>
      <c r="H123" s="34"/>
      <c r="I123" s="113"/>
      <c r="J123" s="180">
        <f>BK123</f>
        <v>0</v>
      </c>
      <c r="K123" s="34"/>
      <c r="L123" s="37"/>
      <c r="M123" s="76"/>
      <c r="N123" s="181"/>
      <c r="O123" s="77"/>
      <c r="P123" s="182">
        <f>P124</f>
        <v>0</v>
      </c>
      <c r="Q123" s="77"/>
      <c r="R123" s="182">
        <f>R124</f>
        <v>532.40820212</v>
      </c>
      <c r="S123" s="77"/>
      <c r="T123" s="183">
        <f>T124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5" t="s">
        <v>74</v>
      </c>
      <c r="AU123" s="15" t="s">
        <v>111</v>
      </c>
      <c r="BK123" s="184">
        <f>BK124</f>
        <v>0</v>
      </c>
    </row>
    <row r="124" spans="2:63" s="12" customFormat="1" ht="25.9" customHeight="1">
      <c r="B124" s="185"/>
      <c r="C124" s="186"/>
      <c r="D124" s="187" t="s">
        <v>74</v>
      </c>
      <c r="E124" s="188" t="s">
        <v>132</v>
      </c>
      <c r="F124" s="188" t="s">
        <v>133</v>
      </c>
      <c r="G124" s="186"/>
      <c r="H124" s="186"/>
      <c r="I124" s="189"/>
      <c r="J124" s="190">
        <f>BK124</f>
        <v>0</v>
      </c>
      <c r="K124" s="186"/>
      <c r="L124" s="191"/>
      <c r="M124" s="192"/>
      <c r="N124" s="193"/>
      <c r="O124" s="193"/>
      <c r="P124" s="194">
        <f>P125+P209+P218+P226+P230+P237</f>
        <v>0</v>
      </c>
      <c r="Q124" s="193"/>
      <c r="R124" s="194">
        <f>R125+R209+R218+R226+R230+R237</f>
        <v>532.40820212</v>
      </c>
      <c r="S124" s="193"/>
      <c r="T124" s="195">
        <f>T125+T209+T218+T226+T230+T237</f>
        <v>0</v>
      </c>
      <c r="AR124" s="196" t="s">
        <v>83</v>
      </c>
      <c r="AT124" s="197" t="s">
        <v>74</v>
      </c>
      <c r="AU124" s="197" t="s">
        <v>75</v>
      </c>
      <c r="AY124" s="196" t="s">
        <v>134</v>
      </c>
      <c r="BK124" s="198">
        <f>BK125+BK209+BK218+BK226+BK230+BK237</f>
        <v>0</v>
      </c>
    </row>
    <row r="125" spans="2:63" s="12" customFormat="1" ht="22.9" customHeight="1">
      <c r="B125" s="185"/>
      <c r="C125" s="186"/>
      <c r="D125" s="187" t="s">
        <v>74</v>
      </c>
      <c r="E125" s="199" t="s">
        <v>83</v>
      </c>
      <c r="F125" s="199" t="s">
        <v>135</v>
      </c>
      <c r="G125" s="186"/>
      <c r="H125" s="186"/>
      <c r="I125" s="189"/>
      <c r="J125" s="200">
        <f>BK125</f>
        <v>0</v>
      </c>
      <c r="K125" s="186"/>
      <c r="L125" s="191"/>
      <c r="M125" s="192"/>
      <c r="N125" s="193"/>
      <c r="O125" s="193"/>
      <c r="P125" s="194">
        <f>SUM(P126:P208)</f>
        <v>0</v>
      </c>
      <c r="Q125" s="193"/>
      <c r="R125" s="194">
        <f>SUM(R126:R208)</f>
        <v>0.015068999999999999</v>
      </c>
      <c r="S125" s="193"/>
      <c r="T125" s="195">
        <f>SUM(T126:T208)</f>
        <v>0</v>
      </c>
      <c r="AR125" s="196" t="s">
        <v>83</v>
      </c>
      <c r="AT125" s="197" t="s">
        <v>74</v>
      </c>
      <c r="AU125" s="197" t="s">
        <v>83</v>
      </c>
      <c r="AY125" s="196" t="s">
        <v>134</v>
      </c>
      <c r="BK125" s="198">
        <f>SUM(BK126:BK208)</f>
        <v>0</v>
      </c>
    </row>
    <row r="126" spans="1:65" s="2" customFormat="1" ht="14.45" customHeight="1">
      <c r="A126" s="32"/>
      <c r="B126" s="33"/>
      <c r="C126" s="201" t="s">
        <v>83</v>
      </c>
      <c r="D126" s="201" t="s">
        <v>136</v>
      </c>
      <c r="E126" s="202" t="s">
        <v>137</v>
      </c>
      <c r="F126" s="203" t="s">
        <v>138</v>
      </c>
      <c r="G126" s="204" t="s">
        <v>139</v>
      </c>
      <c r="H126" s="205">
        <v>8</v>
      </c>
      <c r="I126" s="206"/>
      <c r="J126" s="207">
        <f>ROUND(I126*H126,2)</f>
        <v>0</v>
      </c>
      <c r="K126" s="203" t="s">
        <v>140</v>
      </c>
      <c r="L126" s="37"/>
      <c r="M126" s="208" t="s">
        <v>1</v>
      </c>
      <c r="N126" s="209" t="s">
        <v>40</v>
      </c>
      <c r="O126" s="69"/>
      <c r="P126" s="210">
        <f>O126*H126</f>
        <v>0</v>
      </c>
      <c r="Q126" s="210">
        <v>5E-05</v>
      </c>
      <c r="R126" s="210">
        <f>Q126*H126</f>
        <v>0.0004</v>
      </c>
      <c r="S126" s="210">
        <v>0</v>
      </c>
      <c r="T126" s="21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12" t="s">
        <v>141</v>
      </c>
      <c r="AT126" s="212" t="s">
        <v>136</v>
      </c>
      <c r="AU126" s="212" t="s">
        <v>86</v>
      </c>
      <c r="AY126" s="15" t="s">
        <v>134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5" t="s">
        <v>83</v>
      </c>
      <c r="BK126" s="213">
        <f>ROUND(I126*H126,2)</f>
        <v>0</v>
      </c>
      <c r="BL126" s="15" t="s">
        <v>141</v>
      </c>
      <c r="BM126" s="212" t="s">
        <v>142</v>
      </c>
    </row>
    <row r="127" spans="1:47" s="2" customFormat="1" ht="19.5">
      <c r="A127" s="32"/>
      <c r="B127" s="33"/>
      <c r="C127" s="34"/>
      <c r="D127" s="214" t="s">
        <v>143</v>
      </c>
      <c r="E127" s="34"/>
      <c r="F127" s="215" t="s">
        <v>144</v>
      </c>
      <c r="G127" s="34"/>
      <c r="H127" s="34"/>
      <c r="I127" s="113"/>
      <c r="J127" s="34"/>
      <c r="K127" s="34"/>
      <c r="L127" s="37"/>
      <c r="M127" s="216"/>
      <c r="N127" s="217"/>
      <c r="O127" s="69"/>
      <c r="P127" s="69"/>
      <c r="Q127" s="69"/>
      <c r="R127" s="69"/>
      <c r="S127" s="69"/>
      <c r="T127" s="70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5" t="s">
        <v>143</v>
      </c>
      <c r="AU127" s="15" t="s">
        <v>86</v>
      </c>
    </row>
    <row r="128" spans="1:65" s="2" customFormat="1" ht="14.45" customHeight="1">
      <c r="A128" s="32"/>
      <c r="B128" s="33"/>
      <c r="C128" s="201" t="s">
        <v>86</v>
      </c>
      <c r="D128" s="201" t="s">
        <v>136</v>
      </c>
      <c r="E128" s="202" t="s">
        <v>145</v>
      </c>
      <c r="F128" s="203" t="s">
        <v>146</v>
      </c>
      <c r="G128" s="204" t="s">
        <v>139</v>
      </c>
      <c r="H128" s="205">
        <v>19</v>
      </c>
      <c r="I128" s="206"/>
      <c r="J128" s="207">
        <f>ROUND(I128*H128,2)</f>
        <v>0</v>
      </c>
      <c r="K128" s="203" t="s">
        <v>140</v>
      </c>
      <c r="L128" s="37"/>
      <c r="M128" s="208" t="s">
        <v>1</v>
      </c>
      <c r="N128" s="209" t="s">
        <v>40</v>
      </c>
      <c r="O128" s="69"/>
      <c r="P128" s="210">
        <f>O128*H128</f>
        <v>0</v>
      </c>
      <c r="Q128" s="210">
        <v>5E-05</v>
      </c>
      <c r="R128" s="210">
        <f>Q128*H128</f>
        <v>0.00095</v>
      </c>
      <c r="S128" s="210">
        <v>0</v>
      </c>
      <c r="T128" s="21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12" t="s">
        <v>141</v>
      </c>
      <c r="AT128" s="212" t="s">
        <v>136</v>
      </c>
      <c r="AU128" s="212" t="s">
        <v>86</v>
      </c>
      <c r="AY128" s="15" t="s">
        <v>134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5" t="s">
        <v>83</v>
      </c>
      <c r="BK128" s="213">
        <f>ROUND(I128*H128,2)</f>
        <v>0</v>
      </c>
      <c r="BL128" s="15" t="s">
        <v>141</v>
      </c>
      <c r="BM128" s="212" t="s">
        <v>147</v>
      </c>
    </row>
    <row r="129" spans="1:47" s="2" customFormat="1" ht="19.5">
      <c r="A129" s="32"/>
      <c r="B129" s="33"/>
      <c r="C129" s="34"/>
      <c r="D129" s="214" t="s">
        <v>143</v>
      </c>
      <c r="E129" s="34"/>
      <c r="F129" s="215" t="s">
        <v>148</v>
      </c>
      <c r="G129" s="34"/>
      <c r="H129" s="34"/>
      <c r="I129" s="113"/>
      <c r="J129" s="34"/>
      <c r="K129" s="34"/>
      <c r="L129" s="37"/>
      <c r="M129" s="216"/>
      <c r="N129" s="217"/>
      <c r="O129" s="69"/>
      <c r="P129" s="69"/>
      <c r="Q129" s="69"/>
      <c r="R129" s="69"/>
      <c r="S129" s="69"/>
      <c r="T129" s="70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5" t="s">
        <v>143</v>
      </c>
      <c r="AU129" s="15" t="s">
        <v>86</v>
      </c>
    </row>
    <row r="130" spans="1:65" s="2" customFormat="1" ht="14.45" customHeight="1">
      <c r="A130" s="32"/>
      <c r="B130" s="33"/>
      <c r="C130" s="201" t="s">
        <v>149</v>
      </c>
      <c r="D130" s="201" t="s">
        <v>136</v>
      </c>
      <c r="E130" s="202" t="s">
        <v>150</v>
      </c>
      <c r="F130" s="203" t="s">
        <v>151</v>
      </c>
      <c r="G130" s="204" t="s">
        <v>139</v>
      </c>
      <c r="H130" s="205">
        <v>11</v>
      </c>
      <c r="I130" s="206"/>
      <c r="J130" s="207">
        <f>ROUND(I130*H130,2)</f>
        <v>0</v>
      </c>
      <c r="K130" s="203" t="s">
        <v>140</v>
      </c>
      <c r="L130" s="37"/>
      <c r="M130" s="208" t="s">
        <v>1</v>
      </c>
      <c r="N130" s="209" t="s">
        <v>40</v>
      </c>
      <c r="O130" s="69"/>
      <c r="P130" s="210">
        <f>O130*H130</f>
        <v>0</v>
      </c>
      <c r="Q130" s="210">
        <v>9E-05</v>
      </c>
      <c r="R130" s="210">
        <f>Q130*H130</f>
        <v>0.00099</v>
      </c>
      <c r="S130" s="210">
        <v>0</v>
      </c>
      <c r="T130" s="21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12" t="s">
        <v>141</v>
      </c>
      <c r="AT130" s="212" t="s">
        <v>136</v>
      </c>
      <c r="AU130" s="212" t="s">
        <v>86</v>
      </c>
      <c r="AY130" s="15" t="s">
        <v>134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5" t="s">
        <v>83</v>
      </c>
      <c r="BK130" s="213">
        <f>ROUND(I130*H130,2)</f>
        <v>0</v>
      </c>
      <c r="BL130" s="15" t="s">
        <v>141</v>
      </c>
      <c r="BM130" s="212" t="s">
        <v>152</v>
      </c>
    </row>
    <row r="131" spans="1:47" s="2" customFormat="1" ht="19.5">
      <c r="A131" s="32"/>
      <c r="B131" s="33"/>
      <c r="C131" s="34"/>
      <c r="D131" s="214" t="s">
        <v>143</v>
      </c>
      <c r="E131" s="34"/>
      <c r="F131" s="215" t="s">
        <v>153</v>
      </c>
      <c r="G131" s="34"/>
      <c r="H131" s="34"/>
      <c r="I131" s="113"/>
      <c r="J131" s="34"/>
      <c r="K131" s="34"/>
      <c r="L131" s="37"/>
      <c r="M131" s="216"/>
      <c r="N131" s="217"/>
      <c r="O131" s="69"/>
      <c r="P131" s="69"/>
      <c r="Q131" s="69"/>
      <c r="R131" s="69"/>
      <c r="S131" s="69"/>
      <c r="T131" s="70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5" t="s">
        <v>143</v>
      </c>
      <c r="AU131" s="15" t="s">
        <v>86</v>
      </c>
    </row>
    <row r="132" spans="1:65" s="2" customFormat="1" ht="14.45" customHeight="1">
      <c r="A132" s="32"/>
      <c r="B132" s="33"/>
      <c r="C132" s="201" t="s">
        <v>141</v>
      </c>
      <c r="D132" s="201" t="s">
        <v>136</v>
      </c>
      <c r="E132" s="202" t="s">
        <v>154</v>
      </c>
      <c r="F132" s="203" t="s">
        <v>155</v>
      </c>
      <c r="G132" s="204" t="s">
        <v>156</v>
      </c>
      <c r="H132" s="205">
        <v>150.29</v>
      </c>
      <c r="I132" s="206"/>
      <c r="J132" s="207">
        <f>ROUND(I132*H132,2)</f>
        <v>0</v>
      </c>
      <c r="K132" s="203" t="s">
        <v>140</v>
      </c>
      <c r="L132" s="37"/>
      <c r="M132" s="208" t="s">
        <v>1</v>
      </c>
      <c r="N132" s="209" t="s">
        <v>40</v>
      </c>
      <c r="O132" s="69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12" t="s">
        <v>141</v>
      </c>
      <c r="AT132" s="212" t="s">
        <v>136</v>
      </c>
      <c r="AU132" s="212" t="s">
        <v>86</v>
      </c>
      <c r="AY132" s="15" t="s">
        <v>134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5" t="s">
        <v>83</v>
      </c>
      <c r="BK132" s="213">
        <f>ROUND(I132*H132,2)</f>
        <v>0</v>
      </c>
      <c r="BL132" s="15" t="s">
        <v>141</v>
      </c>
      <c r="BM132" s="212" t="s">
        <v>157</v>
      </c>
    </row>
    <row r="133" spans="1:47" s="2" customFormat="1" ht="19.5">
      <c r="A133" s="32"/>
      <c r="B133" s="33"/>
      <c r="C133" s="34"/>
      <c r="D133" s="214" t="s">
        <v>143</v>
      </c>
      <c r="E133" s="34"/>
      <c r="F133" s="215" t="s">
        <v>158</v>
      </c>
      <c r="G133" s="34"/>
      <c r="H133" s="34"/>
      <c r="I133" s="113"/>
      <c r="J133" s="34"/>
      <c r="K133" s="34"/>
      <c r="L133" s="37"/>
      <c r="M133" s="216"/>
      <c r="N133" s="217"/>
      <c r="O133" s="69"/>
      <c r="P133" s="69"/>
      <c r="Q133" s="69"/>
      <c r="R133" s="69"/>
      <c r="S133" s="69"/>
      <c r="T133" s="70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5" t="s">
        <v>143</v>
      </c>
      <c r="AU133" s="15" t="s">
        <v>86</v>
      </c>
    </row>
    <row r="134" spans="2:51" s="13" customFormat="1" ht="12">
      <c r="B134" s="218"/>
      <c r="C134" s="219"/>
      <c r="D134" s="214" t="s">
        <v>159</v>
      </c>
      <c r="E134" s="220" t="s">
        <v>1</v>
      </c>
      <c r="F134" s="221" t="s">
        <v>160</v>
      </c>
      <c r="G134" s="219"/>
      <c r="H134" s="222">
        <v>88.5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159</v>
      </c>
      <c r="AU134" s="228" t="s">
        <v>86</v>
      </c>
      <c r="AV134" s="13" t="s">
        <v>86</v>
      </c>
      <c r="AW134" s="13" t="s">
        <v>32</v>
      </c>
      <c r="AX134" s="13" t="s">
        <v>75</v>
      </c>
      <c r="AY134" s="228" t="s">
        <v>134</v>
      </c>
    </row>
    <row r="135" spans="2:51" s="13" customFormat="1" ht="12">
      <c r="B135" s="218"/>
      <c r="C135" s="219"/>
      <c r="D135" s="214" t="s">
        <v>159</v>
      </c>
      <c r="E135" s="220" t="s">
        <v>1</v>
      </c>
      <c r="F135" s="221" t="s">
        <v>161</v>
      </c>
      <c r="G135" s="219"/>
      <c r="H135" s="222">
        <v>61.79</v>
      </c>
      <c r="I135" s="223"/>
      <c r="J135" s="219"/>
      <c r="K135" s="219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159</v>
      </c>
      <c r="AU135" s="228" t="s">
        <v>86</v>
      </c>
      <c r="AV135" s="13" t="s">
        <v>86</v>
      </c>
      <c r="AW135" s="13" t="s">
        <v>32</v>
      </c>
      <c r="AX135" s="13" t="s">
        <v>75</v>
      </c>
      <c r="AY135" s="228" t="s">
        <v>134</v>
      </c>
    </row>
    <row r="136" spans="1:65" s="2" customFormat="1" ht="14.45" customHeight="1">
      <c r="A136" s="32"/>
      <c r="B136" s="33"/>
      <c r="C136" s="229" t="s">
        <v>162</v>
      </c>
      <c r="D136" s="229" t="s">
        <v>163</v>
      </c>
      <c r="E136" s="230" t="s">
        <v>164</v>
      </c>
      <c r="F136" s="231" t="s">
        <v>165</v>
      </c>
      <c r="G136" s="232" t="s">
        <v>156</v>
      </c>
      <c r="H136" s="233">
        <v>61.79</v>
      </c>
      <c r="I136" s="234"/>
      <c r="J136" s="235">
        <f>ROUND(I136*H136,2)</f>
        <v>0</v>
      </c>
      <c r="K136" s="231" t="s">
        <v>1</v>
      </c>
      <c r="L136" s="236"/>
      <c r="M136" s="237" t="s">
        <v>1</v>
      </c>
      <c r="N136" s="238" t="s">
        <v>40</v>
      </c>
      <c r="O136" s="69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12" t="s">
        <v>166</v>
      </c>
      <c r="AT136" s="212" t="s">
        <v>163</v>
      </c>
      <c r="AU136" s="212" t="s">
        <v>86</v>
      </c>
      <c r="AY136" s="15" t="s">
        <v>134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5" t="s">
        <v>83</v>
      </c>
      <c r="BK136" s="213">
        <f>ROUND(I136*H136,2)</f>
        <v>0</v>
      </c>
      <c r="BL136" s="15" t="s">
        <v>141</v>
      </c>
      <c r="BM136" s="212" t="s">
        <v>167</v>
      </c>
    </row>
    <row r="137" spans="1:47" s="2" customFormat="1" ht="12">
      <c r="A137" s="32"/>
      <c r="B137" s="33"/>
      <c r="C137" s="34"/>
      <c r="D137" s="214" t="s">
        <v>143</v>
      </c>
      <c r="E137" s="34"/>
      <c r="F137" s="215" t="s">
        <v>165</v>
      </c>
      <c r="G137" s="34"/>
      <c r="H137" s="34"/>
      <c r="I137" s="113"/>
      <c r="J137" s="34"/>
      <c r="K137" s="34"/>
      <c r="L137" s="37"/>
      <c r="M137" s="216"/>
      <c r="N137" s="217"/>
      <c r="O137" s="69"/>
      <c r="P137" s="69"/>
      <c r="Q137" s="69"/>
      <c r="R137" s="69"/>
      <c r="S137" s="69"/>
      <c r="T137" s="70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5" t="s">
        <v>143</v>
      </c>
      <c r="AU137" s="15" t="s">
        <v>86</v>
      </c>
    </row>
    <row r="138" spans="2:51" s="13" customFormat="1" ht="12">
      <c r="B138" s="218"/>
      <c r="C138" s="219"/>
      <c r="D138" s="214" t="s">
        <v>159</v>
      </c>
      <c r="E138" s="220" t="s">
        <v>1</v>
      </c>
      <c r="F138" s="221" t="s">
        <v>161</v>
      </c>
      <c r="G138" s="219"/>
      <c r="H138" s="222">
        <v>61.79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159</v>
      </c>
      <c r="AU138" s="228" t="s">
        <v>86</v>
      </c>
      <c r="AV138" s="13" t="s">
        <v>86</v>
      </c>
      <c r="AW138" s="13" t="s">
        <v>32</v>
      </c>
      <c r="AX138" s="13" t="s">
        <v>83</v>
      </c>
      <c r="AY138" s="228" t="s">
        <v>134</v>
      </c>
    </row>
    <row r="139" spans="1:65" s="2" customFormat="1" ht="14.45" customHeight="1">
      <c r="A139" s="32"/>
      <c r="B139" s="33"/>
      <c r="C139" s="201" t="s">
        <v>168</v>
      </c>
      <c r="D139" s="201" t="s">
        <v>136</v>
      </c>
      <c r="E139" s="202" t="s">
        <v>169</v>
      </c>
      <c r="F139" s="203" t="s">
        <v>170</v>
      </c>
      <c r="G139" s="204" t="s">
        <v>156</v>
      </c>
      <c r="H139" s="205">
        <v>1309.4</v>
      </c>
      <c r="I139" s="206"/>
      <c r="J139" s="207">
        <f>ROUND(I139*H139,2)</f>
        <v>0</v>
      </c>
      <c r="K139" s="203" t="s">
        <v>140</v>
      </c>
      <c r="L139" s="37"/>
      <c r="M139" s="208" t="s">
        <v>1</v>
      </c>
      <c r="N139" s="209" t="s">
        <v>40</v>
      </c>
      <c r="O139" s="69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12" t="s">
        <v>141</v>
      </c>
      <c r="AT139" s="212" t="s">
        <v>136</v>
      </c>
      <c r="AU139" s="212" t="s">
        <v>86</v>
      </c>
      <c r="AY139" s="15" t="s">
        <v>134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5" t="s">
        <v>83</v>
      </c>
      <c r="BK139" s="213">
        <f>ROUND(I139*H139,2)</f>
        <v>0</v>
      </c>
      <c r="BL139" s="15" t="s">
        <v>141</v>
      </c>
      <c r="BM139" s="212" t="s">
        <v>171</v>
      </c>
    </row>
    <row r="140" spans="1:47" s="2" customFormat="1" ht="19.5">
      <c r="A140" s="32"/>
      <c r="B140" s="33"/>
      <c r="C140" s="34"/>
      <c r="D140" s="214" t="s">
        <v>143</v>
      </c>
      <c r="E140" s="34"/>
      <c r="F140" s="215" t="s">
        <v>172</v>
      </c>
      <c r="G140" s="34"/>
      <c r="H140" s="34"/>
      <c r="I140" s="113"/>
      <c r="J140" s="34"/>
      <c r="K140" s="34"/>
      <c r="L140" s="37"/>
      <c r="M140" s="216"/>
      <c r="N140" s="217"/>
      <c r="O140" s="69"/>
      <c r="P140" s="69"/>
      <c r="Q140" s="69"/>
      <c r="R140" s="69"/>
      <c r="S140" s="69"/>
      <c r="T140" s="7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5" t="s">
        <v>143</v>
      </c>
      <c r="AU140" s="15" t="s">
        <v>86</v>
      </c>
    </row>
    <row r="141" spans="2:51" s="13" customFormat="1" ht="12">
      <c r="B141" s="218"/>
      <c r="C141" s="219"/>
      <c r="D141" s="214" t="s">
        <v>159</v>
      </c>
      <c r="E141" s="220" t="s">
        <v>1</v>
      </c>
      <c r="F141" s="221" t="s">
        <v>173</v>
      </c>
      <c r="G141" s="219"/>
      <c r="H141" s="222">
        <v>543.4</v>
      </c>
      <c r="I141" s="223"/>
      <c r="J141" s="219"/>
      <c r="K141" s="219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159</v>
      </c>
      <c r="AU141" s="228" t="s">
        <v>86</v>
      </c>
      <c r="AV141" s="13" t="s">
        <v>86</v>
      </c>
      <c r="AW141" s="13" t="s">
        <v>32</v>
      </c>
      <c r="AX141" s="13" t="s">
        <v>75</v>
      </c>
      <c r="AY141" s="228" t="s">
        <v>134</v>
      </c>
    </row>
    <row r="142" spans="2:51" s="13" customFormat="1" ht="12">
      <c r="B142" s="218"/>
      <c r="C142" s="219"/>
      <c r="D142" s="214" t="s">
        <v>159</v>
      </c>
      <c r="E142" s="220" t="s">
        <v>1</v>
      </c>
      <c r="F142" s="221" t="s">
        <v>174</v>
      </c>
      <c r="G142" s="219"/>
      <c r="H142" s="222">
        <v>766</v>
      </c>
      <c r="I142" s="223"/>
      <c r="J142" s="219"/>
      <c r="K142" s="219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159</v>
      </c>
      <c r="AU142" s="228" t="s">
        <v>86</v>
      </c>
      <c r="AV142" s="13" t="s">
        <v>86</v>
      </c>
      <c r="AW142" s="13" t="s">
        <v>32</v>
      </c>
      <c r="AX142" s="13" t="s">
        <v>75</v>
      </c>
      <c r="AY142" s="228" t="s">
        <v>134</v>
      </c>
    </row>
    <row r="143" spans="1:65" s="2" customFormat="1" ht="14.45" customHeight="1">
      <c r="A143" s="32"/>
      <c r="B143" s="33"/>
      <c r="C143" s="229" t="s">
        <v>175</v>
      </c>
      <c r="D143" s="229" t="s">
        <v>163</v>
      </c>
      <c r="E143" s="230" t="s">
        <v>176</v>
      </c>
      <c r="F143" s="231" t="s">
        <v>177</v>
      </c>
      <c r="G143" s="232" t="s">
        <v>156</v>
      </c>
      <c r="H143" s="233">
        <v>766</v>
      </c>
      <c r="I143" s="234"/>
      <c r="J143" s="235">
        <f>ROUND(I143*H143,2)</f>
        <v>0</v>
      </c>
      <c r="K143" s="231" t="s">
        <v>1</v>
      </c>
      <c r="L143" s="236"/>
      <c r="M143" s="237" t="s">
        <v>1</v>
      </c>
      <c r="N143" s="238" t="s">
        <v>40</v>
      </c>
      <c r="O143" s="69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12" t="s">
        <v>166</v>
      </c>
      <c r="AT143" s="212" t="s">
        <v>163</v>
      </c>
      <c r="AU143" s="212" t="s">
        <v>86</v>
      </c>
      <c r="AY143" s="15" t="s">
        <v>134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5" t="s">
        <v>83</v>
      </c>
      <c r="BK143" s="213">
        <f>ROUND(I143*H143,2)</f>
        <v>0</v>
      </c>
      <c r="BL143" s="15" t="s">
        <v>141</v>
      </c>
      <c r="BM143" s="212" t="s">
        <v>178</v>
      </c>
    </row>
    <row r="144" spans="1:47" s="2" customFormat="1" ht="12">
      <c r="A144" s="32"/>
      <c r="B144" s="33"/>
      <c r="C144" s="34"/>
      <c r="D144" s="214" t="s">
        <v>143</v>
      </c>
      <c r="E144" s="34"/>
      <c r="F144" s="215" t="s">
        <v>177</v>
      </c>
      <c r="G144" s="34"/>
      <c r="H144" s="34"/>
      <c r="I144" s="113"/>
      <c r="J144" s="34"/>
      <c r="K144" s="34"/>
      <c r="L144" s="37"/>
      <c r="M144" s="216"/>
      <c r="N144" s="217"/>
      <c r="O144" s="69"/>
      <c r="P144" s="69"/>
      <c r="Q144" s="69"/>
      <c r="R144" s="69"/>
      <c r="S144" s="69"/>
      <c r="T144" s="70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5" t="s">
        <v>143</v>
      </c>
      <c r="AU144" s="15" t="s">
        <v>86</v>
      </c>
    </row>
    <row r="145" spans="2:51" s="13" customFormat="1" ht="12">
      <c r="B145" s="218"/>
      <c r="C145" s="219"/>
      <c r="D145" s="214" t="s">
        <v>159</v>
      </c>
      <c r="E145" s="220" t="s">
        <v>1</v>
      </c>
      <c r="F145" s="221" t="s">
        <v>174</v>
      </c>
      <c r="G145" s="219"/>
      <c r="H145" s="222">
        <v>766</v>
      </c>
      <c r="I145" s="223"/>
      <c r="J145" s="219"/>
      <c r="K145" s="219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159</v>
      </c>
      <c r="AU145" s="228" t="s">
        <v>86</v>
      </c>
      <c r="AV145" s="13" t="s">
        <v>86</v>
      </c>
      <c r="AW145" s="13" t="s">
        <v>32</v>
      </c>
      <c r="AX145" s="13" t="s">
        <v>83</v>
      </c>
      <c r="AY145" s="228" t="s">
        <v>134</v>
      </c>
    </row>
    <row r="146" spans="1:65" s="2" customFormat="1" ht="14.45" customHeight="1">
      <c r="A146" s="32"/>
      <c r="B146" s="33"/>
      <c r="C146" s="201" t="s">
        <v>166</v>
      </c>
      <c r="D146" s="201" t="s">
        <v>136</v>
      </c>
      <c r="E146" s="202" t="s">
        <v>179</v>
      </c>
      <c r="F146" s="203" t="s">
        <v>180</v>
      </c>
      <c r="G146" s="204" t="s">
        <v>139</v>
      </c>
      <c r="H146" s="205">
        <v>8</v>
      </c>
      <c r="I146" s="206"/>
      <c r="J146" s="207">
        <f>ROUND(I146*H146,2)</f>
        <v>0</v>
      </c>
      <c r="K146" s="203" t="s">
        <v>140</v>
      </c>
      <c r="L146" s="37"/>
      <c r="M146" s="208" t="s">
        <v>1</v>
      </c>
      <c r="N146" s="209" t="s">
        <v>40</v>
      </c>
      <c r="O146" s="69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12" t="s">
        <v>141</v>
      </c>
      <c r="AT146" s="212" t="s">
        <v>136</v>
      </c>
      <c r="AU146" s="212" t="s">
        <v>86</v>
      </c>
      <c r="AY146" s="15" t="s">
        <v>134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5" t="s">
        <v>83</v>
      </c>
      <c r="BK146" s="213">
        <f>ROUND(I146*H146,2)</f>
        <v>0</v>
      </c>
      <c r="BL146" s="15" t="s">
        <v>141</v>
      </c>
      <c r="BM146" s="212" t="s">
        <v>181</v>
      </c>
    </row>
    <row r="147" spans="1:47" s="2" customFormat="1" ht="19.5">
      <c r="A147" s="32"/>
      <c r="B147" s="33"/>
      <c r="C147" s="34"/>
      <c r="D147" s="214" t="s">
        <v>143</v>
      </c>
      <c r="E147" s="34"/>
      <c r="F147" s="215" t="s">
        <v>182</v>
      </c>
      <c r="G147" s="34"/>
      <c r="H147" s="34"/>
      <c r="I147" s="113"/>
      <c r="J147" s="34"/>
      <c r="K147" s="34"/>
      <c r="L147" s="37"/>
      <c r="M147" s="216"/>
      <c r="N147" s="217"/>
      <c r="O147" s="69"/>
      <c r="P147" s="69"/>
      <c r="Q147" s="69"/>
      <c r="R147" s="69"/>
      <c r="S147" s="69"/>
      <c r="T147" s="70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5" t="s">
        <v>143</v>
      </c>
      <c r="AU147" s="15" t="s">
        <v>86</v>
      </c>
    </row>
    <row r="148" spans="1:65" s="2" customFormat="1" ht="14.45" customHeight="1">
      <c r="A148" s="32"/>
      <c r="B148" s="33"/>
      <c r="C148" s="201" t="s">
        <v>183</v>
      </c>
      <c r="D148" s="201" t="s">
        <v>136</v>
      </c>
      <c r="E148" s="202" t="s">
        <v>184</v>
      </c>
      <c r="F148" s="203" t="s">
        <v>185</v>
      </c>
      <c r="G148" s="204" t="s">
        <v>139</v>
      </c>
      <c r="H148" s="205">
        <v>19</v>
      </c>
      <c r="I148" s="206"/>
      <c r="J148" s="207">
        <f>ROUND(I148*H148,2)</f>
        <v>0</v>
      </c>
      <c r="K148" s="203" t="s">
        <v>140</v>
      </c>
      <c r="L148" s="37"/>
      <c r="M148" s="208" t="s">
        <v>1</v>
      </c>
      <c r="N148" s="209" t="s">
        <v>40</v>
      </c>
      <c r="O148" s="69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12" t="s">
        <v>141</v>
      </c>
      <c r="AT148" s="212" t="s">
        <v>136</v>
      </c>
      <c r="AU148" s="212" t="s">
        <v>86</v>
      </c>
      <c r="AY148" s="15" t="s">
        <v>134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5" t="s">
        <v>83</v>
      </c>
      <c r="BK148" s="213">
        <f>ROUND(I148*H148,2)</f>
        <v>0</v>
      </c>
      <c r="BL148" s="15" t="s">
        <v>141</v>
      </c>
      <c r="BM148" s="212" t="s">
        <v>186</v>
      </c>
    </row>
    <row r="149" spans="1:47" s="2" customFormat="1" ht="19.5">
      <c r="A149" s="32"/>
      <c r="B149" s="33"/>
      <c r="C149" s="34"/>
      <c r="D149" s="214" t="s">
        <v>143</v>
      </c>
      <c r="E149" s="34"/>
      <c r="F149" s="215" t="s">
        <v>187</v>
      </c>
      <c r="G149" s="34"/>
      <c r="H149" s="34"/>
      <c r="I149" s="113"/>
      <c r="J149" s="34"/>
      <c r="K149" s="34"/>
      <c r="L149" s="37"/>
      <c r="M149" s="216"/>
      <c r="N149" s="217"/>
      <c r="O149" s="69"/>
      <c r="P149" s="69"/>
      <c r="Q149" s="69"/>
      <c r="R149" s="69"/>
      <c r="S149" s="69"/>
      <c r="T149" s="70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5" t="s">
        <v>143</v>
      </c>
      <c r="AU149" s="15" t="s">
        <v>86</v>
      </c>
    </row>
    <row r="150" spans="1:65" s="2" customFormat="1" ht="14.45" customHeight="1">
      <c r="A150" s="32"/>
      <c r="B150" s="33"/>
      <c r="C150" s="201" t="s">
        <v>188</v>
      </c>
      <c r="D150" s="201" t="s">
        <v>136</v>
      </c>
      <c r="E150" s="202" t="s">
        <v>189</v>
      </c>
      <c r="F150" s="203" t="s">
        <v>190</v>
      </c>
      <c r="G150" s="204" t="s">
        <v>139</v>
      </c>
      <c r="H150" s="205">
        <v>11</v>
      </c>
      <c r="I150" s="206"/>
      <c r="J150" s="207">
        <f>ROUND(I150*H150,2)</f>
        <v>0</v>
      </c>
      <c r="K150" s="203" t="s">
        <v>140</v>
      </c>
      <c r="L150" s="37"/>
      <c r="M150" s="208" t="s">
        <v>1</v>
      </c>
      <c r="N150" s="209" t="s">
        <v>40</v>
      </c>
      <c r="O150" s="69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2" t="s">
        <v>141</v>
      </c>
      <c r="AT150" s="212" t="s">
        <v>136</v>
      </c>
      <c r="AU150" s="212" t="s">
        <v>86</v>
      </c>
      <c r="AY150" s="15" t="s">
        <v>134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5" t="s">
        <v>83</v>
      </c>
      <c r="BK150" s="213">
        <f>ROUND(I150*H150,2)</f>
        <v>0</v>
      </c>
      <c r="BL150" s="15" t="s">
        <v>141</v>
      </c>
      <c r="BM150" s="212" t="s">
        <v>191</v>
      </c>
    </row>
    <row r="151" spans="1:47" s="2" customFormat="1" ht="19.5">
      <c r="A151" s="32"/>
      <c r="B151" s="33"/>
      <c r="C151" s="34"/>
      <c r="D151" s="214" t="s">
        <v>143</v>
      </c>
      <c r="E151" s="34"/>
      <c r="F151" s="215" t="s">
        <v>192</v>
      </c>
      <c r="G151" s="34"/>
      <c r="H151" s="34"/>
      <c r="I151" s="113"/>
      <c r="J151" s="34"/>
      <c r="K151" s="34"/>
      <c r="L151" s="37"/>
      <c r="M151" s="216"/>
      <c r="N151" s="217"/>
      <c r="O151" s="69"/>
      <c r="P151" s="69"/>
      <c r="Q151" s="69"/>
      <c r="R151" s="69"/>
      <c r="S151" s="69"/>
      <c r="T151" s="70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5" t="s">
        <v>143</v>
      </c>
      <c r="AU151" s="15" t="s">
        <v>86</v>
      </c>
    </row>
    <row r="152" spans="1:65" s="2" customFormat="1" ht="14.45" customHeight="1">
      <c r="A152" s="32"/>
      <c r="B152" s="33"/>
      <c r="C152" s="201" t="s">
        <v>193</v>
      </c>
      <c r="D152" s="201" t="s">
        <v>136</v>
      </c>
      <c r="E152" s="202" t="s">
        <v>194</v>
      </c>
      <c r="F152" s="203" t="s">
        <v>195</v>
      </c>
      <c r="G152" s="204" t="s">
        <v>139</v>
      </c>
      <c r="H152" s="205">
        <v>24</v>
      </c>
      <c r="I152" s="206"/>
      <c r="J152" s="207">
        <f>ROUND(I152*H152,2)</f>
        <v>0</v>
      </c>
      <c r="K152" s="203" t="s">
        <v>140</v>
      </c>
      <c r="L152" s="37"/>
      <c r="M152" s="208" t="s">
        <v>1</v>
      </c>
      <c r="N152" s="209" t="s">
        <v>40</v>
      </c>
      <c r="O152" s="69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12" t="s">
        <v>141</v>
      </c>
      <c r="AT152" s="212" t="s">
        <v>136</v>
      </c>
      <c r="AU152" s="212" t="s">
        <v>86</v>
      </c>
      <c r="AY152" s="15" t="s">
        <v>134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5" t="s">
        <v>83</v>
      </c>
      <c r="BK152" s="213">
        <f>ROUND(I152*H152,2)</f>
        <v>0</v>
      </c>
      <c r="BL152" s="15" t="s">
        <v>141</v>
      </c>
      <c r="BM152" s="212" t="s">
        <v>196</v>
      </c>
    </row>
    <row r="153" spans="1:47" s="2" customFormat="1" ht="19.5">
      <c r="A153" s="32"/>
      <c r="B153" s="33"/>
      <c r="C153" s="34"/>
      <c r="D153" s="214" t="s">
        <v>143</v>
      </c>
      <c r="E153" s="34"/>
      <c r="F153" s="215" t="s">
        <v>197</v>
      </c>
      <c r="G153" s="34"/>
      <c r="H153" s="34"/>
      <c r="I153" s="113"/>
      <c r="J153" s="34"/>
      <c r="K153" s="34"/>
      <c r="L153" s="37"/>
      <c r="M153" s="216"/>
      <c r="N153" s="217"/>
      <c r="O153" s="69"/>
      <c r="P153" s="69"/>
      <c r="Q153" s="69"/>
      <c r="R153" s="69"/>
      <c r="S153" s="69"/>
      <c r="T153" s="70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5" t="s">
        <v>143</v>
      </c>
      <c r="AU153" s="15" t="s">
        <v>86</v>
      </c>
    </row>
    <row r="154" spans="2:51" s="13" customFormat="1" ht="12">
      <c r="B154" s="218"/>
      <c r="C154" s="219"/>
      <c r="D154" s="214" t="s">
        <v>159</v>
      </c>
      <c r="E154" s="220" t="s">
        <v>1</v>
      </c>
      <c r="F154" s="221" t="s">
        <v>198</v>
      </c>
      <c r="G154" s="219"/>
      <c r="H154" s="222">
        <v>24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159</v>
      </c>
      <c r="AU154" s="228" t="s">
        <v>86</v>
      </c>
      <c r="AV154" s="13" t="s">
        <v>86</v>
      </c>
      <c r="AW154" s="13" t="s">
        <v>32</v>
      </c>
      <c r="AX154" s="13" t="s">
        <v>83</v>
      </c>
      <c r="AY154" s="228" t="s">
        <v>134</v>
      </c>
    </row>
    <row r="155" spans="1:65" s="2" customFormat="1" ht="14.45" customHeight="1">
      <c r="A155" s="32"/>
      <c r="B155" s="33"/>
      <c r="C155" s="201" t="s">
        <v>199</v>
      </c>
      <c r="D155" s="201" t="s">
        <v>136</v>
      </c>
      <c r="E155" s="202" t="s">
        <v>200</v>
      </c>
      <c r="F155" s="203" t="s">
        <v>201</v>
      </c>
      <c r="G155" s="204" t="s">
        <v>139</v>
      </c>
      <c r="H155" s="205">
        <v>57</v>
      </c>
      <c r="I155" s="206"/>
      <c r="J155" s="207">
        <f>ROUND(I155*H155,2)</f>
        <v>0</v>
      </c>
      <c r="K155" s="203" t="s">
        <v>140</v>
      </c>
      <c r="L155" s="37"/>
      <c r="M155" s="208" t="s">
        <v>1</v>
      </c>
      <c r="N155" s="209" t="s">
        <v>40</v>
      </c>
      <c r="O155" s="69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12" t="s">
        <v>141</v>
      </c>
      <c r="AT155" s="212" t="s">
        <v>136</v>
      </c>
      <c r="AU155" s="212" t="s">
        <v>86</v>
      </c>
      <c r="AY155" s="15" t="s">
        <v>134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5" t="s">
        <v>83</v>
      </c>
      <c r="BK155" s="213">
        <f>ROUND(I155*H155,2)</f>
        <v>0</v>
      </c>
      <c r="BL155" s="15" t="s">
        <v>141</v>
      </c>
      <c r="BM155" s="212" t="s">
        <v>202</v>
      </c>
    </row>
    <row r="156" spans="1:47" s="2" customFormat="1" ht="19.5">
      <c r="A156" s="32"/>
      <c r="B156" s="33"/>
      <c r="C156" s="34"/>
      <c r="D156" s="214" t="s">
        <v>143</v>
      </c>
      <c r="E156" s="34"/>
      <c r="F156" s="215" t="s">
        <v>203</v>
      </c>
      <c r="G156" s="34"/>
      <c r="H156" s="34"/>
      <c r="I156" s="113"/>
      <c r="J156" s="34"/>
      <c r="K156" s="34"/>
      <c r="L156" s="37"/>
      <c r="M156" s="216"/>
      <c r="N156" s="217"/>
      <c r="O156" s="69"/>
      <c r="P156" s="69"/>
      <c r="Q156" s="69"/>
      <c r="R156" s="69"/>
      <c r="S156" s="69"/>
      <c r="T156" s="70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5" t="s">
        <v>143</v>
      </c>
      <c r="AU156" s="15" t="s">
        <v>86</v>
      </c>
    </row>
    <row r="157" spans="2:51" s="13" customFormat="1" ht="12">
      <c r="B157" s="218"/>
      <c r="C157" s="219"/>
      <c r="D157" s="214" t="s">
        <v>159</v>
      </c>
      <c r="E157" s="220" t="s">
        <v>1</v>
      </c>
      <c r="F157" s="221" t="s">
        <v>204</v>
      </c>
      <c r="G157" s="219"/>
      <c r="H157" s="222">
        <v>57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159</v>
      </c>
      <c r="AU157" s="228" t="s">
        <v>86</v>
      </c>
      <c r="AV157" s="13" t="s">
        <v>86</v>
      </c>
      <c r="AW157" s="13" t="s">
        <v>32</v>
      </c>
      <c r="AX157" s="13" t="s">
        <v>83</v>
      </c>
      <c r="AY157" s="228" t="s">
        <v>134</v>
      </c>
    </row>
    <row r="158" spans="1:65" s="2" customFormat="1" ht="14.45" customHeight="1">
      <c r="A158" s="32"/>
      <c r="B158" s="33"/>
      <c r="C158" s="201" t="s">
        <v>205</v>
      </c>
      <c r="D158" s="201" t="s">
        <v>136</v>
      </c>
      <c r="E158" s="202" t="s">
        <v>206</v>
      </c>
      <c r="F158" s="203" t="s">
        <v>207</v>
      </c>
      <c r="G158" s="204" t="s">
        <v>139</v>
      </c>
      <c r="H158" s="205">
        <v>33</v>
      </c>
      <c r="I158" s="206"/>
      <c r="J158" s="207">
        <f>ROUND(I158*H158,2)</f>
        <v>0</v>
      </c>
      <c r="K158" s="203" t="s">
        <v>140</v>
      </c>
      <c r="L158" s="37"/>
      <c r="M158" s="208" t="s">
        <v>1</v>
      </c>
      <c r="N158" s="209" t="s">
        <v>40</v>
      </c>
      <c r="O158" s="69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12" t="s">
        <v>141</v>
      </c>
      <c r="AT158" s="212" t="s">
        <v>136</v>
      </c>
      <c r="AU158" s="212" t="s">
        <v>86</v>
      </c>
      <c r="AY158" s="15" t="s">
        <v>134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5" t="s">
        <v>83</v>
      </c>
      <c r="BK158" s="213">
        <f>ROUND(I158*H158,2)</f>
        <v>0</v>
      </c>
      <c r="BL158" s="15" t="s">
        <v>141</v>
      </c>
      <c r="BM158" s="212" t="s">
        <v>208</v>
      </c>
    </row>
    <row r="159" spans="1:47" s="2" customFormat="1" ht="19.5">
      <c r="A159" s="32"/>
      <c r="B159" s="33"/>
      <c r="C159" s="34"/>
      <c r="D159" s="214" t="s">
        <v>143</v>
      </c>
      <c r="E159" s="34"/>
      <c r="F159" s="215" t="s">
        <v>209</v>
      </c>
      <c r="G159" s="34"/>
      <c r="H159" s="34"/>
      <c r="I159" s="113"/>
      <c r="J159" s="34"/>
      <c r="K159" s="34"/>
      <c r="L159" s="37"/>
      <c r="M159" s="216"/>
      <c r="N159" s="217"/>
      <c r="O159" s="69"/>
      <c r="P159" s="69"/>
      <c r="Q159" s="69"/>
      <c r="R159" s="69"/>
      <c r="S159" s="69"/>
      <c r="T159" s="70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5" t="s">
        <v>143</v>
      </c>
      <c r="AU159" s="15" t="s">
        <v>86</v>
      </c>
    </row>
    <row r="160" spans="2:51" s="13" customFormat="1" ht="12">
      <c r="B160" s="218"/>
      <c r="C160" s="219"/>
      <c r="D160" s="214" t="s">
        <v>159</v>
      </c>
      <c r="E160" s="220" t="s">
        <v>1</v>
      </c>
      <c r="F160" s="221" t="s">
        <v>210</v>
      </c>
      <c r="G160" s="219"/>
      <c r="H160" s="222">
        <v>33</v>
      </c>
      <c r="I160" s="223"/>
      <c r="J160" s="219"/>
      <c r="K160" s="219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159</v>
      </c>
      <c r="AU160" s="228" t="s">
        <v>86</v>
      </c>
      <c r="AV160" s="13" t="s">
        <v>86</v>
      </c>
      <c r="AW160" s="13" t="s">
        <v>32</v>
      </c>
      <c r="AX160" s="13" t="s">
        <v>83</v>
      </c>
      <c r="AY160" s="228" t="s">
        <v>134</v>
      </c>
    </row>
    <row r="161" spans="1:65" s="2" customFormat="1" ht="14.45" customHeight="1">
      <c r="A161" s="32"/>
      <c r="B161" s="33"/>
      <c r="C161" s="201" t="s">
        <v>211</v>
      </c>
      <c r="D161" s="201" t="s">
        <v>136</v>
      </c>
      <c r="E161" s="202" t="s">
        <v>212</v>
      </c>
      <c r="F161" s="203" t="s">
        <v>213</v>
      </c>
      <c r="G161" s="204" t="s">
        <v>156</v>
      </c>
      <c r="H161" s="205">
        <v>1459.69</v>
      </c>
      <c r="I161" s="206"/>
      <c r="J161" s="207">
        <f>ROUND(I161*H161,2)</f>
        <v>0</v>
      </c>
      <c r="K161" s="203" t="s">
        <v>140</v>
      </c>
      <c r="L161" s="37"/>
      <c r="M161" s="208" t="s">
        <v>1</v>
      </c>
      <c r="N161" s="209" t="s">
        <v>40</v>
      </c>
      <c r="O161" s="69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12" t="s">
        <v>141</v>
      </c>
      <c r="AT161" s="212" t="s">
        <v>136</v>
      </c>
      <c r="AU161" s="212" t="s">
        <v>86</v>
      </c>
      <c r="AY161" s="15" t="s">
        <v>134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5" t="s">
        <v>83</v>
      </c>
      <c r="BK161" s="213">
        <f>ROUND(I161*H161,2)</f>
        <v>0</v>
      </c>
      <c r="BL161" s="15" t="s">
        <v>141</v>
      </c>
      <c r="BM161" s="212" t="s">
        <v>214</v>
      </c>
    </row>
    <row r="162" spans="1:47" s="2" customFormat="1" ht="19.5">
      <c r="A162" s="32"/>
      <c r="B162" s="33"/>
      <c r="C162" s="34"/>
      <c r="D162" s="214" t="s">
        <v>143</v>
      </c>
      <c r="E162" s="34"/>
      <c r="F162" s="215" t="s">
        <v>215</v>
      </c>
      <c r="G162" s="34"/>
      <c r="H162" s="34"/>
      <c r="I162" s="113"/>
      <c r="J162" s="34"/>
      <c r="K162" s="34"/>
      <c r="L162" s="37"/>
      <c r="M162" s="216"/>
      <c r="N162" s="217"/>
      <c r="O162" s="69"/>
      <c r="P162" s="69"/>
      <c r="Q162" s="69"/>
      <c r="R162" s="69"/>
      <c r="S162" s="69"/>
      <c r="T162" s="70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5" t="s">
        <v>143</v>
      </c>
      <c r="AU162" s="15" t="s">
        <v>86</v>
      </c>
    </row>
    <row r="163" spans="2:51" s="13" customFormat="1" ht="12">
      <c r="B163" s="218"/>
      <c r="C163" s="219"/>
      <c r="D163" s="214" t="s">
        <v>159</v>
      </c>
      <c r="E163" s="220" t="s">
        <v>1</v>
      </c>
      <c r="F163" s="221" t="s">
        <v>174</v>
      </c>
      <c r="G163" s="219"/>
      <c r="H163" s="222">
        <v>766</v>
      </c>
      <c r="I163" s="223"/>
      <c r="J163" s="219"/>
      <c r="K163" s="219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159</v>
      </c>
      <c r="AU163" s="228" t="s">
        <v>86</v>
      </c>
      <c r="AV163" s="13" t="s">
        <v>86</v>
      </c>
      <c r="AW163" s="13" t="s">
        <v>32</v>
      </c>
      <c r="AX163" s="13" t="s">
        <v>75</v>
      </c>
      <c r="AY163" s="228" t="s">
        <v>134</v>
      </c>
    </row>
    <row r="164" spans="2:51" s="13" customFormat="1" ht="12">
      <c r="B164" s="218"/>
      <c r="C164" s="219"/>
      <c r="D164" s="214" t="s">
        <v>159</v>
      </c>
      <c r="E164" s="220" t="s">
        <v>1</v>
      </c>
      <c r="F164" s="221" t="s">
        <v>161</v>
      </c>
      <c r="G164" s="219"/>
      <c r="H164" s="222">
        <v>61.79</v>
      </c>
      <c r="I164" s="223"/>
      <c r="J164" s="219"/>
      <c r="K164" s="219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159</v>
      </c>
      <c r="AU164" s="228" t="s">
        <v>86</v>
      </c>
      <c r="AV164" s="13" t="s">
        <v>86</v>
      </c>
      <c r="AW164" s="13" t="s">
        <v>32</v>
      </c>
      <c r="AX164" s="13" t="s">
        <v>75</v>
      </c>
      <c r="AY164" s="228" t="s">
        <v>134</v>
      </c>
    </row>
    <row r="165" spans="2:51" s="13" customFormat="1" ht="12">
      <c r="B165" s="218"/>
      <c r="C165" s="219"/>
      <c r="D165" s="214" t="s">
        <v>159</v>
      </c>
      <c r="E165" s="220" t="s">
        <v>1</v>
      </c>
      <c r="F165" s="221" t="s">
        <v>216</v>
      </c>
      <c r="G165" s="219"/>
      <c r="H165" s="222">
        <v>88.5</v>
      </c>
      <c r="I165" s="223"/>
      <c r="J165" s="219"/>
      <c r="K165" s="219"/>
      <c r="L165" s="224"/>
      <c r="M165" s="225"/>
      <c r="N165" s="226"/>
      <c r="O165" s="226"/>
      <c r="P165" s="226"/>
      <c r="Q165" s="226"/>
      <c r="R165" s="226"/>
      <c r="S165" s="226"/>
      <c r="T165" s="227"/>
      <c r="AT165" s="228" t="s">
        <v>159</v>
      </c>
      <c r="AU165" s="228" t="s">
        <v>86</v>
      </c>
      <c r="AV165" s="13" t="s">
        <v>86</v>
      </c>
      <c r="AW165" s="13" t="s">
        <v>32</v>
      </c>
      <c r="AX165" s="13" t="s">
        <v>75</v>
      </c>
      <c r="AY165" s="228" t="s">
        <v>134</v>
      </c>
    </row>
    <row r="166" spans="2:51" s="13" customFormat="1" ht="12">
      <c r="B166" s="218"/>
      <c r="C166" s="219"/>
      <c r="D166" s="214" t="s">
        <v>159</v>
      </c>
      <c r="E166" s="220" t="s">
        <v>1</v>
      </c>
      <c r="F166" s="221" t="s">
        <v>217</v>
      </c>
      <c r="G166" s="219"/>
      <c r="H166" s="222">
        <v>543.4</v>
      </c>
      <c r="I166" s="223"/>
      <c r="J166" s="219"/>
      <c r="K166" s="219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159</v>
      </c>
      <c r="AU166" s="228" t="s">
        <v>86</v>
      </c>
      <c r="AV166" s="13" t="s">
        <v>86</v>
      </c>
      <c r="AW166" s="13" t="s">
        <v>32</v>
      </c>
      <c r="AX166" s="13" t="s">
        <v>75</v>
      </c>
      <c r="AY166" s="228" t="s">
        <v>134</v>
      </c>
    </row>
    <row r="167" spans="1:65" s="2" customFormat="1" ht="21.6" customHeight="1">
      <c r="A167" s="32"/>
      <c r="B167" s="33"/>
      <c r="C167" s="201" t="s">
        <v>8</v>
      </c>
      <c r="D167" s="201" t="s">
        <v>136</v>
      </c>
      <c r="E167" s="202" t="s">
        <v>218</v>
      </c>
      <c r="F167" s="203" t="s">
        <v>219</v>
      </c>
      <c r="G167" s="204" t="s">
        <v>156</v>
      </c>
      <c r="H167" s="205">
        <v>6319</v>
      </c>
      <c r="I167" s="206"/>
      <c r="J167" s="207">
        <f>ROUND(I167*H167,2)</f>
        <v>0</v>
      </c>
      <c r="K167" s="203" t="s">
        <v>140</v>
      </c>
      <c r="L167" s="37"/>
      <c r="M167" s="208" t="s">
        <v>1</v>
      </c>
      <c r="N167" s="209" t="s">
        <v>40</v>
      </c>
      <c r="O167" s="69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12" t="s">
        <v>141</v>
      </c>
      <c r="AT167" s="212" t="s">
        <v>136</v>
      </c>
      <c r="AU167" s="212" t="s">
        <v>86</v>
      </c>
      <c r="AY167" s="15" t="s">
        <v>134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5" t="s">
        <v>83</v>
      </c>
      <c r="BK167" s="213">
        <f>ROUND(I167*H167,2)</f>
        <v>0</v>
      </c>
      <c r="BL167" s="15" t="s">
        <v>141</v>
      </c>
      <c r="BM167" s="212" t="s">
        <v>220</v>
      </c>
    </row>
    <row r="168" spans="1:47" s="2" customFormat="1" ht="29.25">
      <c r="A168" s="32"/>
      <c r="B168" s="33"/>
      <c r="C168" s="34"/>
      <c r="D168" s="214" t="s">
        <v>143</v>
      </c>
      <c r="E168" s="34"/>
      <c r="F168" s="215" t="s">
        <v>221</v>
      </c>
      <c r="G168" s="34"/>
      <c r="H168" s="34"/>
      <c r="I168" s="113"/>
      <c r="J168" s="34"/>
      <c r="K168" s="34"/>
      <c r="L168" s="37"/>
      <c r="M168" s="216"/>
      <c r="N168" s="217"/>
      <c r="O168" s="69"/>
      <c r="P168" s="69"/>
      <c r="Q168" s="69"/>
      <c r="R168" s="69"/>
      <c r="S168" s="69"/>
      <c r="T168" s="70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5" t="s">
        <v>143</v>
      </c>
      <c r="AU168" s="15" t="s">
        <v>86</v>
      </c>
    </row>
    <row r="169" spans="2:51" s="13" customFormat="1" ht="12">
      <c r="B169" s="218"/>
      <c r="C169" s="219"/>
      <c r="D169" s="214" t="s">
        <v>159</v>
      </c>
      <c r="E169" s="220" t="s">
        <v>1</v>
      </c>
      <c r="F169" s="221" t="s">
        <v>222</v>
      </c>
      <c r="G169" s="219"/>
      <c r="H169" s="222">
        <v>885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159</v>
      </c>
      <c r="AU169" s="228" t="s">
        <v>86</v>
      </c>
      <c r="AV169" s="13" t="s">
        <v>86</v>
      </c>
      <c r="AW169" s="13" t="s">
        <v>32</v>
      </c>
      <c r="AX169" s="13" t="s">
        <v>75</v>
      </c>
      <c r="AY169" s="228" t="s">
        <v>134</v>
      </c>
    </row>
    <row r="170" spans="2:51" s="13" customFormat="1" ht="12">
      <c r="B170" s="218"/>
      <c r="C170" s="219"/>
      <c r="D170" s="214" t="s">
        <v>159</v>
      </c>
      <c r="E170" s="220" t="s">
        <v>1</v>
      </c>
      <c r="F170" s="221" t="s">
        <v>223</v>
      </c>
      <c r="G170" s="219"/>
      <c r="H170" s="222">
        <v>5434</v>
      </c>
      <c r="I170" s="223"/>
      <c r="J170" s="219"/>
      <c r="K170" s="219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159</v>
      </c>
      <c r="AU170" s="228" t="s">
        <v>86</v>
      </c>
      <c r="AV170" s="13" t="s">
        <v>86</v>
      </c>
      <c r="AW170" s="13" t="s">
        <v>32</v>
      </c>
      <c r="AX170" s="13" t="s">
        <v>75</v>
      </c>
      <c r="AY170" s="228" t="s">
        <v>134</v>
      </c>
    </row>
    <row r="171" spans="1:65" s="2" customFormat="1" ht="14.45" customHeight="1">
      <c r="A171" s="32"/>
      <c r="B171" s="33"/>
      <c r="C171" s="201" t="s">
        <v>224</v>
      </c>
      <c r="D171" s="201" t="s">
        <v>136</v>
      </c>
      <c r="E171" s="202" t="s">
        <v>225</v>
      </c>
      <c r="F171" s="203" t="s">
        <v>226</v>
      </c>
      <c r="G171" s="204" t="s">
        <v>227</v>
      </c>
      <c r="H171" s="205">
        <v>5.6</v>
      </c>
      <c r="I171" s="206"/>
      <c r="J171" s="207">
        <f>ROUND(I171*H171,2)</f>
        <v>0</v>
      </c>
      <c r="K171" s="203" t="s">
        <v>1</v>
      </c>
      <c r="L171" s="37"/>
      <c r="M171" s="208" t="s">
        <v>1</v>
      </c>
      <c r="N171" s="209" t="s">
        <v>40</v>
      </c>
      <c r="O171" s="69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12" t="s">
        <v>141</v>
      </c>
      <c r="AT171" s="212" t="s">
        <v>136</v>
      </c>
      <c r="AU171" s="212" t="s">
        <v>86</v>
      </c>
      <c r="AY171" s="15" t="s">
        <v>134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5" t="s">
        <v>83</v>
      </c>
      <c r="BK171" s="213">
        <f>ROUND(I171*H171,2)</f>
        <v>0</v>
      </c>
      <c r="BL171" s="15" t="s">
        <v>141</v>
      </c>
      <c r="BM171" s="212" t="s">
        <v>228</v>
      </c>
    </row>
    <row r="172" spans="1:47" s="2" customFormat="1" ht="12">
      <c r="A172" s="32"/>
      <c r="B172" s="33"/>
      <c r="C172" s="34"/>
      <c r="D172" s="214" t="s">
        <v>143</v>
      </c>
      <c r="E172" s="34"/>
      <c r="F172" s="215" t="s">
        <v>226</v>
      </c>
      <c r="G172" s="34"/>
      <c r="H172" s="34"/>
      <c r="I172" s="113"/>
      <c r="J172" s="34"/>
      <c r="K172" s="34"/>
      <c r="L172" s="37"/>
      <c r="M172" s="216"/>
      <c r="N172" s="217"/>
      <c r="O172" s="69"/>
      <c r="P172" s="69"/>
      <c r="Q172" s="69"/>
      <c r="R172" s="69"/>
      <c r="S172" s="69"/>
      <c r="T172" s="70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5" t="s">
        <v>143</v>
      </c>
      <c r="AU172" s="15" t="s">
        <v>86</v>
      </c>
    </row>
    <row r="173" spans="2:51" s="13" customFormat="1" ht="12">
      <c r="B173" s="218"/>
      <c r="C173" s="219"/>
      <c r="D173" s="214" t="s">
        <v>159</v>
      </c>
      <c r="E173" s="220" t="s">
        <v>1</v>
      </c>
      <c r="F173" s="221" t="s">
        <v>229</v>
      </c>
      <c r="G173" s="219"/>
      <c r="H173" s="222">
        <v>5.6</v>
      </c>
      <c r="I173" s="223"/>
      <c r="J173" s="219"/>
      <c r="K173" s="219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159</v>
      </c>
      <c r="AU173" s="228" t="s">
        <v>86</v>
      </c>
      <c r="AV173" s="13" t="s">
        <v>86</v>
      </c>
      <c r="AW173" s="13" t="s">
        <v>32</v>
      </c>
      <c r="AX173" s="13" t="s">
        <v>83</v>
      </c>
      <c r="AY173" s="228" t="s">
        <v>134</v>
      </c>
    </row>
    <row r="174" spans="1:65" s="2" customFormat="1" ht="14.45" customHeight="1">
      <c r="A174" s="32"/>
      <c r="B174" s="33"/>
      <c r="C174" s="201" t="s">
        <v>230</v>
      </c>
      <c r="D174" s="201" t="s">
        <v>136</v>
      </c>
      <c r="E174" s="202" t="s">
        <v>231</v>
      </c>
      <c r="F174" s="203" t="s">
        <v>232</v>
      </c>
      <c r="G174" s="204" t="s">
        <v>156</v>
      </c>
      <c r="H174" s="205">
        <v>631.9</v>
      </c>
      <c r="I174" s="206"/>
      <c r="J174" s="207">
        <f>ROUND(I174*H174,2)</f>
        <v>0</v>
      </c>
      <c r="K174" s="203" t="s">
        <v>140</v>
      </c>
      <c r="L174" s="37"/>
      <c r="M174" s="208" t="s">
        <v>1</v>
      </c>
      <c r="N174" s="209" t="s">
        <v>40</v>
      </c>
      <c r="O174" s="69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12" t="s">
        <v>141</v>
      </c>
      <c r="AT174" s="212" t="s">
        <v>136</v>
      </c>
      <c r="AU174" s="212" t="s">
        <v>86</v>
      </c>
      <c r="AY174" s="15" t="s">
        <v>134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5" t="s">
        <v>83</v>
      </c>
      <c r="BK174" s="213">
        <f>ROUND(I174*H174,2)</f>
        <v>0</v>
      </c>
      <c r="BL174" s="15" t="s">
        <v>141</v>
      </c>
      <c r="BM174" s="212" t="s">
        <v>233</v>
      </c>
    </row>
    <row r="175" spans="1:47" s="2" customFormat="1" ht="12">
      <c r="A175" s="32"/>
      <c r="B175" s="33"/>
      <c r="C175" s="34"/>
      <c r="D175" s="214" t="s">
        <v>143</v>
      </c>
      <c r="E175" s="34"/>
      <c r="F175" s="215" t="s">
        <v>234</v>
      </c>
      <c r="G175" s="34"/>
      <c r="H175" s="34"/>
      <c r="I175" s="113"/>
      <c r="J175" s="34"/>
      <c r="K175" s="34"/>
      <c r="L175" s="37"/>
      <c r="M175" s="216"/>
      <c r="N175" s="217"/>
      <c r="O175" s="69"/>
      <c r="P175" s="69"/>
      <c r="Q175" s="69"/>
      <c r="R175" s="69"/>
      <c r="S175" s="69"/>
      <c r="T175" s="70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5" t="s">
        <v>143</v>
      </c>
      <c r="AU175" s="15" t="s">
        <v>86</v>
      </c>
    </row>
    <row r="176" spans="2:51" s="13" customFormat="1" ht="12">
      <c r="B176" s="218"/>
      <c r="C176" s="219"/>
      <c r="D176" s="214" t="s">
        <v>159</v>
      </c>
      <c r="E176" s="220" t="s">
        <v>1</v>
      </c>
      <c r="F176" s="221" t="s">
        <v>216</v>
      </c>
      <c r="G176" s="219"/>
      <c r="H176" s="222">
        <v>88.5</v>
      </c>
      <c r="I176" s="223"/>
      <c r="J176" s="219"/>
      <c r="K176" s="219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159</v>
      </c>
      <c r="AU176" s="228" t="s">
        <v>86</v>
      </c>
      <c r="AV176" s="13" t="s">
        <v>86</v>
      </c>
      <c r="AW176" s="13" t="s">
        <v>32</v>
      </c>
      <c r="AX176" s="13" t="s">
        <v>75</v>
      </c>
      <c r="AY176" s="228" t="s">
        <v>134</v>
      </c>
    </row>
    <row r="177" spans="2:51" s="13" customFormat="1" ht="12">
      <c r="B177" s="218"/>
      <c r="C177" s="219"/>
      <c r="D177" s="214" t="s">
        <v>159</v>
      </c>
      <c r="E177" s="220" t="s">
        <v>1</v>
      </c>
      <c r="F177" s="221" t="s">
        <v>217</v>
      </c>
      <c r="G177" s="219"/>
      <c r="H177" s="222">
        <v>543.4</v>
      </c>
      <c r="I177" s="223"/>
      <c r="J177" s="219"/>
      <c r="K177" s="219"/>
      <c r="L177" s="224"/>
      <c r="M177" s="225"/>
      <c r="N177" s="226"/>
      <c r="O177" s="226"/>
      <c r="P177" s="226"/>
      <c r="Q177" s="226"/>
      <c r="R177" s="226"/>
      <c r="S177" s="226"/>
      <c r="T177" s="227"/>
      <c r="AT177" s="228" t="s">
        <v>159</v>
      </c>
      <c r="AU177" s="228" t="s">
        <v>86</v>
      </c>
      <c r="AV177" s="13" t="s">
        <v>86</v>
      </c>
      <c r="AW177" s="13" t="s">
        <v>32</v>
      </c>
      <c r="AX177" s="13" t="s">
        <v>75</v>
      </c>
      <c r="AY177" s="228" t="s">
        <v>134</v>
      </c>
    </row>
    <row r="178" spans="1:65" s="2" customFormat="1" ht="14.45" customHeight="1">
      <c r="A178" s="32"/>
      <c r="B178" s="33"/>
      <c r="C178" s="201" t="s">
        <v>235</v>
      </c>
      <c r="D178" s="201" t="s">
        <v>136</v>
      </c>
      <c r="E178" s="202" t="s">
        <v>236</v>
      </c>
      <c r="F178" s="203" t="s">
        <v>237</v>
      </c>
      <c r="G178" s="204" t="s">
        <v>227</v>
      </c>
      <c r="H178" s="205">
        <v>1137.42</v>
      </c>
      <c r="I178" s="206"/>
      <c r="J178" s="207">
        <f>ROUND(I178*H178,2)</f>
        <v>0</v>
      </c>
      <c r="K178" s="203" t="s">
        <v>140</v>
      </c>
      <c r="L178" s="37"/>
      <c r="M178" s="208" t="s">
        <v>1</v>
      </c>
      <c r="N178" s="209" t="s">
        <v>40</v>
      </c>
      <c r="O178" s="69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12" t="s">
        <v>141</v>
      </c>
      <c r="AT178" s="212" t="s">
        <v>136</v>
      </c>
      <c r="AU178" s="212" t="s">
        <v>86</v>
      </c>
      <c r="AY178" s="15" t="s">
        <v>134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5" t="s">
        <v>83</v>
      </c>
      <c r="BK178" s="213">
        <f>ROUND(I178*H178,2)</f>
        <v>0</v>
      </c>
      <c r="BL178" s="15" t="s">
        <v>141</v>
      </c>
      <c r="BM178" s="212" t="s">
        <v>238</v>
      </c>
    </row>
    <row r="179" spans="1:47" s="2" customFormat="1" ht="19.5">
      <c r="A179" s="32"/>
      <c r="B179" s="33"/>
      <c r="C179" s="34"/>
      <c r="D179" s="214" t="s">
        <v>143</v>
      </c>
      <c r="E179" s="34"/>
      <c r="F179" s="215" t="s">
        <v>239</v>
      </c>
      <c r="G179" s="34"/>
      <c r="H179" s="34"/>
      <c r="I179" s="113"/>
      <c r="J179" s="34"/>
      <c r="K179" s="34"/>
      <c r="L179" s="37"/>
      <c r="M179" s="216"/>
      <c r="N179" s="217"/>
      <c r="O179" s="69"/>
      <c r="P179" s="69"/>
      <c r="Q179" s="69"/>
      <c r="R179" s="69"/>
      <c r="S179" s="69"/>
      <c r="T179" s="70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5" t="s">
        <v>143</v>
      </c>
      <c r="AU179" s="15" t="s">
        <v>86</v>
      </c>
    </row>
    <row r="180" spans="2:51" s="13" customFormat="1" ht="12">
      <c r="B180" s="218"/>
      <c r="C180" s="219"/>
      <c r="D180" s="214" t="s">
        <v>159</v>
      </c>
      <c r="E180" s="220" t="s">
        <v>1</v>
      </c>
      <c r="F180" s="221" t="s">
        <v>240</v>
      </c>
      <c r="G180" s="219"/>
      <c r="H180" s="222">
        <v>159.3</v>
      </c>
      <c r="I180" s="223"/>
      <c r="J180" s="219"/>
      <c r="K180" s="219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159</v>
      </c>
      <c r="AU180" s="228" t="s">
        <v>86</v>
      </c>
      <c r="AV180" s="13" t="s">
        <v>86</v>
      </c>
      <c r="AW180" s="13" t="s">
        <v>32</v>
      </c>
      <c r="AX180" s="13" t="s">
        <v>75</v>
      </c>
      <c r="AY180" s="228" t="s">
        <v>134</v>
      </c>
    </row>
    <row r="181" spans="2:51" s="13" customFormat="1" ht="12">
      <c r="B181" s="218"/>
      <c r="C181" s="219"/>
      <c r="D181" s="214" t="s">
        <v>159</v>
      </c>
      <c r="E181" s="220" t="s">
        <v>1</v>
      </c>
      <c r="F181" s="221" t="s">
        <v>241</v>
      </c>
      <c r="G181" s="219"/>
      <c r="H181" s="222">
        <v>978.12</v>
      </c>
      <c r="I181" s="223"/>
      <c r="J181" s="219"/>
      <c r="K181" s="219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159</v>
      </c>
      <c r="AU181" s="228" t="s">
        <v>86</v>
      </c>
      <c r="AV181" s="13" t="s">
        <v>86</v>
      </c>
      <c r="AW181" s="13" t="s">
        <v>32</v>
      </c>
      <c r="AX181" s="13" t="s">
        <v>75</v>
      </c>
      <c r="AY181" s="228" t="s">
        <v>134</v>
      </c>
    </row>
    <row r="182" spans="1:65" s="2" customFormat="1" ht="14.45" customHeight="1">
      <c r="A182" s="32"/>
      <c r="B182" s="33"/>
      <c r="C182" s="201" t="s">
        <v>242</v>
      </c>
      <c r="D182" s="201" t="s">
        <v>136</v>
      </c>
      <c r="E182" s="202" t="s">
        <v>243</v>
      </c>
      <c r="F182" s="203" t="s">
        <v>244</v>
      </c>
      <c r="G182" s="204" t="s">
        <v>156</v>
      </c>
      <c r="H182" s="205">
        <v>766</v>
      </c>
      <c r="I182" s="206"/>
      <c r="J182" s="207">
        <f>ROUND(I182*H182,2)</f>
        <v>0</v>
      </c>
      <c r="K182" s="203" t="s">
        <v>140</v>
      </c>
      <c r="L182" s="37"/>
      <c r="M182" s="208" t="s">
        <v>1</v>
      </c>
      <c r="N182" s="209" t="s">
        <v>40</v>
      </c>
      <c r="O182" s="69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12" t="s">
        <v>141</v>
      </c>
      <c r="AT182" s="212" t="s">
        <v>136</v>
      </c>
      <c r="AU182" s="212" t="s">
        <v>86</v>
      </c>
      <c r="AY182" s="15" t="s">
        <v>134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5" t="s">
        <v>83</v>
      </c>
      <c r="BK182" s="213">
        <f>ROUND(I182*H182,2)</f>
        <v>0</v>
      </c>
      <c r="BL182" s="15" t="s">
        <v>141</v>
      </c>
      <c r="BM182" s="212" t="s">
        <v>245</v>
      </c>
    </row>
    <row r="183" spans="1:47" s="2" customFormat="1" ht="19.5">
      <c r="A183" s="32"/>
      <c r="B183" s="33"/>
      <c r="C183" s="34"/>
      <c r="D183" s="214" t="s">
        <v>143</v>
      </c>
      <c r="E183" s="34"/>
      <c r="F183" s="215" t="s">
        <v>246</v>
      </c>
      <c r="G183" s="34"/>
      <c r="H183" s="34"/>
      <c r="I183" s="113"/>
      <c r="J183" s="34"/>
      <c r="K183" s="34"/>
      <c r="L183" s="37"/>
      <c r="M183" s="216"/>
      <c r="N183" s="217"/>
      <c r="O183" s="69"/>
      <c r="P183" s="69"/>
      <c r="Q183" s="69"/>
      <c r="R183" s="69"/>
      <c r="S183" s="69"/>
      <c r="T183" s="70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5" t="s">
        <v>143</v>
      </c>
      <c r="AU183" s="15" t="s">
        <v>86</v>
      </c>
    </row>
    <row r="184" spans="2:51" s="13" customFormat="1" ht="12">
      <c r="B184" s="218"/>
      <c r="C184" s="219"/>
      <c r="D184" s="214" t="s">
        <v>159</v>
      </c>
      <c r="E184" s="220" t="s">
        <v>1</v>
      </c>
      <c r="F184" s="221" t="s">
        <v>247</v>
      </c>
      <c r="G184" s="219"/>
      <c r="H184" s="222">
        <v>766</v>
      </c>
      <c r="I184" s="223"/>
      <c r="J184" s="219"/>
      <c r="K184" s="219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159</v>
      </c>
      <c r="AU184" s="228" t="s">
        <v>86</v>
      </c>
      <c r="AV184" s="13" t="s">
        <v>86</v>
      </c>
      <c r="AW184" s="13" t="s">
        <v>32</v>
      </c>
      <c r="AX184" s="13" t="s">
        <v>83</v>
      </c>
      <c r="AY184" s="228" t="s">
        <v>134</v>
      </c>
    </row>
    <row r="185" spans="1:65" s="2" customFormat="1" ht="14.45" customHeight="1">
      <c r="A185" s="32"/>
      <c r="B185" s="33"/>
      <c r="C185" s="201" t="s">
        <v>248</v>
      </c>
      <c r="D185" s="201" t="s">
        <v>136</v>
      </c>
      <c r="E185" s="202" t="s">
        <v>249</v>
      </c>
      <c r="F185" s="203" t="s">
        <v>250</v>
      </c>
      <c r="G185" s="204" t="s">
        <v>251</v>
      </c>
      <c r="H185" s="205">
        <v>363</v>
      </c>
      <c r="I185" s="206"/>
      <c r="J185" s="207">
        <f>ROUND(I185*H185,2)</f>
        <v>0</v>
      </c>
      <c r="K185" s="203" t="s">
        <v>140</v>
      </c>
      <c r="L185" s="37"/>
      <c r="M185" s="208" t="s">
        <v>1</v>
      </c>
      <c r="N185" s="209" t="s">
        <v>40</v>
      </c>
      <c r="O185" s="69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12" t="s">
        <v>141</v>
      </c>
      <c r="AT185" s="212" t="s">
        <v>136</v>
      </c>
      <c r="AU185" s="212" t="s">
        <v>86</v>
      </c>
      <c r="AY185" s="15" t="s">
        <v>134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15" t="s">
        <v>83</v>
      </c>
      <c r="BK185" s="213">
        <f>ROUND(I185*H185,2)</f>
        <v>0</v>
      </c>
      <c r="BL185" s="15" t="s">
        <v>141</v>
      </c>
      <c r="BM185" s="212" t="s">
        <v>252</v>
      </c>
    </row>
    <row r="186" spans="1:47" s="2" customFormat="1" ht="19.5">
      <c r="A186" s="32"/>
      <c r="B186" s="33"/>
      <c r="C186" s="34"/>
      <c r="D186" s="214" t="s">
        <v>143</v>
      </c>
      <c r="E186" s="34"/>
      <c r="F186" s="215" t="s">
        <v>253</v>
      </c>
      <c r="G186" s="34"/>
      <c r="H186" s="34"/>
      <c r="I186" s="113"/>
      <c r="J186" s="34"/>
      <c r="K186" s="34"/>
      <c r="L186" s="37"/>
      <c r="M186" s="216"/>
      <c r="N186" s="217"/>
      <c r="O186" s="69"/>
      <c r="P186" s="69"/>
      <c r="Q186" s="69"/>
      <c r="R186" s="69"/>
      <c r="S186" s="69"/>
      <c r="T186" s="70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5" t="s">
        <v>143</v>
      </c>
      <c r="AU186" s="15" t="s">
        <v>86</v>
      </c>
    </row>
    <row r="187" spans="2:51" s="13" customFormat="1" ht="12">
      <c r="B187" s="218"/>
      <c r="C187" s="219"/>
      <c r="D187" s="214" t="s">
        <v>159</v>
      </c>
      <c r="E187" s="220" t="s">
        <v>1</v>
      </c>
      <c r="F187" s="221" t="s">
        <v>254</v>
      </c>
      <c r="G187" s="219"/>
      <c r="H187" s="222">
        <v>363</v>
      </c>
      <c r="I187" s="223"/>
      <c r="J187" s="219"/>
      <c r="K187" s="219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159</v>
      </c>
      <c r="AU187" s="228" t="s">
        <v>86</v>
      </c>
      <c r="AV187" s="13" t="s">
        <v>86</v>
      </c>
      <c r="AW187" s="13" t="s">
        <v>32</v>
      </c>
      <c r="AX187" s="13" t="s">
        <v>83</v>
      </c>
      <c r="AY187" s="228" t="s">
        <v>134</v>
      </c>
    </row>
    <row r="188" spans="1:65" s="2" customFormat="1" ht="14.45" customHeight="1">
      <c r="A188" s="32"/>
      <c r="B188" s="33"/>
      <c r="C188" s="201" t="s">
        <v>7</v>
      </c>
      <c r="D188" s="201" t="s">
        <v>136</v>
      </c>
      <c r="E188" s="202" t="s">
        <v>255</v>
      </c>
      <c r="F188" s="203" t="s">
        <v>256</v>
      </c>
      <c r="G188" s="204" t="s">
        <v>251</v>
      </c>
      <c r="H188" s="205">
        <v>363</v>
      </c>
      <c r="I188" s="206"/>
      <c r="J188" s="207">
        <f>ROUND(I188*H188,2)</f>
        <v>0</v>
      </c>
      <c r="K188" s="203" t="s">
        <v>140</v>
      </c>
      <c r="L188" s="37"/>
      <c r="M188" s="208" t="s">
        <v>1</v>
      </c>
      <c r="N188" s="209" t="s">
        <v>40</v>
      </c>
      <c r="O188" s="69"/>
      <c r="P188" s="210">
        <f>O188*H188</f>
        <v>0</v>
      </c>
      <c r="Q188" s="210">
        <v>0</v>
      </c>
      <c r="R188" s="210">
        <f>Q188*H188</f>
        <v>0</v>
      </c>
      <c r="S188" s="210">
        <v>0</v>
      </c>
      <c r="T188" s="211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12" t="s">
        <v>141</v>
      </c>
      <c r="AT188" s="212" t="s">
        <v>136</v>
      </c>
      <c r="AU188" s="212" t="s">
        <v>86</v>
      </c>
      <c r="AY188" s="15" t="s">
        <v>134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15" t="s">
        <v>83</v>
      </c>
      <c r="BK188" s="213">
        <f>ROUND(I188*H188,2)</f>
        <v>0</v>
      </c>
      <c r="BL188" s="15" t="s">
        <v>141</v>
      </c>
      <c r="BM188" s="212" t="s">
        <v>257</v>
      </c>
    </row>
    <row r="189" spans="1:47" s="2" customFormat="1" ht="19.5">
      <c r="A189" s="32"/>
      <c r="B189" s="33"/>
      <c r="C189" s="34"/>
      <c r="D189" s="214" t="s">
        <v>143</v>
      </c>
      <c r="E189" s="34"/>
      <c r="F189" s="215" t="s">
        <v>258</v>
      </c>
      <c r="G189" s="34"/>
      <c r="H189" s="34"/>
      <c r="I189" s="113"/>
      <c r="J189" s="34"/>
      <c r="K189" s="34"/>
      <c r="L189" s="37"/>
      <c r="M189" s="216"/>
      <c r="N189" s="217"/>
      <c r="O189" s="69"/>
      <c r="P189" s="69"/>
      <c r="Q189" s="69"/>
      <c r="R189" s="69"/>
      <c r="S189" s="69"/>
      <c r="T189" s="70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5" t="s">
        <v>143</v>
      </c>
      <c r="AU189" s="15" t="s">
        <v>86</v>
      </c>
    </row>
    <row r="190" spans="2:51" s="13" customFormat="1" ht="12">
      <c r="B190" s="218"/>
      <c r="C190" s="219"/>
      <c r="D190" s="214" t="s">
        <v>159</v>
      </c>
      <c r="E190" s="220" t="s">
        <v>1</v>
      </c>
      <c r="F190" s="221" t="s">
        <v>254</v>
      </c>
      <c r="G190" s="219"/>
      <c r="H190" s="222">
        <v>363</v>
      </c>
      <c r="I190" s="223"/>
      <c r="J190" s="219"/>
      <c r="K190" s="219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159</v>
      </c>
      <c r="AU190" s="228" t="s">
        <v>86</v>
      </c>
      <c r="AV190" s="13" t="s">
        <v>86</v>
      </c>
      <c r="AW190" s="13" t="s">
        <v>32</v>
      </c>
      <c r="AX190" s="13" t="s">
        <v>83</v>
      </c>
      <c r="AY190" s="228" t="s">
        <v>134</v>
      </c>
    </row>
    <row r="191" spans="1:65" s="2" customFormat="1" ht="14.45" customHeight="1">
      <c r="A191" s="32"/>
      <c r="B191" s="33"/>
      <c r="C191" s="201" t="s">
        <v>259</v>
      </c>
      <c r="D191" s="201" t="s">
        <v>136</v>
      </c>
      <c r="E191" s="202" t="s">
        <v>260</v>
      </c>
      <c r="F191" s="203" t="s">
        <v>261</v>
      </c>
      <c r="G191" s="204" t="s">
        <v>251</v>
      </c>
      <c r="H191" s="205">
        <v>254.9</v>
      </c>
      <c r="I191" s="206"/>
      <c r="J191" s="207">
        <f>ROUND(I191*H191,2)</f>
        <v>0</v>
      </c>
      <c r="K191" s="203" t="s">
        <v>140</v>
      </c>
      <c r="L191" s="37"/>
      <c r="M191" s="208" t="s">
        <v>1</v>
      </c>
      <c r="N191" s="209" t="s">
        <v>40</v>
      </c>
      <c r="O191" s="69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12" t="s">
        <v>141</v>
      </c>
      <c r="AT191" s="212" t="s">
        <v>136</v>
      </c>
      <c r="AU191" s="212" t="s">
        <v>86</v>
      </c>
      <c r="AY191" s="15" t="s">
        <v>134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15" t="s">
        <v>83</v>
      </c>
      <c r="BK191" s="213">
        <f>ROUND(I191*H191,2)</f>
        <v>0</v>
      </c>
      <c r="BL191" s="15" t="s">
        <v>141</v>
      </c>
      <c r="BM191" s="212" t="s">
        <v>262</v>
      </c>
    </row>
    <row r="192" spans="1:47" s="2" customFormat="1" ht="19.5">
      <c r="A192" s="32"/>
      <c r="B192" s="33"/>
      <c r="C192" s="34"/>
      <c r="D192" s="214" t="s">
        <v>143</v>
      </c>
      <c r="E192" s="34"/>
      <c r="F192" s="215" t="s">
        <v>263</v>
      </c>
      <c r="G192" s="34"/>
      <c r="H192" s="34"/>
      <c r="I192" s="113"/>
      <c r="J192" s="34"/>
      <c r="K192" s="34"/>
      <c r="L192" s="37"/>
      <c r="M192" s="216"/>
      <c r="N192" s="217"/>
      <c r="O192" s="69"/>
      <c r="P192" s="69"/>
      <c r="Q192" s="69"/>
      <c r="R192" s="69"/>
      <c r="S192" s="69"/>
      <c r="T192" s="70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5" t="s">
        <v>143</v>
      </c>
      <c r="AU192" s="15" t="s">
        <v>86</v>
      </c>
    </row>
    <row r="193" spans="2:51" s="13" customFormat="1" ht="12">
      <c r="B193" s="218"/>
      <c r="C193" s="219"/>
      <c r="D193" s="214" t="s">
        <v>159</v>
      </c>
      <c r="E193" s="220" t="s">
        <v>1</v>
      </c>
      <c r="F193" s="221" t="s">
        <v>264</v>
      </c>
      <c r="G193" s="219"/>
      <c r="H193" s="222">
        <v>254.9</v>
      </c>
      <c r="I193" s="223"/>
      <c r="J193" s="219"/>
      <c r="K193" s="219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159</v>
      </c>
      <c r="AU193" s="228" t="s">
        <v>86</v>
      </c>
      <c r="AV193" s="13" t="s">
        <v>86</v>
      </c>
      <c r="AW193" s="13" t="s">
        <v>32</v>
      </c>
      <c r="AX193" s="13" t="s">
        <v>83</v>
      </c>
      <c r="AY193" s="228" t="s">
        <v>134</v>
      </c>
    </row>
    <row r="194" spans="1:65" s="2" customFormat="1" ht="14.45" customHeight="1">
      <c r="A194" s="32"/>
      <c r="B194" s="33"/>
      <c r="C194" s="229" t="s">
        <v>265</v>
      </c>
      <c r="D194" s="229" t="s">
        <v>163</v>
      </c>
      <c r="E194" s="230" t="s">
        <v>266</v>
      </c>
      <c r="F194" s="231" t="s">
        <v>267</v>
      </c>
      <c r="G194" s="232" t="s">
        <v>268</v>
      </c>
      <c r="H194" s="233">
        <v>12.729</v>
      </c>
      <c r="I194" s="234"/>
      <c r="J194" s="235">
        <f>ROUND(I194*H194,2)</f>
        <v>0</v>
      </c>
      <c r="K194" s="231" t="s">
        <v>140</v>
      </c>
      <c r="L194" s="236"/>
      <c r="M194" s="237" t="s">
        <v>1</v>
      </c>
      <c r="N194" s="238" t="s">
        <v>40</v>
      </c>
      <c r="O194" s="69"/>
      <c r="P194" s="210">
        <f>O194*H194</f>
        <v>0</v>
      </c>
      <c r="Q194" s="210">
        <v>0.001</v>
      </c>
      <c r="R194" s="210">
        <f>Q194*H194</f>
        <v>0.012728999999999999</v>
      </c>
      <c r="S194" s="210">
        <v>0</v>
      </c>
      <c r="T194" s="211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12" t="s">
        <v>166</v>
      </c>
      <c r="AT194" s="212" t="s">
        <v>163</v>
      </c>
      <c r="AU194" s="212" t="s">
        <v>86</v>
      </c>
      <c r="AY194" s="15" t="s">
        <v>134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15" t="s">
        <v>83</v>
      </c>
      <c r="BK194" s="213">
        <f>ROUND(I194*H194,2)</f>
        <v>0</v>
      </c>
      <c r="BL194" s="15" t="s">
        <v>141</v>
      </c>
      <c r="BM194" s="212" t="s">
        <v>269</v>
      </c>
    </row>
    <row r="195" spans="1:47" s="2" customFormat="1" ht="12">
      <c r="A195" s="32"/>
      <c r="B195" s="33"/>
      <c r="C195" s="34"/>
      <c r="D195" s="214" t="s">
        <v>143</v>
      </c>
      <c r="E195" s="34"/>
      <c r="F195" s="215" t="s">
        <v>267</v>
      </c>
      <c r="G195" s="34"/>
      <c r="H195" s="34"/>
      <c r="I195" s="113"/>
      <c r="J195" s="34"/>
      <c r="K195" s="34"/>
      <c r="L195" s="37"/>
      <c r="M195" s="216"/>
      <c r="N195" s="217"/>
      <c r="O195" s="69"/>
      <c r="P195" s="69"/>
      <c r="Q195" s="69"/>
      <c r="R195" s="69"/>
      <c r="S195" s="69"/>
      <c r="T195" s="70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5" t="s">
        <v>143</v>
      </c>
      <c r="AU195" s="15" t="s">
        <v>86</v>
      </c>
    </row>
    <row r="196" spans="2:51" s="13" customFormat="1" ht="12">
      <c r="B196" s="218"/>
      <c r="C196" s="219"/>
      <c r="D196" s="214" t="s">
        <v>159</v>
      </c>
      <c r="E196" s="220" t="s">
        <v>1</v>
      </c>
      <c r="F196" s="221" t="s">
        <v>270</v>
      </c>
      <c r="G196" s="219"/>
      <c r="H196" s="222">
        <v>12.729</v>
      </c>
      <c r="I196" s="223"/>
      <c r="J196" s="219"/>
      <c r="K196" s="219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159</v>
      </c>
      <c r="AU196" s="228" t="s">
        <v>86</v>
      </c>
      <c r="AV196" s="13" t="s">
        <v>86</v>
      </c>
      <c r="AW196" s="13" t="s">
        <v>32</v>
      </c>
      <c r="AX196" s="13" t="s">
        <v>83</v>
      </c>
      <c r="AY196" s="228" t="s">
        <v>134</v>
      </c>
    </row>
    <row r="197" spans="1:65" s="2" customFormat="1" ht="14.45" customHeight="1">
      <c r="A197" s="32"/>
      <c r="B197" s="33"/>
      <c r="C197" s="201" t="s">
        <v>271</v>
      </c>
      <c r="D197" s="201" t="s">
        <v>136</v>
      </c>
      <c r="E197" s="202" t="s">
        <v>272</v>
      </c>
      <c r="F197" s="203" t="s">
        <v>273</v>
      </c>
      <c r="G197" s="204" t="s">
        <v>251</v>
      </c>
      <c r="H197" s="205">
        <v>722.1</v>
      </c>
      <c r="I197" s="206"/>
      <c r="J197" s="207">
        <f>ROUND(I197*H197,2)</f>
        <v>0</v>
      </c>
      <c r="K197" s="203" t="s">
        <v>140</v>
      </c>
      <c r="L197" s="37"/>
      <c r="M197" s="208" t="s">
        <v>1</v>
      </c>
      <c r="N197" s="209" t="s">
        <v>40</v>
      </c>
      <c r="O197" s="69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12" t="s">
        <v>141</v>
      </c>
      <c r="AT197" s="212" t="s">
        <v>136</v>
      </c>
      <c r="AU197" s="212" t="s">
        <v>86</v>
      </c>
      <c r="AY197" s="15" t="s">
        <v>134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15" t="s">
        <v>83</v>
      </c>
      <c r="BK197" s="213">
        <f>ROUND(I197*H197,2)</f>
        <v>0</v>
      </c>
      <c r="BL197" s="15" t="s">
        <v>141</v>
      </c>
      <c r="BM197" s="212" t="s">
        <v>274</v>
      </c>
    </row>
    <row r="198" spans="1:47" s="2" customFormat="1" ht="12">
      <c r="A198" s="32"/>
      <c r="B198" s="33"/>
      <c r="C198" s="34"/>
      <c r="D198" s="214" t="s">
        <v>143</v>
      </c>
      <c r="E198" s="34"/>
      <c r="F198" s="215" t="s">
        <v>275</v>
      </c>
      <c r="G198" s="34"/>
      <c r="H198" s="34"/>
      <c r="I198" s="113"/>
      <c r="J198" s="34"/>
      <c r="K198" s="34"/>
      <c r="L198" s="37"/>
      <c r="M198" s="216"/>
      <c r="N198" s="217"/>
      <c r="O198" s="69"/>
      <c r="P198" s="69"/>
      <c r="Q198" s="69"/>
      <c r="R198" s="69"/>
      <c r="S198" s="69"/>
      <c r="T198" s="70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5" t="s">
        <v>143</v>
      </c>
      <c r="AU198" s="15" t="s">
        <v>86</v>
      </c>
    </row>
    <row r="199" spans="2:51" s="13" customFormat="1" ht="12">
      <c r="B199" s="218"/>
      <c r="C199" s="219"/>
      <c r="D199" s="214" t="s">
        <v>159</v>
      </c>
      <c r="E199" s="220" t="s">
        <v>1</v>
      </c>
      <c r="F199" s="221" t="s">
        <v>276</v>
      </c>
      <c r="G199" s="219"/>
      <c r="H199" s="222">
        <v>722.1</v>
      </c>
      <c r="I199" s="223"/>
      <c r="J199" s="219"/>
      <c r="K199" s="219"/>
      <c r="L199" s="224"/>
      <c r="M199" s="225"/>
      <c r="N199" s="226"/>
      <c r="O199" s="226"/>
      <c r="P199" s="226"/>
      <c r="Q199" s="226"/>
      <c r="R199" s="226"/>
      <c r="S199" s="226"/>
      <c r="T199" s="227"/>
      <c r="AT199" s="228" t="s">
        <v>159</v>
      </c>
      <c r="AU199" s="228" t="s">
        <v>86</v>
      </c>
      <c r="AV199" s="13" t="s">
        <v>86</v>
      </c>
      <c r="AW199" s="13" t="s">
        <v>32</v>
      </c>
      <c r="AX199" s="13" t="s">
        <v>83</v>
      </c>
      <c r="AY199" s="228" t="s">
        <v>134</v>
      </c>
    </row>
    <row r="200" spans="1:65" s="2" customFormat="1" ht="14.45" customHeight="1">
      <c r="A200" s="32"/>
      <c r="B200" s="33"/>
      <c r="C200" s="201" t="s">
        <v>277</v>
      </c>
      <c r="D200" s="201" t="s">
        <v>136</v>
      </c>
      <c r="E200" s="202" t="s">
        <v>278</v>
      </c>
      <c r="F200" s="203" t="s">
        <v>279</v>
      </c>
      <c r="G200" s="204" t="s">
        <v>251</v>
      </c>
      <c r="H200" s="205">
        <v>525.1</v>
      </c>
      <c r="I200" s="206"/>
      <c r="J200" s="207">
        <f>ROUND(I200*H200,2)</f>
        <v>0</v>
      </c>
      <c r="K200" s="203" t="s">
        <v>140</v>
      </c>
      <c r="L200" s="37"/>
      <c r="M200" s="208" t="s">
        <v>1</v>
      </c>
      <c r="N200" s="209" t="s">
        <v>40</v>
      </c>
      <c r="O200" s="69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12" t="s">
        <v>141</v>
      </c>
      <c r="AT200" s="212" t="s">
        <v>136</v>
      </c>
      <c r="AU200" s="212" t="s">
        <v>86</v>
      </c>
      <c r="AY200" s="15" t="s">
        <v>134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15" t="s">
        <v>83</v>
      </c>
      <c r="BK200" s="213">
        <f>ROUND(I200*H200,2)</f>
        <v>0</v>
      </c>
      <c r="BL200" s="15" t="s">
        <v>141</v>
      </c>
      <c r="BM200" s="212" t="s">
        <v>280</v>
      </c>
    </row>
    <row r="201" spans="1:47" s="2" customFormat="1" ht="19.5">
      <c r="A201" s="32"/>
      <c r="B201" s="33"/>
      <c r="C201" s="34"/>
      <c r="D201" s="214" t="s">
        <v>143</v>
      </c>
      <c r="E201" s="34"/>
      <c r="F201" s="215" t="s">
        <v>281</v>
      </c>
      <c r="G201" s="34"/>
      <c r="H201" s="34"/>
      <c r="I201" s="113"/>
      <c r="J201" s="34"/>
      <c r="K201" s="34"/>
      <c r="L201" s="37"/>
      <c r="M201" s="216"/>
      <c r="N201" s="217"/>
      <c r="O201" s="69"/>
      <c r="P201" s="69"/>
      <c r="Q201" s="69"/>
      <c r="R201" s="69"/>
      <c r="S201" s="69"/>
      <c r="T201" s="70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5" t="s">
        <v>143</v>
      </c>
      <c r="AU201" s="15" t="s">
        <v>86</v>
      </c>
    </row>
    <row r="202" spans="2:51" s="13" customFormat="1" ht="12">
      <c r="B202" s="218"/>
      <c r="C202" s="219"/>
      <c r="D202" s="214" t="s">
        <v>159</v>
      </c>
      <c r="E202" s="220" t="s">
        <v>1</v>
      </c>
      <c r="F202" s="221" t="s">
        <v>282</v>
      </c>
      <c r="G202" s="219"/>
      <c r="H202" s="222">
        <v>525.1</v>
      </c>
      <c r="I202" s="223"/>
      <c r="J202" s="219"/>
      <c r="K202" s="219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159</v>
      </c>
      <c r="AU202" s="228" t="s">
        <v>86</v>
      </c>
      <c r="AV202" s="13" t="s">
        <v>86</v>
      </c>
      <c r="AW202" s="13" t="s">
        <v>32</v>
      </c>
      <c r="AX202" s="13" t="s">
        <v>83</v>
      </c>
      <c r="AY202" s="228" t="s">
        <v>134</v>
      </c>
    </row>
    <row r="203" spans="1:65" s="2" customFormat="1" ht="14.45" customHeight="1">
      <c r="A203" s="32"/>
      <c r="B203" s="33"/>
      <c r="C203" s="201" t="s">
        <v>283</v>
      </c>
      <c r="D203" s="201" t="s">
        <v>136</v>
      </c>
      <c r="E203" s="202" t="s">
        <v>284</v>
      </c>
      <c r="F203" s="203" t="s">
        <v>285</v>
      </c>
      <c r="G203" s="204" t="s">
        <v>251</v>
      </c>
      <c r="H203" s="205">
        <v>637.4</v>
      </c>
      <c r="I203" s="206"/>
      <c r="J203" s="207">
        <f>ROUND(I203*H203,2)</f>
        <v>0</v>
      </c>
      <c r="K203" s="203" t="s">
        <v>140</v>
      </c>
      <c r="L203" s="37"/>
      <c r="M203" s="208" t="s">
        <v>1</v>
      </c>
      <c r="N203" s="209" t="s">
        <v>40</v>
      </c>
      <c r="O203" s="69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12" t="s">
        <v>141</v>
      </c>
      <c r="AT203" s="212" t="s">
        <v>136</v>
      </c>
      <c r="AU203" s="212" t="s">
        <v>86</v>
      </c>
      <c r="AY203" s="15" t="s">
        <v>134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5" t="s">
        <v>83</v>
      </c>
      <c r="BK203" s="213">
        <f>ROUND(I203*H203,2)</f>
        <v>0</v>
      </c>
      <c r="BL203" s="15" t="s">
        <v>141</v>
      </c>
      <c r="BM203" s="212" t="s">
        <v>286</v>
      </c>
    </row>
    <row r="204" spans="1:47" s="2" customFormat="1" ht="19.5">
      <c r="A204" s="32"/>
      <c r="B204" s="33"/>
      <c r="C204" s="34"/>
      <c r="D204" s="214" t="s">
        <v>143</v>
      </c>
      <c r="E204" s="34"/>
      <c r="F204" s="215" t="s">
        <v>287</v>
      </c>
      <c r="G204" s="34"/>
      <c r="H204" s="34"/>
      <c r="I204" s="113"/>
      <c r="J204" s="34"/>
      <c r="K204" s="34"/>
      <c r="L204" s="37"/>
      <c r="M204" s="216"/>
      <c r="N204" s="217"/>
      <c r="O204" s="69"/>
      <c r="P204" s="69"/>
      <c r="Q204" s="69"/>
      <c r="R204" s="69"/>
      <c r="S204" s="69"/>
      <c r="T204" s="70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5" t="s">
        <v>143</v>
      </c>
      <c r="AU204" s="15" t="s">
        <v>86</v>
      </c>
    </row>
    <row r="205" spans="2:51" s="13" customFormat="1" ht="12">
      <c r="B205" s="218"/>
      <c r="C205" s="219"/>
      <c r="D205" s="214" t="s">
        <v>159</v>
      </c>
      <c r="E205" s="220" t="s">
        <v>1</v>
      </c>
      <c r="F205" s="221" t="s">
        <v>288</v>
      </c>
      <c r="G205" s="219"/>
      <c r="H205" s="222">
        <v>637.4</v>
      </c>
      <c r="I205" s="223"/>
      <c r="J205" s="219"/>
      <c r="K205" s="219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159</v>
      </c>
      <c r="AU205" s="228" t="s">
        <v>86</v>
      </c>
      <c r="AV205" s="13" t="s">
        <v>86</v>
      </c>
      <c r="AW205" s="13" t="s">
        <v>32</v>
      </c>
      <c r="AX205" s="13" t="s">
        <v>83</v>
      </c>
      <c r="AY205" s="228" t="s">
        <v>134</v>
      </c>
    </row>
    <row r="206" spans="1:65" s="2" customFormat="1" ht="14.45" customHeight="1">
      <c r="A206" s="32"/>
      <c r="B206" s="33"/>
      <c r="C206" s="201" t="s">
        <v>289</v>
      </c>
      <c r="D206" s="201" t="s">
        <v>136</v>
      </c>
      <c r="E206" s="202" t="s">
        <v>290</v>
      </c>
      <c r="F206" s="203" t="s">
        <v>291</v>
      </c>
      <c r="G206" s="204" t="s">
        <v>251</v>
      </c>
      <c r="H206" s="205">
        <v>254.9</v>
      </c>
      <c r="I206" s="206"/>
      <c r="J206" s="207">
        <f>ROUND(I206*H206,2)</f>
        <v>0</v>
      </c>
      <c r="K206" s="203" t="s">
        <v>140</v>
      </c>
      <c r="L206" s="37"/>
      <c r="M206" s="208" t="s">
        <v>1</v>
      </c>
      <c r="N206" s="209" t="s">
        <v>40</v>
      </c>
      <c r="O206" s="69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1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12" t="s">
        <v>141</v>
      </c>
      <c r="AT206" s="212" t="s">
        <v>136</v>
      </c>
      <c r="AU206" s="212" t="s">
        <v>86</v>
      </c>
      <c r="AY206" s="15" t="s">
        <v>134</v>
      </c>
      <c r="BE206" s="213">
        <f>IF(N206="základní",J206,0)</f>
        <v>0</v>
      </c>
      <c r="BF206" s="213">
        <f>IF(N206="snížená",J206,0)</f>
        <v>0</v>
      </c>
      <c r="BG206" s="213">
        <f>IF(N206="zákl. přenesená",J206,0)</f>
        <v>0</v>
      </c>
      <c r="BH206" s="213">
        <f>IF(N206="sníž. přenesená",J206,0)</f>
        <v>0</v>
      </c>
      <c r="BI206" s="213">
        <f>IF(N206="nulová",J206,0)</f>
        <v>0</v>
      </c>
      <c r="BJ206" s="15" t="s">
        <v>83</v>
      </c>
      <c r="BK206" s="213">
        <f>ROUND(I206*H206,2)</f>
        <v>0</v>
      </c>
      <c r="BL206" s="15" t="s">
        <v>141</v>
      </c>
      <c r="BM206" s="212" t="s">
        <v>292</v>
      </c>
    </row>
    <row r="207" spans="1:47" s="2" customFormat="1" ht="12">
      <c r="A207" s="32"/>
      <c r="B207" s="33"/>
      <c r="C207" s="34"/>
      <c r="D207" s="214" t="s">
        <v>143</v>
      </c>
      <c r="E207" s="34"/>
      <c r="F207" s="215" t="s">
        <v>293</v>
      </c>
      <c r="G207" s="34"/>
      <c r="H207" s="34"/>
      <c r="I207" s="113"/>
      <c r="J207" s="34"/>
      <c r="K207" s="34"/>
      <c r="L207" s="37"/>
      <c r="M207" s="216"/>
      <c r="N207" s="217"/>
      <c r="O207" s="69"/>
      <c r="P207" s="69"/>
      <c r="Q207" s="69"/>
      <c r="R207" s="69"/>
      <c r="S207" s="69"/>
      <c r="T207" s="70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5" t="s">
        <v>143</v>
      </c>
      <c r="AU207" s="15" t="s">
        <v>86</v>
      </c>
    </row>
    <row r="208" spans="2:51" s="13" customFormat="1" ht="12">
      <c r="B208" s="218"/>
      <c r="C208" s="219"/>
      <c r="D208" s="214" t="s">
        <v>159</v>
      </c>
      <c r="E208" s="220" t="s">
        <v>1</v>
      </c>
      <c r="F208" s="221" t="s">
        <v>264</v>
      </c>
      <c r="G208" s="219"/>
      <c r="H208" s="222">
        <v>254.9</v>
      </c>
      <c r="I208" s="223"/>
      <c r="J208" s="219"/>
      <c r="K208" s="219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159</v>
      </c>
      <c r="AU208" s="228" t="s">
        <v>86</v>
      </c>
      <c r="AV208" s="13" t="s">
        <v>86</v>
      </c>
      <c r="AW208" s="13" t="s">
        <v>32</v>
      </c>
      <c r="AX208" s="13" t="s">
        <v>83</v>
      </c>
      <c r="AY208" s="228" t="s">
        <v>134</v>
      </c>
    </row>
    <row r="209" spans="2:63" s="12" customFormat="1" ht="22.9" customHeight="1">
      <c r="B209" s="185"/>
      <c r="C209" s="186"/>
      <c r="D209" s="187" t="s">
        <v>74</v>
      </c>
      <c r="E209" s="199" t="s">
        <v>86</v>
      </c>
      <c r="F209" s="199" t="s">
        <v>294</v>
      </c>
      <c r="G209" s="186"/>
      <c r="H209" s="186"/>
      <c r="I209" s="189"/>
      <c r="J209" s="200">
        <f>BK209</f>
        <v>0</v>
      </c>
      <c r="K209" s="186"/>
      <c r="L209" s="191"/>
      <c r="M209" s="192"/>
      <c r="N209" s="193"/>
      <c r="O209" s="193"/>
      <c r="P209" s="194">
        <f>SUM(P210:P217)</f>
        <v>0</v>
      </c>
      <c r="Q209" s="193"/>
      <c r="R209" s="194">
        <f>SUM(R210:R217)</f>
        <v>153.51905312</v>
      </c>
      <c r="S209" s="193"/>
      <c r="T209" s="195">
        <f>SUM(T210:T217)</f>
        <v>0</v>
      </c>
      <c r="AR209" s="196" t="s">
        <v>83</v>
      </c>
      <c r="AT209" s="197" t="s">
        <v>74</v>
      </c>
      <c r="AU209" s="197" t="s">
        <v>83</v>
      </c>
      <c r="AY209" s="196" t="s">
        <v>134</v>
      </c>
      <c r="BK209" s="198">
        <f>SUM(BK210:BK217)</f>
        <v>0</v>
      </c>
    </row>
    <row r="210" spans="1:65" s="2" customFormat="1" ht="14.45" customHeight="1">
      <c r="A210" s="32"/>
      <c r="B210" s="33"/>
      <c r="C210" s="201" t="s">
        <v>295</v>
      </c>
      <c r="D210" s="201" t="s">
        <v>136</v>
      </c>
      <c r="E210" s="202" t="s">
        <v>296</v>
      </c>
      <c r="F210" s="203" t="s">
        <v>297</v>
      </c>
      <c r="G210" s="204" t="s">
        <v>156</v>
      </c>
      <c r="H210" s="205">
        <v>62.4</v>
      </c>
      <c r="I210" s="206"/>
      <c r="J210" s="207">
        <f>ROUND(I210*H210,2)</f>
        <v>0</v>
      </c>
      <c r="K210" s="203" t="s">
        <v>140</v>
      </c>
      <c r="L210" s="37"/>
      <c r="M210" s="208" t="s">
        <v>1</v>
      </c>
      <c r="N210" s="209" t="s">
        <v>40</v>
      </c>
      <c r="O210" s="69"/>
      <c r="P210" s="210">
        <f>O210*H210</f>
        <v>0</v>
      </c>
      <c r="Q210" s="210">
        <v>2.45329</v>
      </c>
      <c r="R210" s="210">
        <f>Q210*H210</f>
        <v>153.085296</v>
      </c>
      <c r="S210" s="210">
        <v>0</v>
      </c>
      <c r="T210" s="211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12" t="s">
        <v>141</v>
      </c>
      <c r="AT210" s="212" t="s">
        <v>136</v>
      </c>
      <c r="AU210" s="212" t="s">
        <v>86</v>
      </c>
      <c r="AY210" s="15" t="s">
        <v>134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15" t="s">
        <v>83</v>
      </c>
      <c r="BK210" s="213">
        <f>ROUND(I210*H210,2)</f>
        <v>0</v>
      </c>
      <c r="BL210" s="15" t="s">
        <v>141</v>
      </c>
      <c r="BM210" s="212" t="s">
        <v>298</v>
      </c>
    </row>
    <row r="211" spans="1:47" s="2" customFormat="1" ht="12">
      <c r="A211" s="32"/>
      <c r="B211" s="33"/>
      <c r="C211" s="34"/>
      <c r="D211" s="214" t="s">
        <v>143</v>
      </c>
      <c r="E211" s="34"/>
      <c r="F211" s="215" t="s">
        <v>299</v>
      </c>
      <c r="G211" s="34"/>
      <c r="H211" s="34"/>
      <c r="I211" s="113"/>
      <c r="J211" s="34"/>
      <c r="K211" s="34"/>
      <c r="L211" s="37"/>
      <c r="M211" s="216"/>
      <c r="N211" s="217"/>
      <c r="O211" s="69"/>
      <c r="P211" s="69"/>
      <c r="Q211" s="69"/>
      <c r="R211" s="69"/>
      <c r="S211" s="69"/>
      <c r="T211" s="70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5" t="s">
        <v>143</v>
      </c>
      <c r="AU211" s="15" t="s">
        <v>86</v>
      </c>
    </row>
    <row r="212" spans="2:51" s="13" customFormat="1" ht="12">
      <c r="B212" s="218"/>
      <c r="C212" s="219"/>
      <c r="D212" s="214" t="s">
        <v>159</v>
      </c>
      <c r="E212" s="220" t="s">
        <v>1</v>
      </c>
      <c r="F212" s="221" t="s">
        <v>300</v>
      </c>
      <c r="G212" s="219"/>
      <c r="H212" s="222">
        <v>62.4</v>
      </c>
      <c r="I212" s="223"/>
      <c r="J212" s="219"/>
      <c r="K212" s="219"/>
      <c r="L212" s="224"/>
      <c r="M212" s="225"/>
      <c r="N212" s="226"/>
      <c r="O212" s="226"/>
      <c r="P212" s="226"/>
      <c r="Q212" s="226"/>
      <c r="R212" s="226"/>
      <c r="S212" s="226"/>
      <c r="T212" s="227"/>
      <c r="AT212" s="228" t="s">
        <v>159</v>
      </c>
      <c r="AU212" s="228" t="s">
        <v>86</v>
      </c>
      <c r="AV212" s="13" t="s">
        <v>86</v>
      </c>
      <c r="AW212" s="13" t="s">
        <v>32</v>
      </c>
      <c r="AX212" s="13" t="s">
        <v>83</v>
      </c>
      <c r="AY212" s="228" t="s">
        <v>134</v>
      </c>
    </row>
    <row r="213" spans="1:65" s="2" customFormat="1" ht="14.45" customHeight="1">
      <c r="A213" s="32"/>
      <c r="B213" s="33"/>
      <c r="C213" s="201" t="s">
        <v>301</v>
      </c>
      <c r="D213" s="201" t="s">
        <v>136</v>
      </c>
      <c r="E213" s="202" t="s">
        <v>302</v>
      </c>
      <c r="F213" s="203" t="s">
        <v>303</v>
      </c>
      <c r="G213" s="204" t="s">
        <v>251</v>
      </c>
      <c r="H213" s="205">
        <v>161.248</v>
      </c>
      <c r="I213" s="206"/>
      <c r="J213" s="207">
        <f>ROUND(I213*H213,2)</f>
        <v>0</v>
      </c>
      <c r="K213" s="203" t="s">
        <v>140</v>
      </c>
      <c r="L213" s="37"/>
      <c r="M213" s="208" t="s">
        <v>1</v>
      </c>
      <c r="N213" s="209" t="s">
        <v>40</v>
      </c>
      <c r="O213" s="69"/>
      <c r="P213" s="210">
        <f>O213*H213</f>
        <v>0</v>
      </c>
      <c r="Q213" s="210">
        <v>0.00269</v>
      </c>
      <c r="R213" s="210">
        <f>Q213*H213</f>
        <v>0.43375712</v>
      </c>
      <c r="S213" s="210">
        <v>0</v>
      </c>
      <c r="T213" s="211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12" t="s">
        <v>141</v>
      </c>
      <c r="AT213" s="212" t="s">
        <v>136</v>
      </c>
      <c r="AU213" s="212" t="s">
        <v>86</v>
      </c>
      <c r="AY213" s="15" t="s">
        <v>134</v>
      </c>
      <c r="BE213" s="213">
        <f>IF(N213="základní",J213,0)</f>
        <v>0</v>
      </c>
      <c r="BF213" s="213">
        <f>IF(N213="snížená",J213,0)</f>
        <v>0</v>
      </c>
      <c r="BG213" s="213">
        <f>IF(N213="zákl. přenesená",J213,0)</f>
        <v>0</v>
      </c>
      <c r="BH213" s="213">
        <f>IF(N213="sníž. přenesená",J213,0)</f>
        <v>0</v>
      </c>
      <c r="BI213" s="213">
        <f>IF(N213="nulová",J213,0)</f>
        <v>0</v>
      </c>
      <c r="BJ213" s="15" t="s">
        <v>83</v>
      </c>
      <c r="BK213" s="213">
        <f>ROUND(I213*H213,2)</f>
        <v>0</v>
      </c>
      <c r="BL213" s="15" t="s">
        <v>141</v>
      </c>
      <c r="BM213" s="212" t="s">
        <v>304</v>
      </c>
    </row>
    <row r="214" spans="1:47" s="2" customFormat="1" ht="12">
      <c r="A214" s="32"/>
      <c r="B214" s="33"/>
      <c r="C214" s="34"/>
      <c r="D214" s="214" t="s">
        <v>143</v>
      </c>
      <c r="E214" s="34"/>
      <c r="F214" s="215" t="s">
        <v>305</v>
      </c>
      <c r="G214" s="34"/>
      <c r="H214" s="34"/>
      <c r="I214" s="113"/>
      <c r="J214" s="34"/>
      <c r="K214" s="34"/>
      <c r="L214" s="37"/>
      <c r="M214" s="216"/>
      <c r="N214" s="217"/>
      <c r="O214" s="69"/>
      <c r="P214" s="69"/>
      <c r="Q214" s="69"/>
      <c r="R214" s="69"/>
      <c r="S214" s="69"/>
      <c r="T214" s="70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5" t="s">
        <v>143</v>
      </c>
      <c r="AU214" s="15" t="s">
        <v>86</v>
      </c>
    </row>
    <row r="215" spans="2:51" s="13" customFormat="1" ht="12">
      <c r="B215" s="218"/>
      <c r="C215" s="219"/>
      <c r="D215" s="214" t="s">
        <v>159</v>
      </c>
      <c r="E215" s="220" t="s">
        <v>1</v>
      </c>
      <c r="F215" s="221" t="s">
        <v>306</v>
      </c>
      <c r="G215" s="219"/>
      <c r="H215" s="222">
        <v>161.248</v>
      </c>
      <c r="I215" s="223"/>
      <c r="J215" s="219"/>
      <c r="K215" s="219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159</v>
      </c>
      <c r="AU215" s="228" t="s">
        <v>86</v>
      </c>
      <c r="AV215" s="13" t="s">
        <v>86</v>
      </c>
      <c r="AW215" s="13" t="s">
        <v>32</v>
      </c>
      <c r="AX215" s="13" t="s">
        <v>83</v>
      </c>
      <c r="AY215" s="228" t="s">
        <v>134</v>
      </c>
    </row>
    <row r="216" spans="1:65" s="2" customFormat="1" ht="14.45" customHeight="1">
      <c r="A216" s="32"/>
      <c r="B216" s="33"/>
      <c r="C216" s="201" t="s">
        <v>307</v>
      </c>
      <c r="D216" s="201" t="s">
        <v>136</v>
      </c>
      <c r="E216" s="202" t="s">
        <v>308</v>
      </c>
      <c r="F216" s="203" t="s">
        <v>309</v>
      </c>
      <c r="G216" s="204" t="s">
        <v>251</v>
      </c>
      <c r="H216" s="205">
        <v>161.248</v>
      </c>
      <c r="I216" s="206"/>
      <c r="J216" s="207">
        <f>ROUND(I216*H216,2)</f>
        <v>0</v>
      </c>
      <c r="K216" s="203" t="s">
        <v>140</v>
      </c>
      <c r="L216" s="37"/>
      <c r="M216" s="208" t="s">
        <v>1</v>
      </c>
      <c r="N216" s="209" t="s">
        <v>40</v>
      </c>
      <c r="O216" s="69"/>
      <c r="P216" s="210">
        <f>O216*H216</f>
        <v>0</v>
      </c>
      <c r="Q216" s="210">
        <v>0</v>
      </c>
      <c r="R216" s="210">
        <f>Q216*H216</f>
        <v>0</v>
      </c>
      <c r="S216" s="210">
        <v>0</v>
      </c>
      <c r="T216" s="211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12" t="s">
        <v>141</v>
      </c>
      <c r="AT216" s="212" t="s">
        <v>136</v>
      </c>
      <c r="AU216" s="212" t="s">
        <v>86</v>
      </c>
      <c r="AY216" s="15" t="s">
        <v>134</v>
      </c>
      <c r="BE216" s="213">
        <f>IF(N216="základní",J216,0)</f>
        <v>0</v>
      </c>
      <c r="BF216" s="213">
        <f>IF(N216="snížená",J216,0)</f>
        <v>0</v>
      </c>
      <c r="BG216" s="213">
        <f>IF(N216="zákl. přenesená",J216,0)</f>
        <v>0</v>
      </c>
      <c r="BH216" s="213">
        <f>IF(N216="sníž. přenesená",J216,0)</f>
        <v>0</v>
      </c>
      <c r="BI216" s="213">
        <f>IF(N216="nulová",J216,0)</f>
        <v>0</v>
      </c>
      <c r="BJ216" s="15" t="s">
        <v>83</v>
      </c>
      <c r="BK216" s="213">
        <f>ROUND(I216*H216,2)</f>
        <v>0</v>
      </c>
      <c r="BL216" s="15" t="s">
        <v>141</v>
      </c>
      <c r="BM216" s="212" t="s">
        <v>310</v>
      </c>
    </row>
    <row r="217" spans="1:47" s="2" customFormat="1" ht="12">
      <c r="A217" s="32"/>
      <c r="B217" s="33"/>
      <c r="C217" s="34"/>
      <c r="D217" s="214" t="s">
        <v>143</v>
      </c>
      <c r="E217" s="34"/>
      <c r="F217" s="215" t="s">
        <v>311</v>
      </c>
      <c r="G217" s="34"/>
      <c r="H217" s="34"/>
      <c r="I217" s="113"/>
      <c r="J217" s="34"/>
      <c r="K217" s="34"/>
      <c r="L217" s="37"/>
      <c r="M217" s="216"/>
      <c r="N217" s="217"/>
      <c r="O217" s="69"/>
      <c r="P217" s="69"/>
      <c r="Q217" s="69"/>
      <c r="R217" s="69"/>
      <c r="S217" s="69"/>
      <c r="T217" s="70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5" t="s">
        <v>143</v>
      </c>
      <c r="AU217" s="15" t="s">
        <v>86</v>
      </c>
    </row>
    <row r="218" spans="2:63" s="12" customFormat="1" ht="22.9" customHeight="1">
      <c r="B218" s="185"/>
      <c r="C218" s="186"/>
      <c r="D218" s="187" t="s">
        <v>74</v>
      </c>
      <c r="E218" s="199" t="s">
        <v>149</v>
      </c>
      <c r="F218" s="199" t="s">
        <v>312</v>
      </c>
      <c r="G218" s="186"/>
      <c r="H218" s="186"/>
      <c r="I218" s="189"/>
      <c r="J218" s="200">
        <f>BK218</f>
        <v>0</v>
      </c>
      <c r="K218" s="186"/>
      <c r="L218" s="191"/>
      <c r="M218" s="192"/>
      <c r="N218" s="193"/>
      <c r="O218" s="193"/>
      <c r="P218" s="194">
        <f>SUM(P219:P225)</f>
        <v>0</v>
      </c>
      <c r="Q218" s="193"/>
      <c r="R218" s="194">
        <f>SUM(R219:R225)</f>
        <v>21.826079999999997</v>
      </c>
      <c r="S218" s="193"/>
      <c r="T218" s="195">
        <f>SUM(T219:T225)</f>
        <v>0</v>
      </c>
      <c r="AR218" s="196" t="s">
        <v>83</v>
      </c>
      <c r="AT218" s="197" t="s">
        <v>74</v>
      </c>
      <c r="AU218" s="197" t="s">
        <v>83</v>
      </c>
      <c r="AY218" s="196" t="s">
        <v>134</v>
      </c>
      <c r="BK218" s="198">
        <f>SUM(BK219:BK225)</f>
        <v>0</v>
      </c>
    </row>
    <row r="219" spans="1:65" s="2" customFormat="1" ht="21.6" customHeight="1">
      <c r="A219" s="32"/>
      <c r="B219" s="33"/>
      <c r="C219" s="201" t="s">
        <v>313</v>
      </c>
      <c r="D219" s="201" t="s">
        <v>136</v>
      </c>
      <c r="E219" s="202" t="s">
        <v>314</v>
      </c>
      <c r="F219" s="203" t="s">
        <v>315</v>
      </c>
      <c r="G219" s="204" t="s">
        <v>156</v>
      </c>
      <c r="H219" s="205">
        <v>6</v>
      </c>
      <c r="I219" s="206"/>
      <c r="J219" s="207">
        <f>ROUND(I219*H219,2)</f>
        <v>0</v>
      </c>
      <c r="K219" s="203" t="s">
        <v>140</v>
      </c>
      <c r="L219" s="37"/>
      <c r="M219" s="208" t="s">
        <v>1</v>
      </c>
      <c r="N219" s="209" t="s">
        <v>40</v>
      </c>
      <c r="O219" s="69"/>
      <c r="P219" s="210">
        <f>O219*H219</f>
        <v>0</v>
      </c>
      <c r="Q219" s="210">
        <v>2.88888</v>
      </c>
      <c r="R219" s="210">
        <f>Q219*H219</f>
        <v>17.33328</v>
      </c>
      <c r="S219" s="210">
        <v>0</v>
      </c>
      <c r="T219" s="211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12" t="s">
        <v>141</v>
      </c>
      <c r="AT219" s="212" t="s">
        <v>136</v>
      </c>
      <c r="AU219" s="212" t="s">
        <v>86</v>
      </c>
      <c r="AY219" s="15" t="s">
        <v>134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15" t="s">
        <v>83</v>
      </c>
      <c r="BK219" s="213">
        <f>ROUND(I219*H219,2)</f>
        <v>0</v>
      </c>
      <c r="BL219" s="15" t="s">
        <v>141</v>
      </c>
      <c r="BM219" s="212" t="s">
        <v>316</v>
      </c>
    </row>
    <row r="220" spans="1:47" s="2" customFormat="1" ht="19.5">
      <c r="A220" s="32"/>
      <c r="B220" s="33"/>
      <c r="C220" s="34"/>
      <c r="D220" s="214" t="s">
        <v>143</v>
      </c>
      <c r="E220" s="34"/>
      <c r="F220" s="215" t="s">
        <v>317</v>
      </c>
      <c r="G220" s="34"/>
      <c r="H220" s="34"/>
      <c r="I220" s="113"/>
      <c r="J220" s="34"/>
      <c r="K220" s="34"/>
      <c r="L220" s="37"/>
      <c r="M220" s="216"/>
      <c r="N220" s="217"/>
      <c r="O220" s="69"/>
      <c r="P220" s="69"/>
      <c r="Q220" s="69"/>
      <c r="R220" s="69"/>
      <c r="S220" s="69"/>
      <c r="T220" s="70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5" t="s">
        <v>143</v>
      </c>
      <c r="AU220" s="15" t="s">
        <v>86</v>
      </c>
    </row>
    <row r="221" spans="1:47" s="2" customFormat="1" ht="19.5">
      <c r="A221" s="32"/>
      <c r="B221" s="33"/>
      <c r="C221" s="34"/>
      <c r="D221" s="214" t="s">
        <v>318</v>
      </c>
      <c r="E221" s="34"/>
      <c r="F221" s="239" t="s">
        <v>319</v>
      </c>
      <c r="G221" s="34"/>
      <c r="H221" s="34"/>
      <c r="I221" s="113"/>
      <c r="J221" s="34"/>
      <c r="K221" s="34"/>
      <c r="L221" s="37"/>
      <c r="M221" s="216"/>
      <c r="N221" s="217"/>
      <c r="O221" s="69"/>
      <c r="P221" s="69"/>
      <c r="Q221" s="69"/>
      <c r="R221" s="69"/>
      <c r="S221" s="69"/>
      <c r="T221" s="70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5" t="s">
        <v>318</v>
      </c>
      <c r="AU221" s="15" t="s">
        <v>86</v>
      </c>
    </row>
    <row r="222" spans="2:51" s="13" customFormat="1" ht="12">
      <c r="B222" s="218"/>
      <c r="C222" s="219"/>
      <c r="D222" s="214" t="s">
        <v>159</v>
      </c>
      <c r="E222" s="220" t="s">
        <v>1</v>
      </c>
      <c r="F222" s="221" t="s">
        <v>320</v>
      </c>
      <c r="G222" s="219"/>
      <c r="H222" s="222">
        <v>6</v>
      </c>
      <c r="I222" s="223"/>
      <c r="J222" s="219"/>
      <c r="K222" s="219"/>
      <c r="L222" s="224"/>
      <c r="M222" s="225"/>
      <c r="N222" s="226"/>
      <c r="O222" s="226"/>
      <c r="P222" s="226"/>
      <c r="Q222" s="226"/>
      <c r="R222" s="226"/>
      <c r="S222" s="226"/>
      <c r="T222" s="227"/>
      <c r="AT222" s="228" t="s">
        <v>159</v>
      </c>
      <c r="AU222" s="228" t="s">
        <v>86</v>
      </c>
      <c r="AV222" s="13" t="s">
        <v>86</v>
      </c>
      <c r="AW222" s="13" t="s">
        <v>32</v>
      </c>
      <c r="AX222" s="13" t="s">
        <v>83</v>
      </c>
      <c r="AY222" s="228" t="s">
        <v>134</v>
      </c>
    </row>
    <row r="223" spans="1:65" s="2" customFormat="1" ht="21.6" customHeight="1">
      <c r="A223" s="32"/>
      <c r="B223" s="33"/>
      <c r="C223" s="201" t="s">
        <v>321</v>
      </c>
      <c r="D223" s="201" t="s">
        <v>136</v>
      </c>
      <c r="E223" s="202" t="s">
        <v>322</v>
      </c>
      <c r="F223" s="203" t="s">
        <v>323</v>
      </c>
      <c r="G223" s="204" t="s">
        <v>156</v>
      </c>
      <c r="H223" s="205">
        <v>6</v>
      </c>
      <c r="I223" s="206"/>
      <c r="J223" s="207">
        <f>ROUND(I223*H223,2)</f>
        <v>0</v>
      </c>
      <c r="K223" s="203" t="s">
        <v>140</v>
      </c>
      <c r="L223" s="37"/>
      <c r="M223" s="208" t="s">
        <v>1</v>
      </c>
      <c r="N223" s="209" t="s">
        <v>40</v>
      </c>
      <c r="O223" s="69"/>
      <c r="P223" s="210">
        <f>O223*H223</f>
        <v>0</v>
      </c>
      <c r="Q223" s="210">
        <v>0.7488</v>
      </c>
      <c r="R223" s="210">
        <f>Q223*H223</f>
        <v>4.4928</v>
      </c>
      <c r="S223" s="210">
        <v>0</v>
      </c>
      <c r="T223" s="211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12" t="s">
        <v>141</v>
      </c>
      <c r="AT223" s="212" t="s">
        <v>136</v>
      </c>
      <c r="AU223" s="212" t="s">
        <v>86</v>
      </c>
      <c r="AY223" s="15" t="s">
        <v>134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15" t="s">
        <v>83</v>
      </c>
      <c r="BK223" s="213">
        <f>ROUND(I223*H223,2)</f>
        <v>0</v>
      </c>
      <c r="BL223" s="15" t="s">
        <v>141</v>
      </c>
      <c r="BM223" s="212" t="s">
        <v>324</v>
      </c>
    </row>
    <row r="224" spans="1:47" s="2" customFormat="1" ht="19.5">
      <c r="A224" s="32"/>
      <c r="B224" s="33"/>
      <c r="C224" s="34"/>
      <c r="D224" s="214" t="s">
        <v>143</v>
      </c>
      <c r="E224" s="34"/>
      <c r="F224" s="215" t="s">
        <v>325</v>
      </c>
      <c r="G224" s="34"/>
      <c r="H224" s="34"/>
      <c r="I224" s="113"/>
      <c r="J224" s="34"/>
      <c r="K224" s="34"/>
      <c r="L224" s="37"/>
      <c r="M224" s="216"/>
      <c r="N224" s="217"/>
      <c r="O224" s="69"/>
      <c r="P224" s="69"/>
      <c r="Q224" s="69"/>
      <c r="R224" s="69"/>
      <c r="S224" s="69"/>
      <c r="T224" s="70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5" t="s">
        <v>143</v>
      </c>
      <c r="AU224" s="15" t="s">
        <v>86</v>
      </c>
    </row>
    <row r="225" spans="2:51" s="13" customFormat="1" ht="12">
      <c r="B225" s="218"/>
      <c r="C225" s="219"/>
      <c r="D225" s="214" t="s">
        <v>159</v>
      </c>
      <c r="E225" s="220" t="s">
        <v>1</v>
      </c>
      <c r="F225" s="221" t="s">
        <v>326</v>
      </c>
      <c r="G225" s="219"/>
      <c r="H225" s="222">
        <v>6</v>
      </c>
      <c r="I225" s="223"/>
      <c r="J225" s="219"/>
      <c r="K225" s="219"/>
      <c r="L225" s="224"/>
      <c r="M225" s="225"/>
      <c r="N225" s="226"/>
      <c r="O225" s="226"/>
      <c r="P225" s="226"/>
      <c r="Q225" s="226"/>
      <c r="R225" s="226"/>
      <c r="S225" s="226"/>
      <c r="T225" s="227"/>
      <c r="AT225" s="228" t="s">
        <v>159</v>
      </c>
      <c r="AU225" s="228" t="s">
        <v>86</v>
      </c>
      <c r="AV225" s="13" t="s">
        <v>86</v>
      </c>
      <c r="AW225" s="13" t="s">
        <v>32</v>
      </c>
      <c r="AX225" s="13" t="s">
        <v>83</v>
      </c>
      <c r="AY225" s="228" t="s">
        <v>134</v>
      </c>
    </row>
    <row r="226" spans="2:63" s="12" customFormat="1" ht="22.9" customHeight="1">
      <c r="B226" s="185"/>
      <c r="C226" s="186"/>
      <c r="D226" s="187" t="s">
        <v>74</v>
      </c>
      <c r="E226" s="199" t="s">
        <v>141</v>
      </c>
      <c r="F226" s="199" t="s">
        <v>327</v>
      </c>
      <c r="G226" s="186"/>
      <c r="H226" s="186"/>
      <c r="I226" s="189"/>
      <c r="J226" s="200">
        <f>BK226</f>
        <v>0</v>
      </c>
      <c r="K226" s="186"/>
      <c r="L226" s="191"/>
      <c r="M226" s="192"/>
      <c r="N226" s="193"/>
      <c r="O226" s="193"/>
      <c r="P226" s="194">
        <f>SUM(P227:P229)</f>
        <v>0</v>
      </c>
      <c r="Q226" s="193"/>
      <c r="R226" s="194">
        <f>SUM(R227:R229)</f>
        <v>357.04800000000006</v>
      </c>
      <c r="S226" s="193"/>
      <c r="T226" s="195">
        <f>SUM(T227:T229)</f>
        <v>0</v>
      </c>
      <c r="AR226" s="196" t="s">
        <v>83</v>
      </c>
      <c r="AT226" s="197" t="s">
        <v>74</v>
      </c>
      <c r="AU226" s="197" t="s">
        <v>83</v>
      </c>
      <c r="AY226" s="196" t="s">
        <v>134</v>
      </c>
      <c r="BK226" s="198">
        <f>SUM(BK227:BK229)</f>
        <v>0</v>
      </c>
    </row>
    <row r="227" spans="1:65" s="2" customFormat="1" ht="14.45" customHeight="1">
      <c r="A227" s="32"/>
      <c r="B227" s="33"/>
      <c r="C227" s="201" t="s">
        <v>328</v>
      </c>
      <c r="D227" s="201" t="s">
        <v>136</v>
      </c>
      <c r="E227" s="202" t="s">
        <v>329</v>
      </c>
      <c r="F227" s="203" t="s">
        <v>330</v>
      </c>
      <c r="G227" s="204" t="s">
        <v>156</v>
      </c>
      <c r="H227" s="205">
        <v>165.3</v>
      </c>
      <c r="I227" s="206"/>
      <c r="J227" s="207">
        <f>ROUND(I227*H227,2)</f>
        <v>0</v>
      </c>
      <c r="K227" s="203" t="s">
        <v>140</v>
      </c>
      <c r="L227" s="37"/>
      <c r="M227" s="208" t="s">
        <v>1</v>
      </c>
      <c r="N227" s="209" t="s">
        <v>40</v>
      </c>
      <c r="O227" s="69"/>
      <c r="P227" s="210">
        <f>O227*H227</f>
        <v>0</v>
      </c>
      <c r="Q227" s="210">
        <v>2.16</v>
      </c>
      <c r="R227" s="210">
        <f>Q227*H227</f>
        <v>357.04800000000006</v>
      </c>
      <c r="S227" s="210">
        <v>0</v>
      </c>
      <c r="T227" s="211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212" t="s">
        <v>141</v>
      </c>
      <c r="AT227" s="212" t="s">
        <v>136</v>
      </c>
      <c r="AU227" s="212" t="s">
        <v>86</v>
      </c>
      <c r="AY227" s="15" t="s">
        <v>134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15" t="s">
        <v>83</v>
      </c>
      <c r="BK227" s="213">
        <f>ROUND(I227*H227,2)</f>
        <v>0</v>
      </c>
      <c r="BL227" s="15" t="s">
        <v>141</v>
      </c>
      <c r="BM227" s="212" t="s">
        <v>331</v>
      </c>
    </row>
    <row r="228" spans="1:47" s="2" customFormat="1" ht="12">
      <c r="A228" s="32"/>
      <c r="B228" s="33"/>
      <c r="C228" s="34"/>
      <c r="D228" s="214" t="s">
        <v>143</v>
      </c>
      <c r="E228" s="34"/>
      <c r="F228" s="215" t="s">
        <v>332</v>
      </c>
      <c r="G228" s="34"/>
      <c r="H228" s="34"/>
      <c r="I228" s="113"/>
      <c r="J228" s="34"/>
      <c r="K228" s="34"/>
      <c r="L228" s="37"/>
      <c r="M228" s="216"/>
      <c r="N228" s="217"/>
      <c r="O228" s="69"/>
      <c r="P228" s="69"/>
      <c r="Q228" s="69"/>
      <c r="R228" s="69"/>
      <c r="S228" s="69"/>
      <c r="T228" s="70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5" t="s">
        <v>143</v>
      </c>
      <c r="AU228" s="15" t="s">
        <v>86</v>
      </c>
    </row>
    <row r="229" spans="2:51" s="13" customFormat="1" ht="12">
      <c r="B229" s="218"/>
      <c r="C229" s="219"/>
      <c r="D229" s="214" t="s">
        <v>159</v>
      </c>
      <c r="E229" s="220" t="s">
        <v>1</v>
      </c>
      <c r="F229" s="221" t="s">
        <v>333</v>
      </c>
      <c r="G229" s="219"/>
      <c r="H229" s="222">
        <v>165.3</v>
      </c>
      <c r="I229" s="223"/>
      <c r="J229" s="219"/>
      <c r="K229" s="219"/>
      <c r="L229" s="224"/>
      <c r="M229" s="225"/>
      <c r="N229" s="226"/>
      <c r="O229" s="226"/>
      <c r="P229" s="226"/>
      <c r="Q229" s="226"/>
      <c r="R229" s="226"/>
      <c r="S229" s="226"/>
      <c r="T229" s="227"/>
      <c r="AT229" s="228" t="s">
        <v>159</v>
      </c>
      <c r="AU229" s="228" t="s">
        <v>86</v>
      </c>
      <c r="AV229" s="13" t="s">
        <v>86</v>
      </c>
      <c r="AW229" s="13" t="s">
        <v>32</v>
      </c>
      <c r="AX229" s="13" t="s">
        <v>83</v>
      </c>
      <c r="AY229" s="228" t="s">
        <v>134</v>
      </c>
    </row>
    <row r="230" spans="2:63" s="12" customFormat="1" ht="22.9" customHeight="1">
      <c r="B230" s="185"/>
      <c r="C230" s="186"/>
      <c r="D230" s="187" t="s">
        <v>74</v>
      </c>
      <c r="E230" s="199" t="s">
        <v>168</v>
      </c>
      <c r="F230" s="199" t="s">
        <v>334</v>
      </c>
      <c r="G230" s="186"/>
      <c r="H230" s="186"/>
      <c r="I230" s="189"/>
      <c r="J230" s="200">
        <f>BK230</f>
        <v>0</v>
      </c>
      <c r="K230" s="186"/>
      <c r="L230" s="191"/>
      <c r="M230" s="192"/>
      <c r="N230" s="193"/>
      <c r="O230" s="193"/>
      <c r="P230" s="194">
        <f>SUM(P231:P236)</f>
        <v>0</v>
      </c>
      <c r="Q230" s="193"/>
      <c r="R230" s="194">
        <f>SUM(R231:R236)</f>
        <v>0</v>
      </c>
      <c r="S230" s="193"/>
      <c r="T230" s="195">
        <f>SUM(T231:T236)</f>
        <v>0</v>
      </c>
      <c r="AR230" s="196" t="s">
        <v>83</v>
      </c>
      <c r="AT230" s="197" t="s">
        <v>74</v>
      </c>
      <c r="AU230" s="197" t="s">
        <v>83</v>
      </c>
      <c r="AY230" s="196" t="s">
        <v>134</v>
      </c>
      <c r="BK230" s="198">
        <f>SUM(BK231:BK236)</f>
        <v>0</v>
      </c>
    </row>
    <row r="231" spans="1:65" s="2" customFormat="1" ht="14.45" customHeight="1">
      <c r="A231" s="32"/>
      <c r="B231" s="33"/>
      <c r="C231" s="201" t="s">
        <v>335</v>
      </c>
      <c r="D231" s="201" t="s">
        <v>136</v>
      </c>
      <c r="E231" s="202" t="s">
        <v>336</v>
      </c>
      <c r="F231" s="203" t="s">
        <v>337</v>
      </c>
      <c r="G231" s="204" t="s">
        <v>251</v>
      </c>
      <c r="H231" s="205">
        <v>224</v>
      </c>
      <c r="I231" s="206"/>
      <c r="J231" s="207">
        <f>ROUND(I231*H231,2)</f>
        <v>0</v>
      </c>
      <c r="K231" s="203" t="s">
        <v>140</v>
      </c>
      <c r="L231" s="37"/>
      <c r="M231" s="208" t="s">
        <v>1</v>
      </c>
      <c r="N231" s="209" t="s">
        <v>40</v>
      </c>
      <c r="O231" s="69"/>
      <c r="P231" s="210">
        <f>O231*H231</f>
        <v>0</v>
      </c>
      <c r="Q231" s="210">
        <v>0</v>
      </c>
      <c r="R231" s="210">
        <f>Q231*H231</f>
        <v>0</v>
      </c>
      <c r="S231" s="210">
        <v>0</v>
      </c>
      <c r="T231" s="211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212" t="s">
        <v>141</v>
      </c>
      <c r="AT231" s="212" t="s">
        <v>136</v>
      </c>
      <c r="AU231" s="212" t="s">
        <v>86</v>
      </c>
      <c r="AY231" s="15" t="s">
        <v>134</v>
      </c>
      <c r="BE231" s="213">
        <f>IF(N231="základní",J231,0)</f>
        <v>0</v>
      </c>
      <c r="BF231" s="213">
        <f>IF(N231="snížená",J231,0)</f>
        <v>0</v>
      </c>
      <c r="BG231" s="213">
        <f>IF(N231="zákl. přenesená",J231,0)</f>
        <v>0</v>
      </c>
      <c r="BH231" s="213">
        <f>IF(N231="sníž. přenesená",J231,0)</f>
        <v>0</v>
      </c>
      <c r="BI231" s="213">
        <f>IF(N231="nulová",J231,0)</f>
        <v>0</v>
      </c>
      <c r="BJ231" s="15" t="s">
        <v>83</v>
      </c>
      <c r="BK231" s="213">
        <f>ROUND(I231*H231,2)</f>
        <v>0</v>
      </c>
      <c r="BL231" s="15" t="s">
        <v>141</v>
      </c>
      <c r="BM231" s="212" t="s">
        <v>338</v>
      </c>
    </row>
    <row r="232" spans="1:47" s="2" customFormat="1" ht="12">
      <c r="A232" s="32"/>
      <c r="B232" s="33"/>
      <c r="C232" s="34"/>
      <c r="D232" s="214" t="s">
        <v>143</v>
      </c>
      <c r="E232" s="34"/>
      <c r="F232" s="215" t="s">
        <v>337</v>
      </c>
      <c r="G232" s="34"/>
      <c r="H232" s="34"/>
      <c r="I232" s="113"/>
      <c r="J232" s="34"/>
      <c r="K232" s="34"/>
      <c r="L232" s="37"/>
      <c r="M232" s="216"/>
      <c r="N232" s="217"/>
      <c r="O232" s="69"/>
      <c r="P232" s="69"/>
      <c r="Q232" s="69"/>
      <c r="R232" s="69"/>
      <c r="S232" s="69"/>
      <c r="T232" s="70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5" t="s">
        <v>143</v>
      </c>
      <c r="AU232" s="15" t="s">
        <v>86</v>
      </c>
    </row>
    <row r="233" spans="1:47" s="2" customFormat="1" ht="19.5">
      <c r="A233" s="32"/>
      <c r="B233" s="33"/>
      <c r="C233" s="34"/>
      <c r="D233" s="214" t="s">
        <v>318</v>
      </c>
      <c r="E233" s="34"/>
      <c r="F233" s="239" t="s">
        <v>339</v>
      </c>
      <c r="G233" s="34"/>
      <c r="H233" s="34"/>
      <c r="I233" s="113"/>
      <c r="J233" s="34"/>
      <c r="K233" s="34"/>
      <c r="L233" s="37"/>
      <c r="M233" s="216"/>
      <c r="N233" s="217"/>
      <c r="O233" s="69"/>
      <c r="P233" s="69"/>
      <c r="Q233" s="69"/>
      <c r="R233" s="69"/>
      <c r="S233" s="69"/>
      <c r="T233" s="70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5" t="s">
        <v>318</v>
      </c>
      <c r="AU233" s="15" t="s">
        <v>86</v>
      </c>
    </row>
    <row r="234" spans="2:51" s="13" customFormat="1" ht="12">
      <c r="B234" s="218"/>
      <c r="C234" s="219"/>
      <c r="D234" s="214" t="s">
        <v>159</v>
      </c>
      <c r="E234" s="220" t="s">
        <v>1</v>
      </c>
      <c r="F234" s="221" t="s">
        <v>340</v>
      </c>
      <c r="G234" s="219"/>
      <c r="H234" s="222">
        <v>224</v>
      </c>
      <c r="I234" s="223"/>
      <c r="J234" s="219"/>
      <c r="K234" s="219"/>
      <c r="L234" s="224"/>
      <c r="M234" s="225"/>
      <c r="N234" s="226"/>
      <c r="O234" s="226"/>
      <c r="P234" s="226"/>
      <c r="Q234" s="226"/>
      <c r="R234" s="226"/>
      <c r="S234" s="226"/>
      <c r="T234" s="227"/>
      <c r="AT234" s="228" t="s">
        <v>159</v>
      </c>
      <c r="AU234" s="228" t="s">
        <v>86</v>
      </c>
      <c r="AV234" s="13" t="s">
        <v>86</v>
      </c>
      <c r="AW234" s="13" t="s">
        <v>32</v>
      </c>
      <c r="AX234" s="13" t="s">
        <v>83</v>
      </c>
      <c r="AY234" s="228" t="s">
        <v>134</v>
      </c>
    </row>
    <row r="235" spans="1:65" s="2" customFormat="1" ht="14.45" customHeight="1">
      <c r="A235" s="32"/>
      <c r="B235" s="33"/>
      <c r="C235" s="201" t="s">
        <v>341</v>
      </c>
      <c r="D235" s="201" t="s">
        <v>136</v>
      </c>
      <c r="E235" s="202" t="s">
        <v>342</v>
      </c>
      <c r="F235" s="203" t="s">
        <v>343</v>
      </c>
      <c r="G235" s="204" t="s">
        <v>251</v>
      </c>
      <c r="H235" s="205">
        <v>224</v>
      </c>
      <c r="I235" s="206"/>
      <c r="J235" s="207">
        <f>ROUND(I235*H235,2)</f>
        <v>0</v>
      </c>
      <c r="K235" s="203" t="s">
        <v>140</v>
      </c>
      <c r="L235" s="37"/>
      <c r="M235" s="208" t="s">
        <v>1</v>
      </c>
      <c r="N235" s="209" t="s">
        <v>40</v>
      </c>
      <c r="O235" s="69"/>
      <c r="P235" s="210">
        <f>O235*H235</f>
        <v>0</v>
      </c>
      <c r="Q235" s="210">
        <v>0</v>
      </c>
      <c r="R235" s="210">
        <f>Q235*H235</f>
        <v>0</v>
      </c>
      <c r="S235" s="210">
        <v>0</v>
      </c>
      <c r="T235" s="211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212" t="s">
        <v>141</v>
      </c>
      <c r="AT235" s="212" t="s">
        <v>136</v>
      </c>
      <c r="AU235" s="212" t="s">
        <v>86</v>
      </c>
      <c r="AY235" s="15" t="s">
        <v>134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15" t="s">
        <v>83</v>
      </c>
      <c r="BK235" s="213">
        <f>ROUND(I235*H235,2)</f>
        <v>0</v>
      </c>
      <c r="BL235" s="15" t="s">
        <v>141</v>
      </c>
      <c r="BM235" s="212" t="s">
        <v>344</v>
      </c>
    </row>
    <row r="236" spans="1:47" s="2" customFormat="1" ht="12">
      <c r="A236" s="32"/>
      <c r="B236" s="33"/>
      <c r="C236" s="34"/>
      <c r="D236" s="214" t="s">
        <v>143</v>
      </c>
      <c r="E236" s="34"/>
      <c r="F236" s="215" t="s">
        <v>345</v>
      </c>
      <c r="G236" s="34"/>
      <c r="H236" s="34"/>
      <c r="I236" s="113"/>
      <c r="J236" s="34"/>
      <c r="K236" s="34"/>
      <c r="L236" s="37"/>
      <c r="M236" s="216"/>
      <c r="N236" s="217"/>
      <c r="O236" s="69"/>
      <c r="P236" s="69"/>
      <c r="Q236" s="69"/>
      <c r="R236" s="69"/>
      <c r="S236" s="69"/>
      <c r="T236" s="70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5" t="s">
        <v>143</v>
      </c>
      <c r="AU236" s="15" t="s">
        <v>86</v>
      </c>
    </row>
    <row r="237" spans="2:63" s="12" customFormat="1" ht="22.9" customHeight="1">
      <c r="B237" s="185"/>
      <c r="C237" s="186"/>
      <c r="D237" s="187" t="s">
        <v>74</v>
      </c>
      <c r="E237" s="199" t="s">
        <v>346</v>
      </c>
      <c r="F237" s="199" t="s">
        <v>347</v>
      </c>
      <c r="G237" s="186"/>
      <c r="H237" s="186"/>
      <c r="I237" s="189"/>
      <c r="J237" s="200">
        <f>BK237</f>
        <v>0</v>
      </c>
      <c r="K237" s="186"/>
      <c r="L237" s="191"/>
      <c r="M237" s="192"/>
      <c r="N237" s="193"/>
      <c r="O237" s="193"/>
      <c r="P237" s="194">
        <f>SUM(P238:P239)</f>
        <v>0</v>
      </c>
      <c r="Q237" s="193"/>
      <c r="R237" s="194">
        <f>SUM(R238:R239)</f>
        <v>0</v>
      </c>
      <c r="S237" s="193"/>
      <c r="T237" s="195">
        <f>SUM(T238:T239)</f>
        <v>0</v>
      </c>
      <c r="AR237" s="196" t="s">
        <v>83</v>
      </c>
      <c r="AT237" s="197" t="s">
        <v>74</v>
      </c>
      <c r="AU237" s="197" t="s">
        <v>83</v>
      </c>
      <c r="AY237" s="196" t="s">
        <v>134</v>
      </c>
      <c r="BK237" s="198">
        <f>SUM(BK238:BK239)</f>
        <v>0</v>
      </c>
    </row>
    <row r="238" spans="1:65" s="2" customFormat="1" ht="14.45" customHeight="1">
      <c r="A238" s="32"/>
      <c r="B238" s="33"/>
      <c r="C238" s="201" t="s">
        <v>348</v>
      </c>
      <c r="D238" s="201" t="s">
        <v>136</v>
      </c>
      <c r="E238" s="202" t="s">
        <v>349</v>
      </c>
      <c r="F238" s="203" t="s">
        <v>350</v>
      </c>
      <c r="G238" s="204" t="s">
        <v>227</v>
      </c>
      <c r="H238" s="205">
        <v>532.408</v>
      </c>
      <c r="I238" s="206"/>
      <c r="J238" s="207">
        <f>ROUND(I238*H238,2)</f>
        <v>0</v>
      </c>
      <c r="K238" s="203" t="s">
        <v>140</v>
      </c>
      <c r="L238" s="37"/>
      <c r="M238" s="208" t="s">
        <v>1</v>
      </c>
      <c r="N238" s="209" t="s">
        <v>40</v>
      </c>
      <c r="O238" s="69"/>
      <c r="P238" s="210">
        <f>O238*H238</f>
        <v>0</v>
      </c>
      <c r="Q238" s="210">
        <v>0</v>
      </c>
      <c r="R238" s="210">
        <f>Q238*H238</f>
        <v>0</v>
      </c>
      <c r="S238" s="210">
        <v>0</v>
      </c>
      <c r="T238" s="211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212" t="s">
        <v>141</v>
      </c>
      <c r="AT238" s="212" t="s">
        <v>136</v>
      </c>
      <c r="AU238" s="212" t="s">
        <v>86</v>
      </c>
      <c r="AY238" s="15" t="s">
        <v>134</v>
      </c>
      <c r="BE238" s="213">
        <f>IF(N238="základní",J238,0)</f>
        <v>0</v>
      </c>
      <c r="BF238" s="213">
        <f>IF(N238="snížená",J238,0)</f>
        <v>0</v>
      </c>
      <c r="BG238" s="213">
        <f>IF(N238="zákl. přenesená",J238,0)</f>
        <v>0</v>
      </c>
      <c r="BH238" s="213">
        <f>IF(N238="sníž. přenesená",J238,0)</f>
        <v>0</v>
      </c>
      <c r="BI238" s="213">
        <f>IF(N238="nulová",J238,0)</f>
        <v>0</v>
      </c>
      <c r="BJ238" s="15" t="s">
        <v>83</v>
      </c>
      <c r="BK238" s="213">
        <f>ROUND(I238*H238,2)</f>
        <v>0</v>
      </c>
      <c r="BL238" s="15" t="s">
        <v>141</v>
      </c>
      <c r="BM238" s="212" t="s">
        <v>351</v>
      </c>
    </row>
    <row r="239" spans="1:47" s="2" customFormat="1" ht="12">
      <c r="A239" s="32"/>
      <c r="B239" s="33"/>
      <c r="C239" s="34"/>
      <c r="D239" s="214" t="s">
        <v>143</v>
      </c>
      <c r="E239" s="34"/>
      <c r="F239" s="215" t="s">
        <v>352</v>
      </c>
      <c r="G239" s="34"/>
      <c r="H239" s="34"/>
      <c r="I239" s="113"/>
      <c r="J239" s="34"/>
      <c r="K239" s="34"/>
      <c r="L239" s="37"/>
      <c r="M239" s="240"/>
      <c r="N239" s="241"/>
      <c r="O239" s="242"/>
      <c r="P239" s="242"/>
      <c r="Q239" s="242"/>
      <c r="R239" s="242"/>
      <c r="S239" s="242"/>
      <c r="T239" s="243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5" t="s">
        <v>143</v>
      </c>
      <c r="AU239" s="15" t="s">
        <v>86</v>
      </c>
    </row>
    <row r="240" spans="1:31" s="2" customFormat="1" ht="6.95" customHeight="1">
      <c r="A240" s="32"/>
      <c r="B240" s="52"/>
      <c r="C240" s="53"/>
      <c r="D240" s="53"/>
      <c r="E240" s="53"/>
      <c r="F240" s="53"/>
      <c r="G240" s="53"/>
      <c r="H240" s="53"/>
      <c r="I240" s="150"/>
      <c r="J240" s="53"/>
      <c r="K240" s="53"/>
      <c r="L240" s="37"/>
      <c r="M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</row>
  </sheetData>
  <sheetProtection algorithmName="SHA-512" hashValue="+9JnMkISsWcj/dQILqeYv1XljzK2Do6q2f7/lpFkc/6bHycFdxzVFTlDv3RXvjIKzeydHYxresmuyIqpD4z8mw==" saltValue="nsUqopIX9RSYaGS65H2Nu0EVCPGDb6v5Ze2ngqXhYjF4oxFzJ1hq8CltkGqFJJqWFN+ScEa72mFuXE4J43stMQ==" spinCount="100000" sheet="1" objects="1" scenarios="1" formatColumns="0" formatRows="0" autoFilter="0"/>
  <autoFilter ref="C122:K23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06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06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5" t="s">
        <v>89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8"/>
      <c r="AT3" s="15" t="s">
        <v>86</v>
      </c>
    </row>
    <row r="4" spans="2:46" s="1" customFormat="1" ht="24.95" customHeight="1">
      <c r="B4" s="18"/>
      <c r="D4" s="110" t="s">
        <v>104</v>
      </c>
      <c r="I4" s="106"/>
      <c r="L4" s="18"/>
      <c r="M4" s="111" t="s">
        <v>10</v>
      </c>
      <c r="AT4" s="15" t="s">
        <v>4</v>
      </c>
    </row>
    <row r="5" spans="2:12" s="1" customFormat="1" ht="6.95" customHeight="1">
      <c r="B5" s="18"/>
      <c r="I5" s="106"/>
      <c r="L5" s="18"/>
    </row>
    <row r="6" spans="2:12" s="1" customFormat="1" ht="12" customHeight="1">
      <c r="B6" s="18"/>
      <c r="D6" s="112" t="s">
        <v>16</v>
      </c>
      <c r="I6" s="106"/>
      <c r="L6" s="18"/>
    </row>
    <row r="7" spans="2:12" s="1" customFormat="1" ht="14.45" customHeight="1">
      <c r="B7" s="18"/>
      <c r="E7" s="288" t="str">
        <f>'Rekapitulace stavby'!K6</f>
        <v>VN Staré Místo</v>
      </c>
      <c r="F7" s="289"/>
      <c r="G7" s="289"/>
      <c r="H7" s="289"/>
      <c r="I7" s="106"/>
      <c r="L7" s="18"/>
    </row>
    <row r="8" spans="1:31" s="2" customFormat="1" ht="12" customHeight="1">
      <c r="A8" s="32"/>
      <c r="B8" s="37"/>
      <c r="C8" s="32"/>
      <c r="D8" s="112" t="s">
        <v>105</v>
      </c>
      <c r="E8" s="32"/>
      <c r="F8" s="32"/>
      <c r="G8" s="32"/>
      <c r="H8" s="32"/>
      <c r="I8" s="113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5" customHeight="1">
      <c r="A9" s="32"/>
      <c r="B9" s="37"/>
      <c r="C9" s="32"/>
      <c r="D9" s="32"/>
      <c r="E9" s="290" t="s">
        <v>353</v>
      </c>
      <c r="F9" s="291"/>
      <c r="G9" s="291"/>
      <c r="H9" s="291"/>
      <c r="I9" s="113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7"/>
      <c r="C10" s="32"/>
      <c r="D10" s="32"/>
      <c r="E10" s="32"/>
      <c r="F10" s="32"/>
      <c r="G10" s="32"/>
      <c r="H10" s="32"/>
      <c r="I10" s="113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2" t="s">
        <v>18</v>
      </c>
      <c r="E11" s="32"/>
      <c r="F11" s="114" t="s">
        <v>90</v>
      </c>
      <c r="G11" s="32"/>
      <c r="H11" s="32"/>
      <c r="I11" s="115" t="s">
        <v>19</v>
      </c>
      <c r="J11" s="114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2" t="s">
        <v>20</v>
      </c>
      <c r="E12" s="32"/>
      <c r="F12" s="114" t="s">
        <v>21</v>
      </c>
      <c r="G12" s="32"/>
      <c r="H12" s="32"/>
      <c r="I12" s="115" t="s">
        <v>22</v>
      </c>
      <c r="J12" s="116" t="str">
        <f>'Rekapitulace stavby'!AN8</f>
        <v>8. 10. 2019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2" t="s">
        <v>24</v>
      </c>
      <c r="E14" s="32"/>
      <c r="F14" s="32"/>
      <c r="G14" s="32"/>
      <c r="H14" s="32"/>
      <c r="I14" s="115" t="s">
        <v>25</v>
      </c>
      <c r="J14" s="114" t="s">
        <v>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4" t="s">
        <v>26</v>
      </c>
      <c r="F15" s="32"/>
      <c r="G15" s="32"/>
      <c r="H15" s="32"/>
      <c r="I15" s="115" t="s">
        <v>27</v>
      </c>
      <c r="J15" s="114" t="s">
        <v>1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28</v>
      </c>
      <c r="E17" s="32"/>
      <c r="F17" s="32"/>
      <c r="G17" s="32"/>
      <c r="H17" s="32"/>
      <c r="I17" s="115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92" t="str">
        <f>'Rekapitulace stavby'!E14</f>
        <v>Vyplň údaj</v>
      </c>
      <c r="F18" s="293"/>
      <c r="G18" s="293"/>
      <c r="H18" s="293"/>
      <c r="I18" s="115" t="s">
        <v>27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30</v>
      </c>
      <c r="E20" s="32"/>
      <c r="F20" s="32"/>
      <c r="G20" s="32"/>
      <c r="H20" s="32"/>
      <c r="I20" s="115" t="s">
        <v>25</v>
      </c>
      <c r="J20" s="114" t="s">
        <v>1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">
        <v>31</v>
      </c>
      <c r="F21" s="32"/>
      <c r="G21" s="32"/>
      <c r="H21" s="32"/>
      <c r="I21" s="115" t="s">
        <v>27</v>
      </c>
      <c r="J21" s="114" t="s">
        <v>1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33</v>
      </c>
      <c r="E23" s="32"/>
      <c r="F23" s="32"/>
      <c r="G23" s="32"/>
      <c r="H23" s="32"/>
      <c r="I23" s="115" t="s">
        <v>25</v>
      </c>
      <c r="J23" s="114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27</v>
      </c>
      <c r="J24" s="114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34</v>
      </c>
      <c r="E26" s="32"/>
      <c r="F26" s="32"/>
      <c r="G26" s="32"/>
      <c r="H26" s="32"/>
      <c r="I26" s="113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117"/>
      <c r="B27" s="118"/>
      <c r="C27" s="117"/>
      <c r="D27" s="117"/>
      <c r="E27" s="294" t="s">
        <v>1</v>
      </c>
      <c r="F27" s="294"/>
      <c r="G27" s="294"/>
      <c r="H27" s="294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1"/>
      <c r="E29" s="121"/>
      <c r="F29" s="121"/>
      <c r="G29" s="121"/>
      <c r="H29" s="121"/>
      <c r="I29" s="122"/>
      <c r="J29" s="121"/>
      <c r="K29" s="12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35</v>
      </c>
      <c r="E30" s="32"/>
      <c r="F30" s="32"/>
      <c r="G30" s="32"/>
      <c r="H30" s="32"/>
      <c r="I30" s="113"/>
      <c r="J30" s="124">
        <f>ROUND(J120,2)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1"/>
      <c r="E31" s="121"/>
      <c r="F31" s="121"/>
      <c r="G31" s="121"/>
      <c r="H31" s="121"/>
      <c r="I31" s="122"/>
      <c r="J31" s="121"/>
      <c r="K31" s="121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5" t="s">
        <v>37</v>
      </c>
      <c r="G32" s="32"/>
      <c r="H32" s="32"/>
      <c r="I32" s="126" t="s">
        <v>36</v>
      </c>
      <c r="J32" s="125" t="s">
        <v>38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7" t="s">
        <v>39</v>
      </c>
      <c r="E33" s="112" t="s">
        <v>40</v>
      </c>
      <c r="F33" s="128">
        <f>ROUND((SUM(BE120:BE169)),2)</f>
        <v>0</v>
      </c>
      <c r="G33" s="32"/>
      <c r="H33" s="32"/>
      <c r="I33" s="129">
        <v>0.21</v>
      </c>
      <c r="J33" s="128">
        <f>ROUND(((SUM(BE120:BE169))*I33),2)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12" t="s">
        <v>41</v>
      </c>
      <c r="F34" s="128">
        <f>ROUND((SUM(BF120:BF169)),2)</f>
        <v>0</v>
      </c>
      <c r="G34" s="32"/>
      <c r="H34" s="32"/>
      <c r="I34" s="129">
        <v>0.15</v>
      </c>
      <c r="J34" s="128">
        <f>ROUND(((SUM(BF120:BF169))*I34),2)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112" t="s">
        <v>42</v>
      </c>
      <c r="F35" s="128">
        <f>ROUND((SUM(BG120:BG169)),2)</f>
        <v>0</v>
      </c>
      <c r="G35" s="32"/>
      <c r="H35" s="32"/>
      <c r="I35" s="129">
        <v>0.21</v>
      </c>
      <c r="J35" s="128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7"/>
      <c r="C36" s="32"/>
      <c r="D36" s="32"/>
      <c r="E36" s="112" t="s">
        <v>43</v>
      </c>
      <c r="F36" s="128">
        <f>ROUND((SUM(BH120:BH169)),2)</f>
        <v>0</v>
      </c>
      <c r="G36" s="32"/>
      <c r="H36" s="32"/>
      <c r="I36" s="129">
        <v>0.15</v>
      </c>
      <c r="J36" s="128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2" t="s">
        <v>44</v>
      </c>
      <c r="F37" s="128">
        <f>ROUND((SUM(BI120:BI169)),2)</f>
        <v>0</v>
      </c>
      <c r="G37" s="32"/>
      <c r="H37" s="32"/>
      <c r="I37" s="129">
        <v>0</v>
      </c>
      <c r="J37" s="128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113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0"/>
      <c r="D39" s="131" t="s">
        <v>45</v>
      </c>
      <c r="E39" s="132"/>
      <c r="F39" s="132"/>
      <c r="G39" s="133" t="s">
        <v>46</v>
      </c>
      <c r="H39" s="134" t="s">
        <v>47</v>
      </c>
      <c r="I39" s="135"/>
      <c r="J39" s="136">
        <f>SUM(J30:J37)</f>
        <v>0</v>
      </c>
      <c r="K39" s="137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113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18"/>
      <c r="I41" s="106"/>
      <c r="L41" s="18"/>
    </row>
    <row r="42" spans="2:12" s="1" customFormat="1" ht="14.45" customHeight="1">
      <c r="B42" s="18"/>
      <c r="I42" s="106"/>
      <c r="L42" s="18"/>
    </row>
    <row r="43" spans="2:12" s="1" customFormat="1" ht="14.45" customHeight="1">
      <c r="B43" s="18"/>
      <c r="I43" s="106"/>
      <c r="L43" s="18"/>
    </row>
    <row r="44" spans="2:12" s="1" customFormat="1" ht="14.45" customHeight="1">
      <c r="B44" s="18"/>
      <c r="I44" s="106"/>
      <c r="L44" s="18"/>
    </row>
    <row r="45" spans="2:12" s="1" customFormat="1" ht="14.45" customHeight="1">
      <c r="B45" s="18"/>
      <c r="I45" s="106"/>
      <c r="L45" s="18"/>
    </row>
    <row r="46" spans="2:12" s="1" customFormat="1" ht="14.45" customHeight="1">
      <c r="B46" s="18"/>
      <c r="I46" s="106"/>
      <c r="L46" s="18"/>
    </row>
    <row r="47" spans="2:12" s="1" customFormat="1" ht="14.45" customHeight="1">
      <c r="B47" s="18"/>
      <c r="I47" s="106"/>
      <c r="L47" s="18"/>
    </row>
    <row r="48" spans="2:12" s="1" customFormat="1" ht="14.45" customHeight="1">
      <c r="B48" s="18"/>
      <c r="I48" s="106"/>
      <c r="L48" s="18"/>
    </row>
    <row r="49" spans="2:12" s="1" customFormat="1" ht="14.45" customHeight="1">
      <c r="B49" s="18"/>
      <c r="I49" s="106"/>
      <c r="L49" s="18"/>
    </row>
    <row r="50" spans="2:12" s="2" customFormat="1" ht="14.45" customHeight="1">
      <c r="B50" s="49"/>
      <c r="D50" s="138" t="s">
        <v>48</v>
      </c>
      <c r="E50" s="139"/>
      <c r="F50" s="139"/>
      <c r="G50" s="138" t="s">
        <v>49</v>
      </c>
      <c r="H50" s="139"/>
      <c r="I50" s="140"/>
      <c r="J50" s="139"/>
      <c r="K50" s="139"/>
      <c r="L50" s="49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32"/>
      <c r="B61" s="37"/>
      <c r="C61" s="32"/>
      <c r="D61" s="141" t="s">
        <v>50</v>
      </c>
      <c r="E61" s="142"/>
      <c r="F61" s="143" t="s">
        <v>51</v>
      </c>
      <c r="G61" s="141" t="s">
        <v>50</v>
      </c>
      <c r="H61" s="142"/>
      <c r="I61" s="144"/>
      <c r="J61" s="145" t="s">
        <v>51</v>
      </c>
      <c r="K61" s="142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32"/>
      <c r="B65" s="37"/>
      <c r="C65" s="32"/>
      <c r="D65" s="138" t="s">
        <v>52</v>
      </c>
      <c r="E65" s="146"/>
      <c r="F65" s="146"/>
      <c r="G65" s="138" t="s">
        <v>53</v>
      </c>
      <c r="H65" s="146"/>
      <c r="I65" s="147"/>
      <c r="J65" s="146"/>
      <c r="K65" s="14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32"/>
      <c r="B76" s="37"/>
      <c r="C76" s="32"/>
      <c r="D76" s="141" t="s">
        <v>50</v>
      </c>
      <c r="E76" s="142"/>
      <c r="F76" s="143" t="s">
        <v>51</v>
      </c>
      <c r="G76" s="141" t="s">
        <v>50</v>
      </c>
      <c r="H76" s="142"/>
      <c r="I76" s="144"/>
      <c r="J76" s="145" t="s">
        <v>51</v>
      </c>
      <c r="K76" s="142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8"/>
      <c r="C77" s="149"/>
      <c r="D77" s="149"/>
      <c r="E77" s="149"/>
      <c r="F77" s="149"/>
      <c r="G77" s="149"/>
      <c r="H77" s="149"/>
      <c r="I77" s="150"/>
      <c r="J77" s="149"/>
      <c r="K77" s="149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51"/>
      <c r="C81" s="152"/>
      <c r="D81" s="152"/>
      <c r="E81" s="152"/>
      <c r="F81" s="152"/>
      <c r="G81" s="152"/>
      <c r="H81" s="152"/>
      <c r="I81" s="153"/>
      <c r="J81" s="152"/>
      <c r="K81" s="15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107</v>
      </c>
      <c r="D82" s="34"/>
      <c r="E82" s="34"/>
      <c r="F82" s="34"/>
      <c r="G82" s="34"/>
      <c r="H82" s="34"/>
      <c r="I82" s="113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113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5" customHeight="1">
      <c r="A85" s="32"/>
      <c r="B85" s="33"/>
      <c r="C85" s="34"/>
      <c r="D85" s="34"/>
      <c r="E85" s="286" t="str">
        <f>E7</f>
        <v>VN Staré Místo</v>
      </c>
      <c r="F85" s="287"/>
      <c r="G85" s="287"/>
      <c r="H85" s="287"/>
      <c r="I85" s="113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105</v>
      </c>
      <c r="D86" s="34"/>
      <c r="E86" s="34"/>
      <c r="F86" s="34"/>
      <c r="G86" s="34"/>
      <c r="H86" s="34"/>
      <c r="I86" s="113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5" customHeight="1">
      <c r="A87" s="32"/>
      <c r="B87" s="33"/>
      <c r="C87" s="34"/>
      <c r="D87" s="34"/>
      <c r="E87" s="269" t="str">
        <f>E9</f>
        <v>SO-02 - Zdrž</v>
      </c>
      <c r="F87" s="285"/>
      <c r="G87" s="285"/>
      <c r="H87" s="285"/>
      <c r="I87" s="113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 xml:space="preserve"> </v>
      </c>
      <c r="G89" s="34"/>
      <c r="H89" s="34"/>
      <c r="I89" s="115" t="s">
        <v>22</v>
      </c>
      <c r="J89" s="64" t="str">
        <f>IF(J12="","",J12)</f>
        <v>8. 10. 2019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6.45" customHeight="1">
      <c r="A91" s="32"/>
      <c r="B91" s="33"/>
      <c r="C91" s="27" t="s">
        <v>24</v>
      </c>
      <c r="D91" s="34"/>
      <c r="E91" s="34"/>
      <c r="F91" s="25" t="str">
        <f>E15</f>
        <v>Obec Staré Místo</v>
      </c>
      <c r="G91" s="34"/>
      <c r="H91" s="34"/>
      <c r="I91" s="115" t="s">
        <v>30</v>
      </c>
      <c r="J91" s="30" t="str">
        <f>E21</f>
        <v>Agroprojekce Litomyšl,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115" t="s">
        <v>33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54" t="s">
        <v>108</v>
      </c>
      <c r="D94" s="155"/>
      <c r="E94" s="155"/>
      <c r="F94" s="155"/>
      <c r="G94" s="155"/>
      <c r="H94" s="155"/>
      <c r="I94" s="156"/>
      <c r="J94" s="157" t="s">
        <v>109</v>
      </c>
      <c r="K94" s="155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8" t="s">
        <v>110</v>
      </c>
      <c r="D96" s="34"/>
      <c r="E96" s="34"/>
      <c r="F96" s="34"/>
      <c r="G96" s="34"/>
      <c r="H96" s="34"/>
      <c r="I96" s="113"/>
      <c r="J96" s="82">
        <f>J120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111</v>
      </c>
    </row>
    <row r="97" spans="2:12" s="9" customFormat="1" ht="24.95" customHeight="1">
      <c r="B97" s="159"/>
      <c r="C97" s="160"/>
      <c r="D97" s="161" t="s">
        <v>112</v>
      </c>
      <c r="E97" s="162"/>
      <c r="F97" s="162"/>
      <c r="G97" s="162"/>
      <c r="H97" s="162"/>
      <c r="I97" s="163"/>
      <c r="J97" s="164">
        <f>J121</f>
        <v>0</v>
      </c>
      <c r="K97" s="160"/>
      <c r="L97" s="165"/>
    </row>
    <row r="98" spans="2:12" s="10" customFormat="1" ht="19.9" customHeight="1">
      <c r="B98" s="166"/>
      <c r="C98" s="167"/>
      <c r="D98" s="168" t="s">
        <v>113</v>
      </c>
      <c r="E98" s="169"/>
      <c r="F98" s="169"/>
      <c r="G98" s="169"/>
      <c r="H98" s="169"/>
      <c r="I98" s="170"/>
      <c r="J98" s="171">
        <f>J122</f>
        <v>0</v>
      </c>
      <c r="K98" s="167"/>
      <c r="L98" s="172"/>
    </row>
    <row r="99" spans="2:12" s="10" customFormat="1" ht="19.9" customHeight="1">
      <c r="B99" s="166"/>
      <c r="C99" s="167"/>
      <c r="D99" s="168" t="s">
        <v>116</v>
      </c>
      <c r="E99" s="169"/>
      <c r="F99" s="169"/>
      <c r="G99" s="169"/>
      <c r="H99" s="169"/>
      <c r="I99" s="170"/>
      <c r="J99" s="171">
        <f>J162</f>
        <v>0</v>
      </c>
      <c r="K99" s="167"/>
      <c r="L99" s="172"/>
    </row>
    <row r="100" spans="2:12" s="10" customFormat="1" ht="19.9" customHeight="1">
      <c r="B100" s="166"/>
      <c r="C100" s="167"/>
      <c r="D100" s="168" t="s">
        <v>118</v>
      </c>
      <c r="E100" s="169"/>
      <c r="F100" s="169"/>
      <c r="G100" s="169"/>
      <c r="H100" s="169"/>
      <c r="I100" s="170"/>
      <c r="J100" s="171">
        <f>J167</f>
        <v>0</v>
      </c>
      <c r="K100" s="167"/>
      <c r="L100" s="172"/>
    </row>
    <row r="101" spans="1:31" s="2" customFormat="1" ht="21.75" customHeight="1">
      <c r="A101" s="32"/>
      <c r="B101" s="33"/>
      <c r="C101" s="34"/>
      <c r="D101" s="34"/>
      <c r="E101" s="34"/>
      <c r="F101" s="34"/>
      <c r="G101" s="34"/>
      <c r="H101" s="34"/>
      <c r="I101" s="113"/>
      <c r="J101" s="34"/>
      <c r="K101" s="34"/>
      <c r="L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52"/>
      <c r="C102" s="53"/>
      <c r="D102" s="53"/>
      <c r="E102" s="53"/>
      <c r="F102" s="53"/>
      <c r="G102" s="53"/>
      <c r="H102" s="53"/>
      <c r="I102" s="150"/>
      <c r="J102" s="53"/>
      <c r="K102" s="53"/>
      <c r="L102" s="49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54"/>
      <c r="C106" s="55"/>
      <c r="D106" s="55"/>
      <c r="E106" s="55"/>
      <c r="F106" s="55"/>
      <c r="G106" s="55"/>
      <c r="H106" s="55"/>
      <c r="I106" s="153"/>
      <c r="J106" s="55"/>
      <c r="K106" s="55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119</v>
      </c>
      <c r="D107" s="34"/>
      <c r="E107" s="34"/>
      <c r="F107" s="34"/>
      <c r="G107" s="34"/>
      <c r="H107" s="34"/>
      <c r="I107" s="113"/>
      <c r="J107" s="34"/>
      <c r="K107" s="34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4"/>
      <c r="D108" s="34"/>
      <c r="E108" s="34"/>
      <c r="F108" s="34"/>
      <c r="G108" s="34"/>
      <c r="H108" s="34"/>
      <c r="I108" s="113"/>
      <c r="J108" s="34"/>
      <c r="K108" s="34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4"/>
      <c r="E109" s="34"/>
      <c r="F109" s="34"/>
      <c r="G109" s="34"/>
      <c r="H109" s="34"/>
      <c r="I109" s="113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4.45" customHeight="1">
      <c r="A110" s="32"/>
      <c r="B110" s="33"/>
      <c r="C110" s="34"/>
      <c r="D110" s="34"/>
      <c r="E110" s="286" t="str">
        <f>E7</f>
        <v>VN Staré Místo</v>
      </c>
      <c r="F110" s="287"/>
      <c r="G110" s="287"/>
      <c r="H110" s="287"/>
      <c r="I110" s="113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105</v>
      </c>
      <c r="D111" s="34"/>
      <c r="E111" s="34"/>
      <c r="F111" s="34"/>
      <c r="G111" s="34"/>
      <c r="H111" s="34"/>
      <c r="I111" s="113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4.45" customHeight="1">
      <c r="A112" s="32"/>
      <c r="B112" s="33"/>
      <c r="C112" s="34"/>
      <c r="D112" s="34"/>
      <c r="E112" s="269" t="str">
        <f>E9</f>
        <v>SO-02 - Zdrž</v>
      </c>
      <c r="F112" s="285"/>
      <c r="G112" s="285"/>
      <c r="H112" s="285"/>
      <c r="I112" s="113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113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20</v>
      </c>
      <c r="D114" s="34"/>
      <c r="E114" s="34"/>
      <c r="F114" s="25" t="str">
        <f>F12</f>
        <v xml:space="preserve"> </v>
      </c>
      <c r="G114" s="34"/>
      <c r="H114" s="34"/>
      <c r="I114" s="115" t="s">
        <v>22</v>
      </c>
      <c r="J114" s="64" t="str">
        <f>IF(J12="","",J12)</f>
        <v>8. 10. 2019</v>
      </c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4"/>
      <c r="D115" s="34"/>
      <c r="E115" s="34"/>
      <c r="F115" s="34"/>
      <c r="G115" s="34"/>
      <c r="H115" s="34"/>
      <c r="I115" s="113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6.45" customHeight="1">
      <c r="A116" s="32"/>
      <c r="B116" s="33"/>
      <c r="C116" s="27" t="s">
        <v>24</v>
      </c>
      <c r="D116" s="34"/>
      <c r="E116" s="34"/>
      <c r="F116" s="25" t="str">
        <f>E15</f>
        <v>Obec Staré Místo</v>
      </c>
      <c r="G116" s="34"/>
      <c r="H116" s="34"/>
      <c r="I116" s="115" t="s">
        <v>30</v>
      </c>
      <c r="J116" s="30" t="str">
        <f>E21</f>
        <v>Agroprojekce Litomyšl, s.r.o.</v>
      </c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6" customHeight="1">
      <c r="A117" s="32"/>
      <c r="B117" s="33"/>
      <c r="C117" s="27" t="s">
        <v>28</v>
      </c>
      <c r="D117" s="34"/>
      <c r="E117" s="34"/>
      <c r="F117" s="25" t="str">
        <f>IF(E18="","",E18)</f>
        <v>Vyplň údaj</v>
      </c>
      <c r="G117" s="34"/>
      <c r="H117" s="34"/>
      <c r="I117" s="115" t="s">
        <v>33</v>
      </c>
      <c r="J117" s="30" t="str">
        <f>E24</f>
        <v xml:space="preserve"> </v>
      </c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0.35" customHeight="1">
      <c r="A118" s="32"/>
      <c r="B118" s="33"/>
      <c r="C118" s="34"/>
      <c r="D118" s="34"/>
      <c r="E118" s="34"/>
      <c r="F118" s="34"/>
      <c r="G118" s="34"/>
      <c r="H118" s="34"/>
      <c r="I118" s="113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11" customFormat="1" ht="29.25" customHeight="1">
      <c r="A119" s="173"/>
      <c r="B119" s="174"/>
      <c r="C119" s="175" t="s">
        <v>120</v>
      </c>
      <c r="D119" s="176" t="s">
        <v>60</v>
      </c>
      <c r="E119" s="176" t="s">
        <v>56</v>
      </c>
      <c r="F119" s="176" t="s">
        <v>57</v>
      </c>
      <c r="G119" s="176" t="s">
        <v>121</v>
      </c>
      <c r="H119" s="176" t="s">
        <v>122</v>
      </c>
      <c r="I119" s="177" t="s">
        <v>123</v>
      </c>
      <c r="J119" s="176" t="s">
        <v>109</v>
      </c>
      <c r="K119" s="178" t="s">
        <v>124</v>
      </c>
      <c r="L119" s="179"/>
      <c r="M119" s="73" t="s">
        <v>1</v>
      </c>
      <c r="N119" s="74" t="s">
        <v>39</v>
      </c>
      <c r="O119" s="74" t="s">
        <v>125</v>
      </c>
      <c r="P119" s="74" t="s">
        <v>126</v>
      </c>
      <c r="Q119" s="74" t="s">
        <v>127</v>
      </c>
      <c r="R119" s="74" t="s">
        <v>128</v>
      </c>
      <c r="S119" s="74" t="s">
        <v>129</v>
      </c>
      <c r="T119" s="75" t="s">
        <v>130</v>
      </c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</row>
    <row r="120" spans="1:63" s="2" customFormat="1" ht="22.9" customHeight="1">
      <c r="A120" s="32"/>
      <c r="B120" s="33"/>
      <c r="C120" s="80" t="s">
        <v>131</v>
      </c>
      <c r="D120" s="34"/>
      <c r="E120" s="34"/>
      <c r="F120" s="34"/>
      <c r="G120" s="34"/>
      <c r="H120" s="34"/>
      <c r="I120" s="113"/>
      <c r="J120" s="180">
        <f>BK120</f>
        <v>0</v>
      </c>
      <c r="K120" s="34"/>
      <c r="L120" s="37"/>
      <c r="M120" s="76"/>
      <c r="N120" s="181"/>
      <c r="O120" s="77"/>
      <c r="P120" s="182">
        <f>P121</f>
        <v>0</v>
      </c>
      <c r="Q120" s="77"/>
      <c r="R120" s="182">
        <f>R121</f>
        <v>34.032768</v>
      </c>
      <c r="S120" s="77"/>
      <c r="T120" s="183">
        <f>T121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5" t="s">
        <v>74</v>
      </c>
      <c r="AU120" s="15" t="s">
        <v>111</v>
      </c>
      <c r="BK120" s="184">
        <f>BK121</f>
        <v>0</v>
      </c>
    </row>
    <row r="121" spans="2:63" s="12" customFormat="1" ht="25.9" customHeight="1">
      <c r="B121" s="185"/>
      <c r="C121" s="186"/>
      <c r="D121" s="187" t="s">
        <v>74</v>
      </c>
      <c r="E121" s="188" t="s">
        <v>132</v>
      </c>
      <c r="F121" s="188" t="s">
        <v>133</v>
      </c>
      <c r="G121" s="186"/>
      <c r="H121" s="186"/>
      <c r="I121" s="189"/>
      <c r="J121" s="190">
        <f>BK121</f>
        <v>0</v>
      </c>
      <c r="K121" s="186"/>
      <c r="L121" s="191"/>
      <c r="M121" s="192"/>
      <c r="N121" s="193"/>
      <c r="O121" s="193"/>
      <c r="P121" s="194">
        <f>P122+P162+P167</f>
        <v>0</v>
      </c>
      <c r="Q121" s="193"/>
      <c r="R121" s="194">
        <f>R122+R162+R167</f>
        <v>34.032768</v>
      </c>
      <c r="S121" s="193"/>
      <c r="T121" s="195">
        <f>T122+T162+T167</f>
        <v>0</v>
      </c>
      <c r="AR121" s="196" t="s">
        <v>83</v>
      </c>
      <c r="AT121" s="197" t="s">
        <v>74</v>
      </c>
      <c r="AU121" s="197" t="s">
        <v>75</v>
      </c>
      <c r="AY121" s="196" t="s">
        <v>134</v>
      </c>
      <c r="BK121" s="198">
        <f>BK122+BK162+BK167</f>
        <v>0</v>
      </c>
    </row>
    <row r="122" spans="2:63" s="12" customFormat="1" ht="22.9" customHeight="1">
      <c r="B122" s="185"/>
      <c r="C122" s="186"/>
      <c r="D122" s="187" t="s">
        <v>74</v>
      </c>
      <c r="E122" s="199" t="s">
        <v>83</v>
      </c>
      <c r="F122" s="199" t="s">
        <v>135</v>
      </c>
      <c r="G122" s="186"/>
      <c r="H122" s="186"/>
      <c r="I122" s="189"/>
      <c r="J122" s="200">
        <f>BK122</f>
        <v>0</v>
      </c>
      <c r="K122" s="186"/>
      <c r="L122" s="191"/>
      <c r="M122" s="192"/>
      <c r="N122" s="193"/>
      <c r="O122" s="193"/>
      <c r="P122" s="194">
        <f>SUM(P123:P161)</f>
        <v>0</v>
      </c>
      <c r="Q122" s="193"/>
      <c r="R122" s="194">
        <f>SUM(R123:R161)</f>
        <v>2.8752</v>
      </c>
      <c r="S122" s="193"/>
      <c r="T122" s="195">
        <f>SUM(T123:T161)</f>
        <v>0</v>
      </c>
      <c r="AR122" s="196" t="s">
        <v>83</v>
      </c>
      <c r="AT122" s="197" t="s">
        <v>74</v>
      </c>
      <c r="AU122" s="197" t="s">
        <v>83</v>
      </c>
      <c r="AY122" s="196" t="s">
        <v>134</v>
      </c>
      <c r="BK122" s="198">
        <f>SUM(BK123:BK161)</f>
        <v>0</v>
      </c>
    </row>
    <row r="123" spans="1:65" s="2" customFormat="1" ht="14.45" customHeight="1">
      <c r="A123" s="32"/>
      <c r="B123" s="33"/>
      <c r="C123" s="201" t="s">
        <v>83</v>
      </c>
      <c r="D123" s="201" t="s">
        <v>136</v>
      </c>
      <c r="E123" s="202" t="s">
        <v>354</v>
      </c>
      <c r="F123" s="203" t="s">
        <v>355</v>
      </c>
      <c r="G123" s="204" t="s">
        <v>356</v>
      </c>
      <c r="H123" s="205">
        <v>160</v>
      </c>
      <c r="I123" s="206"/>
      <c r="J123" s="207">
        <f>ROUND(I123*H123,2)</f>
        <v>0</v>
      </c>
      <c r="K123" s="203" t="s">
        <v>140</v>
      </c>
      <c r="L123" s="37"/>
      <c r="M123" s="208" t="s">
        <v>1</v>
      </c>
      <c r="N123" s="209" t="s">
        <v>40</v>
      </c>
      <c r="O123" s="69"/>
      <c r="P123" s="210">
        <f>O123*H123</f>
        <v>0</v>
      </c>
      <c r="Q123" s="210">
        <v>0.01797</v>
      </c>
      <c r="R123" s="210">
        <f>Q123*H123</f>
        <v>2.8752</v>
      </c>
      <c r="S123" s="210">
        <v>0</v>
      </c>
      <c r="T123" s="211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12" t="s">
        <v>141</v>
      </c>
      <c r="AT123" s="212" t="s">
        <v>136</v>
      </c>
      <c r="AU123" s="212" t="s">
        <v>86</v>
      </c>
      <c r="AY123" s="15" t="s">
        <v>134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5" t="s">
        <v>83</v>
      </c>
      <c r="BK123" s="213">
        <f>ROUND(I123*H123,2)</f>
        <v>0</v>
      </c>
      <c r="BL123" s="15" t="s">
        <v>141</v>
      </c>
      <c r="BM123" s="212" t="s">
        <v>357</v>
      </c>
    </row>
    <row r="124" spans="1:47" s="2" customFormat="1" ht="12">
      <c r="A124" s="32"/>
      <c r="B124" s="33"/>
      <c r="C124" s="34"/>
      <c r="D124" s="214" t="s">
        <v>143</v>
      </c>
      <c r="E124" s="34"/>
      <c r="F124" s="215" t="s">
        <v>358</v>
      </c>
      <c r="G124" s="34"/>
      <c r="H124" s="34"/>
      <c r="I124" s="113"/>
      <c r="J124" s="34"/>
      <c r="K124" s="34"/>
      <c r="L124" s="37"/>
      <c r="M124" s="216"/>
      <c r="N124" s="217"/>
      <c r="O124" s="69"/>
      <c r="P124" s="69"/>
      <c r="Q124" s="69"/>
      <c r="R124" s="69"/>
      <c r="S124" s="69"/>
      <c r="T124" s="70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5" t="s">
        <v>143</v>
      </c>
      <c r="AU124" s="15" t="s">
        <v>86</v>
      </c>
    </row>
    <row r="125" spans="2:51" s="13" customFormat="1" ht="12">
      <c r="B125" s="218"/>
      <c r="C125" s="219"/>
      <c r="D125" s="214" t="s">
        <v>159</v>
      </c>
      <c r="E125" s="220" t="s">
        <v>1</v>
      </c>
      <c r="F125" s="221" t="s">
        <v>359</v>
      </c>
      <c r="G125" s="219"/>
      <c r="H125" s="222">
        <v>160</v>
      </c>
      <c r="I125" s="223"/>
      <c r="J125" s="219"/>
      <c r="K125" s="219"/>
      <c r="L125" s="224"/>
      <c r="M125" s="225"/>
      <c r="N125" s="226"/>
      <c r="O125" s="226"/>
      <c r="P125" s="226"/>
      <c r="Q125" s="226"/>
      <c r="R125" s="226"/>
      <c r="S125" s="226"/>
      <c r="T125" s="227"/>
      <c r="AT125" s="228" t="s">
        <v>159</v>
      </c>
      <c r="AU125" s="228" t="s">
        <v>86</v>
      </c>
      <c r="AV125" s="13" t="s">
        <v>86</v>
      </c>
      <c r="AW125" s="13" t="s">
        <v>32</v>
      </c>
      <c r="AX125" s="13" t="s">
        <v>83</v>
      </c>
      <c r="AY125" s="228" t="s">
        <v>134</v>
      </c>
    </row>
    <row r="126" spans="1:65" s="2" customFormat="1" ht="14.45" customHeight="1">
      <c r="A126" s="32"/>
      <c r="B126" s="33"/>
      <c r="C126" s="201" t="s">
        <v>86</v>
      </c>
      <c r="D126" s="201" t="s">
        <v>136</v>
      </c>
      <c r="E126" s="202" t="s">
        <v>154</v>
      </c>
      <c r="F126" s="203" t="s">
        <v>155</v>
      </c>
      <c r="G126" s="204" t="s">
        <v>156</v>
      </c>
      <c r="H126" s="205">
        <v>5</v>
      </c>
      <c r="I126" s="206"/>
      <c r="J126" s="207">
        <f>ROUND(I126*H126,2)</f>
        <v>0</v>
      </c>
      <c r="K126" s="203" t="s">
        <v>140</v>
      </c>
      <c r="L126" s="37"/>
      <c r="M126" s="208" t="s">
        <v>1</v>
      </c>
      <c r="N126" s="209" t="s">
        <v>40</v>
      </c>
      <c r="O126" s="69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12" t="s">
        <v>141</v>
      </c>
      <c r="AT126" s="212" t="s">
        <v>136</v>
      </c>
      <c r="AU126" s="212" t="s">
        <v>86</v>
      </c>
      <c r="AY126" s="15" t="s">
        <v>134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5" t="s">
        <v>83</v>
      </c>
      <c r="BK126" s="213">
        <f>ROUND(I126*H126,2)</f>
        <v>0</v>
      </c>
      <c r="BL126" s="15" t="s">
        <v>141</v>
      </c>
      <c r="BM126" s="212" t="s">
        <v>360</v>
      </c>
    </row>
    <row r="127" spans="1:47" s="2" customFormat="1" ht="19.5">
      <c r="A127" s="32"/>
      <c r="B127" s="33"/>
      <c r="C127" s="34"/>
      <c r="D127" s="214" t="s">
        <v>143</v>
      </c>
      <c r="E127" s="34"/>
      <c r="F127" s="215" t="s">
        <v>158</v>
      </c>
      <c r="G127" s="34"/>
      <c r="H127" s="34"/>
      <c r="I127" s="113"/>
      <c r="J127" s="34"/>
      <c r="K127" s="34"/>
      <c r="L127" s="37"/>
      <c r="M127" s="216"/>
      <c r="N127" s="217"/>
      <c r="O127" s="69"/>
      <c r="P127" s="69"/>
      <c r="Q127" s="69"/>
      <c r="R127" s="69"/>
      <c r="S127" s="69"/>
      <c r="T127" s="70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5" t="s">
        <v>143</v>
      </c>
      <c r="AU127" s="15" t="s">
        <v>86</v>
      </c>
    </row>
    <row r="128" spans="2:51" s="13" customFormat="1" ht="12">
      <c r="B128" s="218"/>
      <c r="C128" s="219"/>
      <c r="D128" s="214" t="s">
        <v>159</v>
      </c>
      <c r="E128" s="220" t="s">
        <v>1</v>
      </c>
      <c r="F128" s="221" t="s">
        <v>361</v>
      </c>
      <c r="G128" s="219"/>
      <c r="H128" s="222">
        <v>5</v>
      </c>
      <c r="I128" s="223"/>
      <c r="J128" s="219"/>
      <c r="K128" s="219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159</v>
      </c>
      <c r="AU128" s="228" t="s">
        <v>86</v>
      </c>
      <c r="AV128" s="13" t="s">
        <v>86</v>
      </c>
      <c r="AW128" s="13" t="s">
        <v>32</v>
      </c>
      <c r="AX128" s="13" t="s">
        <v>83</v>
      </c>
      <c r="AY128" s="228" t="s">
        <v>134</v>
      </c>
    </row>
    <row r="129" spans="1:65" s="2" customFormat="1" ht="14.45" customHeight="1">
      <c r="A129" s="32"/>
      <c r="B129" s="33"/>
      <c r="C129" s="201" t="s">
        <v>149</v>
      </c>
      <c r="D129" s="201" t="s">
        <v>136</v>
      </c>
      <c r="E129" s="202" t="s">
        <v>362</v>
      </c>
      <c r="F129" s="203" t="s">
        <v>363</v>
      </c>
      <c r="G129" s="204" t="s">
        <v>156</v>
      </c>
      <c r="H129" s="205">
        <v>4818.3</v>
      </c>
      <c r="I129" s="206"/>
      <c r="J129" s="207">
        <f>ROUND(I129*H129,2)</f>
        <v>0</v>
      </c>
      <c r="K129" s="203" t="s">
        <v>140</v>
      </c>
      <c r="L129" s="37"/>
      <c r="M129" s="208" t="s">
        <v>1</v>
      </c>
      <c r="N129" s="209" t="s">
        <v>40</v>
      </c>
      <c r="O129" s="69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12" t="s">
        <v>141</v>
      </c>
      <c r="AT129" s="212" t="s">
        <v>136</v>
      </c>
      <c r="AU129" s="212" t="s">
        <v>86</v>
      </c>
      <c r="AY129" s="15" t="s">
        <v>134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5" t="s">
        <v>83</v>
      </c>
      <c r="BK129" s="213">
        <f>ROUND(I129*H129,2)</f>
        <v>0</v>
      </c>
      <c r="BL129" s="15" t="s">
        <v>141</v>
      </c>
      <c r="BM129" s="212" t="s">
        <v>364</v>
      </c>
    </row>
    <row r="130" spans="1:47" s="2" customFormat="1" ht="19.5">
      <c r="A130" s="32"/>
      <c r="B130" s="33"/>
      <c r="C130" s="34"/>
      <c r="D130" s="214" t="s">
        <v>143</v>
      </c>
      <c r="E130" s="34"/>
      <c r="F130" s="215" t="s">
        <v>365</v>
      </c>
      <c r="G130" s="34"/>
      <c r="H130" s="34"/>
      <c r="I130" s="113"/>
      <c r="J130" s="34"/>
      <c r="K130" s="34"/>
      <c r="L130" s="37"/>
      <c r="M130" s="216"/>
      <c r="N130" s="217"/>
      <c r="O130" s="69"/>
      <c r="P130" s="69"/>
      <c r="Q130" s="69"/>
      <c r="R130" s="69"/>
      <c r="S130" s="69"/>
      <c r="T130" s="70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5" t="s">
        <v>143</v>
      </c>
      <c r="AU130" s="15" t="s">
        <v>86</v>
      </c>
    </row>
    <row r="131" spans="2:51" s="13" customFormat="1" ht="12">
      <c r="B131" s="218"/>
      <c r="C131" s="219"/>
      <c r="D131" s="214" t="s">
        <v>159</v>
      </c>
      <c r="E131" s="220" t="s">
        <v>1</v>
      </c>
      <c r="F131" s="221" t="s">
        <v>366</v>
      </c>
      <c r="G131" s="219"/>
      <c r="H131" s="222">
        <v>4818.3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159</v>
      </c>
      <c r="AU131" s="228" t="s">
        <v>86</v>
      </c>
      <c r="AV131" s="13" t="s">
        <v>86</v>
      </c>
      <c r="AW131" s="13" t="s">
        <v>32</v>
      </c>
      <c r="AX131" s="13" t="s">
        <v>83</v>
      </c>
      <c r="AY131" s="228" t="s">
        <v>134</v>
      </c>
    </row>
    <row r="132" spans="1:65" s="2" customFormat="1" ht="14.45" customHeight="1">
      <c r="A132" s="32"/>
      <c r="B132" s="33"/>
      <c r="C132" s="201" t="s">
        <v>141</v>
      </c>
      <c r="D132" s="201" t="s">
        <v>136</v>
      </c>
      <c r="E132" s="202" t="s">
        <v>367</v>
      </c>
      <c r="F132" s="203" t="s">
        <v>368</v>
      </c>
      <c r="G132" s="204" t="s">
        <v>156</v>
      </c>
      <c r="H132" s="205">
        <v>14.6</v>
      </c>
      <c r="I132" s="206"/>
      <c r="J132" s="207">
        <f>ROUND(I132*H132,2)</f>
        <v>0</v>
      </c>
      <c r="K132" s="203" t="s">
        <v>140</v>
      </c>
      <c r="L132" s="37"/>
      <c r="M132" s="208" t="s">
        <v>1</v>
      </c>
      <c r="N132" s="209" t="s">
        <v>40</v>
      </c>
      <c r="O132" s="69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12" t="s">
        <v>141</v>
      </c>
      <c r="AT132" s="212" t="s">
        <v>136</v>
      </c>
      <c r="AU132" s="212" t="s">
        <v>86</v>
      </c>
      <c r="AY132" s="15" t="s">
        <v>134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5" t="s">
        <v>83</v>
      </c>
      <c r="BK132" s="213">
        <f>ROUND(I132*H132,2)</f>
        <v>0</v>
      </c>
      <c r="BL132" s="15" t="s">
        <v>141</v>
      </c>
      <c r="BM132" s="212" t="s">
        <v>369</v>
      </c>
    </row>
    <row r="133" spans="1:47" s="2" customFormat="1" ht="12">
      <c r="A133" s="32"/>
      <c r="B133" s="33"/>
      <c r="C133" s="34"/>
      <c r="D133" s="214" t="s">
        <v>143</v>
      </c>
      <c r="E133" s="34"/>
      <c r="F133" s="215" t="s">
        <v>370</v>
      </c>
      <c r="G133" s="34"/>
      <c r="H133" s="34"/>
      <c r="I133" s="113"/>
      <c r="J133" s="34"/>
      <c r="K133" s="34"/>
      <c r="L133" s="37"/>
      <c r="M133" s="216"/>
      <c r="N133" s="217"/>
      <c r="O133" s="69"/>
      <c r="P133" s="69"/>
      <c r="Q133" s="69"/>
      <c r="R133" s="69"/>
      <c r="S133" s="69"/>
      <c r="T133" s="70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5" t="s">
        <v>143</v>
      </c>
      <c r="AU133" s="15" t="s">
        <v>86</v>
      </c>
    </row>
    <row r="134" spans="2:51" s="13" customFormat="1" ht="12">
      <c r="B134" s="218"/>
      <c r="C134" s="219"/>
      <c r="D134" s="214" t="s">
        <v>159</v>
      </c>
      <c r="E134" s="220" t="s">
        <v>1</v>
      </c>
      <c r="F134" s="221" t="s">
        <v>371</v>
      </c>
      <c r="G134" s="219"/>
      <c r="H134" s="222">
        <v>14.6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159</v>
      </c>
      <c r="AU134" s="228" t="s">
        <v>86</v>
      </c>
      <c r="AV134" s="13" t="s">
        <v>86</v>
      </c>
      <c r="AW134" s="13" t="s">
        <v>32</v>
      </c>
      <c r="AX134" s="13" t="s">
        <v>83</v>
      </c>
      <c r="AY134" s="228" t="s">
        <v>134</v>
      </c>
    </row>
    <row r="135" spans="1:65" s="2" customFormat="1" ht="14.45" customHeight="1">
      <c r="A135" s="32"/>
      <c r="B135" s="33"/>
      <c r="C135" s="201" t="s">
        <v>162</v>
      </c>
      <c r="D135" s="201" t="s">
        <v>136</v>
      </c>
      <c r="E135" s="202" t="s">
        <v>372</v>
      </c>
      <c r="F135" s="203" t="s">
        <v>373</v>
      </c>
      <c r="G135" s="204" t="s">
        <v>156</v>
      </c>
      <c r="H135" s="205">
        <v>4818.3</v>
      </c>
      <c r="I135" s="206"/>
      <c r="J135" s="207">
        <f>ROUND(I135*H135,2)</f>
        <v>0</v>
      </c>
      <c r="K135" s="203" t="s">
        <v>140</v>
      </c>
      <c r="L135" s="37"/>
      <c r="M135" s="208" t="s">
        <v>1</v>
      </c>
      <c r="N135" s="209" t="s">
        <v>40</v>
      </c>
      <c r="O135" s="69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12" t="s">
        <v>141</v>
      </c>
      <c r="AT135" s="212" t="s">
        <v>136</v>
      </c>
      <c r="AU135" s="212" t="s">
        <v>86</v>
      </c>
      <c r="AY135" s="15" t="s">
        <v>134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5" t="s">
        <v>83</v>
      </c>
      <c r="BK135" s="213">
        <f>ROUND(I135*H135,2)</f>
        <v>0</v>
      </c>
      <c r="BL135" s="15" t="s">
        <v>141</v>
      </c>
      <c r="BM135" s="212" t="s">
        <v>374</v>
      </c>
    </row>
    <row r="136" spans="1:47" s="2" customFormat="1" ht="19.5">
      <c r="A136" s="32"/>
      <c r="B136" s="33"/>
      <c r="C136" s="34"/>
      <c r="D136" s="214" t="s">
        <v>143</v>
      </c>
      <c r="E136" s="34"/>
      <c r="F136" s="215" t="s">
        <v>375</v>
      </c>
      <c r="G136" s="34"/>
      <c r="H136" s="34"/>
      <c r="I136" s="113"/>
      <c r="J136" s="34"/>
      <c r="K136" s="34"/>
      <c r="L136" s="37"/>
      <c r="M136" s="216"/>
      <c r="N136" s="217"/>
      <c r="O136" s="69"/>
      <c r="P136" s="69"/>
      <c r="Q136" s="69"/>
      <c r="R136" s="69"/>
      <c r="S136" s="69"/>
      <c r="T136" s="70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5" t="s">
        <v>143</v>
      </c>
      <c r="AU136" s="15" t="s">
        <v>86</v>
      </c>
    </row>
    <row r="137" spans="2:51" s="13" customFormat="1" ht="12">
      <c r="B137" s="218"/>
      <c r="C137" s="219"/>
      <c r="D137" s="214" t="s">
        <v>159</v>
      </c>
      <c r="E137" s="220" t="s">
        <v>1</v>
      </c>
      <c r="F137" s="221" t="s">
        <v>376</v>
      </c>
      <c r="G137" s="219"/>
      <c r="H137" s="222">
        <v>4818.3</v>
      </c>
      <c r="I137" s="223"/>
      <c r="J137" s="219"/>
      <c r="K137" s="219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159</v>
      </c>
      <c r="AU137" s="228" t="s">
        <v>86</v>
      </c>
      <c r="AV137" s="13" t="s">
        <v>86</v>
      </c>
      <c r="AW137" s="13" t="s">
        <v>32</v>
      </c>
      <c r="AX137" s="13" t="s">
        <v>83</v>
      </c>
      <c r="AY137" s="228" t="s">
        <v>134</v>
      </c>
    </row>
    <row r="138" spans="1:65" s="2" customFormat="1" ht="14.45" customHeight="1">
      <c r="A138" s="32"/>
      <c r="B138" s="33"/>
      <c r="C138" s="201" t="s">
        <v>168</v>
      </c>
      <c r="D138" s="201" t="s">
        <v>136</v>
      </c>
      <c r="E138" s="202" t="s">
        <v>212</v>
      </c>
      <c r="F138" s="203" t="s">
        <v>213</v>
      </c>
      <c r="G138" s="204" t="s">
        <v>156</v>
      </c>
      <c r="H138" s="205">
        <v>14.6</v>
      </c>
      <c r="I138" s="206"/>
      <c r="J138" s="207">
        <f>ROUND(I138*H138,2)</f>
        <v>0</v>
      </c>
      <c r="K138" s="203" t="s">
        <v>140</v>
      </c>
      <c r="L138" s="37"/>
      <c r="M138" s="208" t="s">
        <v>1</v>
      </c>
      <c r="N138" s="209" t="s">
        <v>40</v>
      </c>
      <c r="O138" s="69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12" t="s">
        <v>141</v>
      </c>
      <c r="AT138" s="212" t="s">
        <v>136</v>
      </c>
      <c r="AU138" s="212" t="s">
        <v>86</v>
      </c>
      <c r="AY138" s="15" t="s">
        <v>134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5" t="s">
        <v>83</v>
      </c>
      <c r="BK138" s="213">
        <f>ROUND(I138*H138,2)</f>
        <v>0</v>
      </c>
      <c r="BL138" s="15" t="s">
        <v>141</v>
      </c>
      <c r="BM138" s="212" t="s">
        <v>377</v>
      </c>
    </row>
    <row r="139" spans="1:47" s="2" customFormat="1" ht="19.5">
      <c r="A139" s="32"/>
      <c r="B139" s="33"/>
      <c r="C139" s="34"/>
      <c r="D139" s="214" t="s">
        <v>143</v>
      </c>
      <c r="E139" s="34"/>
      <c r="F139" s="215" t="s">
        <v>215</v>
      </c>
      <c r="G139" s="34"/>
      <c r="H139" s="34"/>
      <c r="I139" s="113"/>
      <c r="J139" s="34"/>
      <c r="K139" s="34"/>
      <c r="L139" s="37"/>
      <c r="M139" s="216"/>
      <c r="N139" s="217"/>
      <c r="O139" s="69"/>
      <c r="P139" s="69"/>
      <c r="Q139" s="69"/>
      <c r="R139" s="69"/>
      <c r="S139" s="69"/>
      <c r="T139" s="70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5" t="s">
        <v>143</v>
      </c>
      <c r="AU139" s="15" t="s">
        <v>86</v>
      </c>
    </row>
    <row r="140" spans="2:51" s="13" customFormat="1" ht="12">
      <c r="B140" s="218"/>
      <c r="C140" s="219"/>
      <c r="D140" s="214" t="s">
        <v>159</v>
      </c>
      <c r="E140" s="220" t="s">
        <v>1</v>
      </c>
      <c r="F140" s="221" t="s">
        <v>378</v>
      </c>
      <c r="G140" s="219"/>
      <c r="H140" s="222">
        <v>14.6</v>
      </c>
      <c r="I140" s="223"/>
      <c r="J140" s="219"/>
      <c r="K140" s="219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159</v>
      </c>
      <c r="AU140" s="228" t="s">
        <v>86</v>
      </c>
      <c r="AV140" s="13" t="s">
        <v>86</v>
      </c>
      <c r="AW140" s="13" t="s">
        <v>32</v>
      </c>
      <c r="AX140" s="13" t="s">
        <v>75</v>
      </c>
      <c r="AY140" s="228" t="s">
        <v>134</v>
      </c>
    </row>
    <row r="141" spans="1:65" s="2" customFormat="1" ht="21.6" customHeight="1">
      <c r="A141" s="32"/>
      <c r="B141" s="33"/>
      <c r="C141" s="201" t="s">
        <v>175</v>
      </c>
      <c r="D141" s="201" t="s">
        <v>136</v>
      </c>
      <c r="E141" s="202" t="s">
        <v>218</v>
      </c>
      <c r="F141" s="203" t="s">
        <v>219</v>
      </c>
      <c r="G141" s="204" t="s">
        <v>156</v>
      </c>
      <c r="H141" s="205">
        <v>146</v>
      </c>
      <c r="I141" s="206"/>
      <c r="J141" s="207">
        <f>ROUND(I141*H141,2)</f>
        <v>0</v>
      </c>
      <c r="K141" s="203" t="s">
        <v>140</v>
      </c>
      <c r="L141" s="37"/>
      <c r="M141" s="208" t="s">
        <v>1</v>
      </c>
      <c r="N141" s="209" t="s">
        <v>40</v>
      </c>
      <c r="O141" s="69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12" t="s">
        <v>141</v>
      </c>
      <c r="AT141" s="212" t="s">
        <v>136</v>
      </c>
      <c r="AU141" s="212" t="s">
        <v>86</v>
      </c>
      <c r="AY141" s="15" t="s">
        <v>134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5" t="s">
        <v>83</v>
      </c>
      <c r="BK141" s="213">
        <f>ROUND(I141*H141,2)</f>
        <v>0</v>
      </c>
      <c r="BL141" s="15" t="s">
        <v>141</v>
      </c>
      <c r="BM141" s="212" t="s">
        <v>379</v>
      </c>
    </row>
    <row r="142" spans="1:47" s="2" customFormat="1" ht="29.25">
      <c r="A142" s="32"/>
      <c r="B142" s="33"/>
      <c r="C142" s="34"/>
      <c r="D142" s="214" t="s">
        <v>143</v>
      </c>
      <c r="E142" s="34"/>
      <c r="F142" s="215" t="s">
        <v>221</v>
      </c>
      <c r="G142" s="34"/>
      <c r="H142" s="34"/>
      <c r="I142" s="113"/>
      <c r="J142" s="34"/>
      <c r="K142" s="34"/>
      <c r="L142" s="37"/>
      <c r="M142" s="216"/>
      <c r="N142" s="217"/>
      <c r="O142" s="69"/>
      <c r="P142" s="69"/>
      <c r="Q142" s="69"/>
      <c r="R142" s="69"/>
      <c r="S142" s="69"/>
      <c r="T142" s="70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5" t="s">
        <v>143</v>
      </c>
      <c r="AU142" s="15" t="s">
        <v>86</v>
      </c>
    </row>
    <row r="143" spans="2:51" s="13" customFormat="1" ht="12">
      <c r="B143" s="218"/>
      <c r="C143" s="219"/>
      <c r="D143" s="214" t="s">
        <v>159</v>
      </c>
      <c r="E143" s="220" t="s">
        <v>1</v>
      </c>
      <c r="F143" s="221" t="s">
        <v>380</v>
      </c>
      <c r="G143" s="219"/>
      <c r="H143" s="222">
        <v>146</v>
      </c>
      <c r="I143" s="223"/>
      <c r="J143" s="219"/>
      <c r="K143" s="219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159</v>
      </c>
      <c r="AU143" s="228" t="s">
        <v>86</v>
      </c>
      <c r="AV143" s="13" t="s">
        <v>86</v>
      </c>
      <c r="AW143" s="13" t="s">
        <v>32</v>
      </c>
      <c r="AX143" s="13" t="s">
        <v>75</v>
      </c>
      <c r="AY143" s="228" t="s">
        <v>134</v>
      </c>
    </row>
    <row r="144" spans="1:65" s="2" customFormat="1" ht="14.45" customHeight="1">
      <c r="A144" s="32"/>
      <c r="B144" s="33"/>
      <c r="C144" s="201" t="s">
        <v>166</v>
      </c>
      <c r="D144" s="201" t="s">
        <v>136</v>
      </c>
      <c r="E144" s="202" t="s">
        <v>381</v>
      </c>
      <c r="F144" s="203" t="s">
        <v>382</v>
      </c>
      <c r="G144" s="204" t="s">
        <v>156</v>
      </c>
      <c r="H144" s="205">
        <v>4818.3</v>
      </c>
      <c r="I144" s="206"/>
      <c r="J144" s="207">
        <f>ROUND(I144*H144,2)</f>
        <v>0</v>
      </c>
      <c r="K144" s="203" t="s">
        <v>140</v>
      </c>
      <c r="L144" s="37"/>
      <c r="M144" s="208" t="s">
        <v>1</v>
      </c>
      <c r="N144" s="209" t="s">
        <v>40</v>
      </c>
      <c r="O144" s="69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12" t="s">
        <v>141</v>
      </c>
      <c r="AT144" s="212" t="s">
        <v>136</v>
      </c>
      <c r="AU144" s="212" t="s">
        <v>86</v>
      </c>
      <c r="AY144" s="15" t="s">
        <v>134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5" t="s">
        <v>83</v>
      </c>
      <c r="BK144" s="213">
        <f>ROUND(I144*H144,2)</f>
        <v>0</v>
      </c>
      <c r="BL144" s="15" t="s">
        <v>141</v>
      </c>
      <c r="BM144" s="212" t="s">
        <v>383</v>
      </c>
    </row>
    <row r="145" spans="1:47" s="2" customFormat="1" ht="12">
      <c r="A145" s="32"/>
      <c r="B145" s="33"/>
      <c r="C145" s="34"/>
      <c r="D145" s="214" t="s">
        <v>143</v>
      </c>
      <c r="E145" s="34"/>
      <c r="F145" s="215" t="s">
        <v>384</v>
      </c>
      <c r="G145" s="34"/>
      <c r="H145" s="34"/>
      <c r="I145" s="113"/>
      <c r="J145" s="34"/>
      <c r="K145" s="34"/>
      <c r="L145" s="37"/>
      <c r="M145" s="216"/>
      <c r="N145" s="217"/>
      <c r="O145" s="69"/>
      <c r="P145" s="69"/>
      <c r="Q145" s="69"/>
      <c r="R145" s="69"/>
      <c r="S145" s="69"/>
      <c r="T145" s="70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5" t="s">
        <v>143</v>
      </c>
      <c r="AU145" s="15" t="s">
        <v>86</v>
      </c>
    </row>
    <row r="146" spans="2:51" s="13" customFormat="1" ht="12">
      <c r="B146" s="218"/>
      <c r="C146" s="219"/>
      <c r="D146" s="214" t="s">
        <v>159</v>
      </c>
      <c r="E146" s="220" t="s">
        <v>1</v>
      </c>
      <c r="F146" s="221" t="s">
        <v>385</v>
      </c>
      <c r="G146" s="219"/>
      <c r="H146" s="222">
        <v>4818.3</v>
      </c>
      <c r="I146" s="223"/>
      <c r="J146" s="219"/>
      <c r="K146" s="219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159</v>
      </c>
      <c r="AU146" s="228" t="s">
        <v>86</v>
      </c>
      <c r="AV146" s="13" t="s">
        <v>86</v>
      </c>
      <c r="AW146" s="13" t="s">
        <v>32</v>
      </c>
      <c r="AX146" s="13" t="s">
        <v>83</v>
      </c>
      <c r="AY146" s="228" t="s">
        <v>134</v>
      </c>
    </row>
    <row r="147" spans="1:65" s="2" customFormat="1" ht="14.45" customHeight="1">
      <c r="A147" s="32"/>
      <c r="B147" s="33"/>
      <c r="C147" s="201" t="s">
        <v>183</v>
      </c>
      <c r="D147" s="201" t="s">
        <v>136</v>
      </c>
      <c r="E147" s="202" t="s">
        <v>386</v>
      </c>
      <c r="F147" s="203" t="s">
        <v>387</v>
      </c>
      <c r="G147" s="204" t="s">
        <v>156</v>
      </c>
      <c r="H147" s="205">
        <v>5</v>
      </c>
      <c r="I147" s="206"/>
      <c r="J147" s="207">
        <f>ROUND(I147*H147,2)</f>
        <v>0</v>
      </c>
      <c r="K147" s="203" t="s">
        <v>140</v>
      </c>
      <c r="L147" s="37"/>
      <c r="M147" s="208" t="s">
        <v>1</v>
      </c>
      <c r="N147" s="209" t="s">
        <v>40</v>
      </c>
      <c r="O147" s="69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12" t="s">
        <v>141</v>
      </c>
      <c r="AT147" s="212" t="s">
        <v>136</v>
      </c>
      <c r="AU147" s="212" t="s">
        <v>86</v>
      </c>
      <c r="AY147" s="15" t="s">
        <v>134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5" t="s">
        <v>83</v>
      </c>
      <c r="BK147" s="213">
        <f>ROUND(I147*H147,2)</f>
        <v>0</v>
      </c>
      <c r="BL147" s="15" t="s">
        <v>141</v>
      </c>
      <c r="BM147" s="212" t="s">
        <v>388</v>
      </c>
    </row>
    <row r="148" spans="1:47" s="2" customFormat="1" ht="19.5">
      <c r="A148" s="32"/>
      <c r="B148" s="33"/>
      <c r="C148" s="34"/>
      <c r="D148" s="214" t="s">
        <v>143</v>
      </c>
      <c r="E148" s="34"/>
      <c r="F148" s="215" t="s">
        <v>389</v>
      </c>
      <c r="G148" s="34"/>
      <c r="H148" s="34"/>
      <c r="I148" s="113"/>
      <c r="J148" s="34"/>
      <c r="K148" s="34"/>
      <c r="L148" s="37"/>
      <c r="M148" s="216"/>
      <c r="N148" s="217"/>
      <c r="O148" s="69"/>
      <c r="P148" s="69"/>
      <c r="Q148" s="69"/>
      <c r="R148" s="69"/>
      <c r="S148" s="69"/>
      <c r="T148" s="70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5" t="s">
        <v>143</v>
      </c>
      <c r="AU148" s="15" t="s">
        <v>86</v>
      </c>
    </row>
    <row r="149" spans="2:51" s="13" customFormat="1" ht="12">
      <c r="B149" s="218"/>
      <c r="C149" s="219"/>
      <c r="D149" s="214" t="s">
        <v>159</v>
      </c>
      <c r="E149" s="220" t="s">
        <v>1</v>
      </c>
      <c r="F149" s="221" t="s">
        <v>390</v>
      </c>
      <c r="G149" s="219"/>
      <c r="H149" s="222">
        <v>5</v>
      </c>
      <c r="I149" s="223"/>
      <c r="J149" s="219"/>
      <c r="K149" s="219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159</v>
      </c>
      <c r="AU149" s="228" t="s">
        <v>86</v>
      </c>
      <c r="AV149" s="13" t="s">
        <v>86</v>
      </c>
      <c r="AW149" s="13" t="s">
        <v>32</v>
      </c>
      <c r="AX149" s="13" t="s">
        <v>83</v>
      </c>
      <c r="AY149" s="228" t="s">
        <v>134</v>
      </c>
    </row>
    <row r="150" spans="1:65" s="2" customFormat="1" ht="14.45" customHeight="1">
      <c r="A150" s="32"/>
      <c r="B150" s="33"/>
      <c r="C150" s="201" t="s">
        <v>188</v>
      </c>
      <c r="D150" s="201" t="s">
        <v>136</v>
      </c>
      <c r="E150" s="202" t="s">
        <v>231</v>
      </c>
      <c r="F150" s="203" t="s">
        <v>232</v>
      </c>
      <c r="G150" s="204" t="s">
        <v>156</v>
      </c>
      <c r="H150" s="205">
        <v>14.6</v>
      </c>
      <c r="I150" s="206"/>
      <c r="J150" s="207">
        <f>ROUND(I150*H150,2)</f>
        <v>0</v>
      </c>
      <c r="K150" s="203" t="s">
        <v>140</v>
      </c>
      <c r="L150" s="37"/>
      <c r="M150" s="208" t="s">
        <v>1</v>
      </c>
      <c r="N150" s="209" t="s">
        <v>40</v>
      </c>
      <c r="O150" s="69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2" t="s">
        <v>141</v>
      </c>
      <c r="AT150" s="212" t="s">
        <v>136</v>
      </c>
      <c r="AU150" s="212" t="s">
        <v>86</v>
      </c>
      <c r="AY150" s="15" t="s">
        <v>134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5" t="s">
        <v>83</v>
      </c>
      <c r="BK150" s="213">
        <f>ROUND(I150*H150,2)</f>
        <v>0</v>
      </c>
      <c r="BL150" s="15" t="s">
        <v>141</v>
      </c>
      <c r="BM150" s="212" t="s">
        <v>391</v>
      </c>
    </row>
    <row r="151" spans="1:47" s="2" customFormat="1" ht="12">
      <c r="A151" s="32"/>
      <c r="B151" s="33"/>
      <c r="C151" s="34"/>
      <c r="D151" s="214" t="s">
        <v>143</v>
      </c>
      <c r="E151" s="34"/>
      <c r="F151" s="215" t="s">
        <v>234</v>
      </c>
      <c r="G151" s="34"/>
      <c r="H151" s="34"/>
      <c r="I151" s="113"/>
      <c r="J151" s="34"/>
      <c r="K151" s="34"/>
      <c r="L151" s="37"/>
      <c r="M151" s="216"/>
      <c r="N151" s="217"/>
      <c r="O151" s="69"/>
      <c r="P151" s="69"/>
      <c r="Q151" s="69"/>
      <c r="R151" s="69"/>
      <c r="S151" s="69"/>
      <c r="T151" s="70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5" t="s">
        <v>143</v>
      </c>
      <c r="AU151" s="15" t="s">
        <v>86</v>
      </c>
    </row>
    <row r="152" spans="2:51" s="13" customFormat="1" ht="12">
      <c r="B152" s="218"/>
      <c r="C152" s="219"/>
      <c r="D152" s="214" t="s">
        <v>159</v>
      </c>
      <c r="E152" s="220" t="s">
        <v>1</v>
      </c>
      <c r="F152" s="221" t="s">
        <v>378</v>
      </c>
      <c r="G152" s="219"/>
      <c r="H152" s="222">
        <v>14.6</v>
      </c>
      <c r="I152" s="223"/>
      <c r="J152" s="219"/>
      <c r="K152" s="219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159</v>
      </c>
      <c r="AU152" s="228" t="s">
        <v>86</v>
      </c>
      <c r="AV152" s="13" t="s">
        <v>86</v>
      </c>
      <c r="AW152" s="13" t="s">
        <v>32</v>
      </c>
      <c r="AX152" s="13" t="s">
        <v>75</v>
      </c>
      <c r="AY152" s="228" t="s">
        <v>134</v>
      </c>
    </row>
    <row r="153" spans="1:65" s="2" customFormat="1" ht="14.45" customHeight="1">
      <c r="A153" s="32"/>
      <c r="B153" s="33"/>
      <c r="C153" s="201" t="s">
        <v>193</v>
      </c>
      <c r="D153" s="201" t="s">
        <v>136</v>
      </c>
      <c r="E153" s="202" t="s">
        <v>236</v>
      </c>
      <c r="F153" s="203" t="s">
        <v>237</v>
      </c>
      <c r="G153" s="204" t="s">
        <v>227</v>
      </c>
      <c r="H153" s="205">
        <v>26.28</v>
      </c>
      <c r="I153" s="206"/>
      <c r="J153" s="207">
        <f>ROUND(I153*H153,2)</f>
        <v>0</v>
      </c>
      <c r="K153" s="203" t="s">
        <v>140</v>
      </c>
      <c r="L153" s="37"/>
      <c r="M153" s="208" t="s">
        <v>1</v>
      </c>
      <c r="N153" s="209" t="s">
        <v>40</v>
      </c>
      <c r="O153" s="69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12" t="s">
        <v>141</v>
      </c>
      <c r="AT153" s="212" t="s">
        <v>136</v>
      </c>
      <c r="AU153" s="212" t="s">
        <v>86</v>
      </c>
      <c r="AY153" s="15" t="s">
        <v>134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5" t="s">
        <v>83</v>
      </c>
      <c r="BK153" s="213">
        <f>ROUND(I153*H153,2)</f>
        <v>0</v>
      </c>
      <c r="BL153" s="15" t="s">
        <v>141</v>
      </c>
      <c r="BM153" s="212" t="s">
        <v>392</v>
      </c>
    </row>
    <row r="154" spans="1:47" s="2" customFormat="1" ht="19.5">
      <c r="A154" s="32"/>
      <c r="B154" s="33"/>
      <c r="C154" s="34"/>
      <c r="D154" s="214" t="s">
        <v>143</v>
      </c>
      <c r="E154" s="34"/>
      <c r="F154" s="215" t="s">
        <v>239</v>
      </c>
      <c r="G154" s="34"/>
      <c r="H154" s="34"/>
      <c r="I154" s="113"/>
      <c r="J154" s="34"/>
      <c r="K154" s="34"/>
      <c r="L154" s="37"/>
      <c r="M154" s="216"/>
      <c r="N154" s="217"/>
      <c r="O154" s="69"/>
      <c r="P154" s="69"/>
      <c r="Q154" s="69"/>
      <c r="R154" s="69"/>
      <c r="S154" s="69"/>
      <c r="T154" s="70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5" t="s">
        <v>143</v>
      </c>
      <c r="AU154" s="15" t="s">
        <v>86</v>
      </c>
    </row>
    <row r="155" spans="2:51" s="13" customFormat="1" ht="12">
      <c r="B155" s="218"/>
      <c r="C155" s="219"/>
      <c r="D155" s="214" t="s">
        <v>159</v>
      </c>
      <c r="E155" s="220" t="s">
        <v>1</v>
      </c>
      <c r="F155" s="221" t="s">
        <v>393</v>
      </c>
      <c r="G155" s="219"/>
      <c r="H155" s="222">
        <v>26.28</v>
      </c>
      <c r="I155" s="223"/>
      <c r="J155" s="219"/>
      <c r="K155" s="219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159</v>
      </c>
      <c r="AU155" s="228" t="s">
        <v>86</v>
      </c>
      <c r="AV155" s="13" t="s">
        <v>86</v>
      </c>
      <c r="AW155" s="13" t="s">
        <v>32</v>
      </c>
      <c r="AX155" s="13" t="s">
        <v>75</v>
      </c>
      <c r="AY155" s="228" t="s">
        <v>134</v>
      </c>
    </row>
    <row r="156" spans="1:65" s="2" customFormat="1" ht="14.45" customHeight="1">
      <c r="A156" s="32"/>
      <c r="B156" s="33"/>
      <c r="C156" s="201" t="s">
        <v>199</v>
      </c>
      <c r="D156" s="201" t="s">
        <v>136</v>
      </c>
      <c r="E156" s="202" t="s">
        <v>394</v>
      </c>
      <c r="F156" s="203" t="s">
        <v>395</v>
      </c>
      <c r="G156" s="204" t="s">
        <v>251</v>
      </c>
      <c r="H156" s="205">
        <v>6975.3</v>
      </c>
      <c r="I156" s="206"/>
      <c r="J156" s="207">
        <f>ROUND(I156*H156,2)</f>
        <v>0</v>
      </c>
      <c r="K156" s="203" t="s">
        <v>140</v>
      </c>
      <c r="L156" s="37"/>
      <c r="M156" s="208" t="s">
        <v>1</v>
      </c>
      <c r="N156" s="209" t="s">
        <v>40</v>
      </c>
      <c r="O156" s="69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12" t="s">
        <v>141</v>
      </c>
      <c r="AT156" s="212" t="s">
        <v>136</v>
      </c>
      <c r="AU156" s="212" t="s">
        <v>86</v>
      </c>
      <c r="AY156" s="15" t="s">
        <v>134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15" t="s">
        <v>83</v>
      </c>
      <c r="BK156" s="213">
        <f>ROUND(I156*H156,2)</f>
        <v>0</v>
      </c>
      <c r="BL156" s="15" t="s">
        <v>141</v>
      </c>
      <c r="BM156" s="212" t="s">
        <v>396</v>
      </c>
    </row>
    <row r="157" spans="1:47" s="2" customFormat="1" ht="12">
      <c r="A157" s="32"/>
      <c r="B157" s="33"/>
      <c r="C157" s="34"/>
      <c r="D157" s="214" t="s">
        <v>143</v>
      </c>
      <c r="E157" s="34"/>
      <c r="F157" s="215" t="s">
        <v>397</v>
      </c>
      <c r="G157" s="34"/>
      <c r="H157" s="34"/>
      <c r="I157" s="113"/>
      <c r="J157" s="34"/>
      <c r="K157" s="34"/>
      <c r="L157" s="37"/>
      <c r="M157" s="216"/>
      <c r="N157" s="217"/>
      <c r="O157" s="69"/>
      <c r="P157" s="69"/>
      <c r="Q157" s="69"/>
      <c r="R157" s="69"/>
      <c r="S157" s="69"/>
      <c r="T157" s="70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5" t="s">
        <v>143</v>
      </c>
      <c r="AU157" s="15" t="s">
        <v>86</v>
      </c>
    </row>
    <row r="158" spans="2:51" s="13" customFormat="1" ht="12">
      <c r="B158" s="218"/>
      <c r="C158" s="219"/>
      <c r="D158" s="214" t="s">
        <v>159</v>
      </c>
      <c r="E158" s="220" t="s">
        <v>1</v>
      </c>
      <c r="F158" s="221" t="s">
        <v>398</v>
      </c>
      <c r="G158" s="219"/>
      <c r="H158" s="222">
        <v>6975.3</v>
      </c>
      <c r="I158" s="223"/>
      <c r="J158" s="219"/>
      <c r="K158" s="219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159</v>
      </c>
      <c r="AU158" s="228" t="s">
        <v>86</v>
      </c>
      <c r="AV158" s="13" t="s">
        <v>86</v>
      </c>
      <c r="AW158" s="13" t="s">
        <v>32</v>
      </c>
      <c r="AX158" s="13" t="s">
        <v>83</v>
      </c>
      <c r="AY158" s="228" t="s">
        <v>134</v>
      </c>
    </row>
    <row r="159" spans="1:65" s="2" customFormat="1" ht="14.45" customHeight="1">
      <c r="A159" s="32"/>
      <c r="B159" s="33"/>
      <c r="C159" s="201" t="s">
        <v>205</v>
      </c>
      <c r="D159" s="201" t="s">
        <v>136</v>
      </c>
      <c r="E159" s="202" t="s">
        <v>278</v>
      </c>
      <c r="F159" s="203" t="s">
        <v>279</v>
      </c>
      <c r="G159" s="204" t="s">
        <v>251</v>
      </c>
      <c r="H159" s="205">
        <v>2091.8</v>
      </c>
      <c r="I159" s="206"/>
      <c r="J159" s="207">
        <f>ROUND(I159*H159,2)</f>
        <v>0</v>
      </c>
      <c r="K159" s="203" t="s">
        <v>140</v>
      </c>
      <c r="L159" s="37"/>
      <c r="M159" s="208" t="s">
        <v>1</v>
      </c>
      <c r="N159" s="209" t="s">
        <v>40</v>
      </c>
      <c r="O159" s="69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12" t="s">
        <v>141</v>
      </c>
      <c r="AT159" s="212" t="s">
        <v>136</v>
      </c>
      <c r="AU159" s="212" t="s">
        <v>86</v>
      </c>
      <c r="AY159" s="15" t="s">
        <v>134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5" t="s">
        <v>83</v>
      </c>
      <c r="BK159" s="213">
        <f>ROUND(I159*H159,2)</f>
        <v>0</v>
      </c>
      <c r="BL159" s="15" t="s">
        <v>141</v>
      </c>
      <c r="BM159" s="212" t="s">
        <v>399</v>
      </c>
    </row>
    <row r="160" spans="1:47" s="2" customFormat="1" ht="19.5">
      <c r="A160" s="32"/>
      <c r="B160" s="33"/>
      <c r="C160" s="34"/>
      <c r="D160" s="214" t="s">
        <v>143</v>
      </c>
      <c r="E160" s="34"/>
      <c r="F160" s="215" t="s">
        <v>281</v>
      </c>
      <c r="G160" s="34"/>
      <c r="H160" s="34"/>
      <c r="I160" s="113"/>
      <c r="J160" s="34"/>
      <c r="K160" s="34"/>
      <c r="L160" s="37"/>
      <c r="M160" s="216"/>
      <c r="N160" s="217"/>
      <c r="O160" s="69"/>
      <c r="P160" s="69"/>
      <c r="Q160" s="69"/>
      <c r="R160" s="69"/>
      <c r="S160" s="69"/>
      <c r="T160" s="70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5" t="s">
        <v>143</v>
      </c>
      <c r="AU160" s="15" t="s">
        <v>86</v>
      </c>
    </row>
    <row r="161" spans="2:51" s="13" customFormat="1" ht="12">
      <c r="B161" s="218"/>
      <c r="C161" s="219"/>
      <c r="D161" s="214" t="s">
        <v>159</v>
      </c>
      <c r="E161" s="220" t="s">
        <v>1</v>
      </c>
      <c r="F161" s="221" t="s">
        <v>400</v>
      </c>
      <c r="G161" s="219"/>
      <c r="H161" s="222">
        <v>2091.8</v>
      </c>
      <c r="I161" s="223"/>
      <c r="J161" s="219"/>
      <c r="K161" s="219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159</v>
      </c>
      <c r="AU161" s="228" t="s">
        <v>86</v>
      </c>
      <c r="AV161" s="13" t="s">
        <v>86</v>
      </c>
      <c r="AW161" s="13" t="s">
        <v>32</v>
      </c>
      <c r="AX161" s="13" t="s">
        <v>83</v>
      </c>
      <c r="AY161" s="228" t="s">
        <v>134</v>
      </c>
    </row>
    <row r="162" spans="2:63" s="12" customFormat="1" ht="22.9" customHeight="1">
      <c r="B162" s="185"/>
      <c r="C162" s="186"/>
      <c r="D162" s="187" t="s">
        <v>74</v>
      </c>
      <c r="E162" s="199" t="s">
        <v>141</v>
      </c>
      <c r="F162" s="199" t="s">
        <v>327</v>
      </c>
      <c r="G162" s="186"/>
      <c r="H162" s="186"/>
      <c r="I162" s="189"/>
      <c r="J162" s="200">
        <f>BK162</f>
        <v>0</v>
      </c>
      <c r="K162" s="186"/>
      <c r="L162" s="191"/>
      <c r="M162" s="192"/>
      <c r="N162" s="193"/>
      <c r="O162" s="193"/>
      <c r="P162" s="194">
        <f>SUM(P163:P166)</f>
        <v>0</v>
      </c>
      <c r="Q162" s="193"/>
      <c r="R162" s="194">
        <f>SUM(R163:R166)</f>
        <v>31.157567999999998</v>
      </c>
      <c r="S162" s="193"/>
      <c r="T162" s="195">
        <f>SUM(T163:T166)</f>
        <v>0</v>
      </c>
      <c r="AR162" s="196" t="s">
        <v>83</v>
      </c>
      <c r="AT162" s="197" t="s">
        <v>74</v>
      </c>
      <c r="AU162" s="197" t="s">
        <v>83</v>
      </c>
      <c r="AY162" s="196" t="s">
        <v>134</v>
      </c>
      <c r="BK162" s="198">
        <f>SUM(BK163:BK166)</f>
        <v>0</v>
      </c>
    </row>
    <row r="163" spans="1:65" s="2" customFormat="1" ht="14.45" customHeight="1">
      <c r="A163" s="32"/>
      <c r="B163" s="33"/>
      <c r="C163" s="201" t="s">
        <v>211</v>
      </c>
      <c r="D163" s="201" t="s">
        <v>136</v>
      </c>
      <c r="E163" s="202" t="s">
        <v>401</v>
      </c>
      <c r="F163" s="203" t="s">
        <v>402</v>
      </c>
      <c r="G163" s="204" t="s">
        <v>156</v>
      </c>
      <c r="H163" s="205">
        <v>14.6</v>
      </c>
      <c r="I163" s="206"/>
      <c r="J163" s="207">
        <f>ROUND(I163*H163,2)</f>
        <v>0</v>
      </c>
      <c r="K163" s="203" t="s">
        <v>140</v>
      </c>
      <c r="L163" s="37"/>
      <c r="M163" s="208" t="s">
        <v>1</v>
      </c>
      <c r="N163" s="209" t="s">
        <v>40</v>
      </c>
      <c r="O163" s="69"/>
      <c r="P163" s="210">
        <f>O163*H163</f>
        <v>0</v>
      </c>
      <c r="Q163" s="210">
        <v>2.13408</v>
      </c>
      <c r="R163" s="210">
        <f>Q163*H163</f>
        <v>31.157567999999998</v>
      </c>
      <c r="S163" s="210">
        <v>0</v>
      </c>
      <c r="T163" s="21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12" t="s">
        <v>141</v>
      </c>
      <c r="AT163" s="212" t="s">
        <v>136</v>
      </c>
      <c r="AU163" s="212" t="s">
        <v>86</v>
      </c>
      <c r="AY163" s="15" t="s">
        <v>134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5" t="s">
        <v>83</v>
      </c>
      <c r="BK163" s="213">
        <f>ROUND(I163*H163,2)</f>
        <v>0</v>
      </c>
      <c r="BL163" s="15" t="s">
        <v>141</v>
      </c>
      <c r="BM163" s="212" t="s">
        <v>403</v>
      </c>
    </row>
    <row r="164" spans="1:47" s="2" customFormat="1" ht="19.5">
      <c r="A164" s="32"/>
      <c r="B164" s="33"/>
      <c r="C164" s="34"/>
      <c r="D164" s="214" t="s">
        <v>143</v>
      </c>
      <c r="E164" s="34"/>
      <c r="F164" s="215" t="s">
        <v>404</v>
      </c>
      <c r="G164" s="34"/>
      <c r="H164" s="34"/>
      <c r="I164" s="113"/>
      <c r="J164" s="34"/>
      <c r="K164" s="34"/>
      <c r="L164" s="37"/>
      <c r="M164" s="216"/>
      <c r="N164" s="217"/>
      <c r="O164" s="69"/>
      <c r="P164" s="69"/>
      <c r="Q164" s="69"/>
      <c r="R164" s="69"/>
      <c r="S164" s="69"/>
      <c r="T164" s="70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5" t="s">
        <v>143</v>
      </c>
      <c r="AU164" s="15" t="s">
        <v>86</v>
      </c>
    </row>
    <row r="165" spans="1:47" s="2" customFormat="1" ht="19.5">
      <c r="A165" s="32"/>
      <c r="B165" s="33"/>
      <c r="C165" s="34"/>
      <c r="D165" s="214" t="s">
        <v>318</v>
      </c>
      <c r="E165" s="34"/>
      <c r="F165" s="239" t="s">
        <v>405</v>
      </c>
      <c r="G165" s="34"/>
      <c r="H165" s="34"/>
      <c r="I165" s="113"/>
      <c r="J165" s="34"/>
      <c r="K165" s="34"/>
      <c r="L165" s="37"/>
      <c r="M165" s="216"/>
      <c r="N165" s="217"/>
      <c r="O165" s="69"/>
      <c r="P165" s="69"/>
      <c r="Q165" s="69"/>
      <c r="R165" s="69"/>
      <c r="S165" s="69"/>
      <c r="T165" s="70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5" t="s">
        <v>318</v>
      </c>
      <c r="AU165" s="15" t="s">
        <v>86</v>
      </c>
    </row>
    <row r="166" spans="2:51" s="13" customFormat="1" ht="12">
      <c r="B166" s="218"/>
      <c r="C166" s="219"/>
      <c r="D166" s="214" t="s">
        <v>159</v>
      </c>
      <c r="E166" s="220" t="s">
        <v>1</v>
      </c>
      <c r="F166" s="221" t="s">
        <v>371</v>
      </c>
      <c r="G166" s="219"/>
      <c r="H166" s="222">
        <v>14.6</v>
      </c>
      <c r="I166" s="223"/>
      <c r="J166" s="219"/>
      <c r="K166" s="219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159</v>
      </c>
      <c r="AU166" s="228" t="s">
        <v>86</v>
      </c>
      <c r="AV166" s="13" t="s">
        <v>86</v>
      </c>
      <c r="AW166" s="13" t="s">
        <v>32</v>
      </c>
      <c r="AX166" s="13" t="s">
        <v>83</v>
      </c>
      <c r="AY166" s="228" t="s">
        <v>134</v>
      </c>
    </row>
    <row r="167" spans="2:63" s="12" customFormat="1" ht="22.9" customHeight="1">
      <c r="B167" s="185"/>
      <c r="C167" s="186"/>
      <c r="D167" s="187" t="s">
        <v>74</v>
      </c>
      <c r="E167" s="199" t="s">
        <v>346</v>
      </c>
      <c r="F167" s="199" t="s">
        <v>347</v>
      </c>
      <c r="G167" s="186"/>
      <c r="H167" s="186"/>
      <c r="I167" s="189"/>
      <c r="J167" s="200">
        <f>BK167</f>
        <v>0</v>
      </c>
      <c r="K167" s="186"/>
      <c r="L167" s="191"/>
      <c r="M167" s="192"/>
      <c r="N167" s="193"/>
      <c r="O167" s="193"/>
      <c r="P167" s="194">
        <f>SUM(P168:P169)</f>
        <v>0</v>
      </c>
      <c r="Q167" s="193"/>
      <c r="R167" s="194">
        <f>SUM(R168:R169)</f>
        <v>0</v>
      </c>
      <c r="S167" s="193"/>
      <c r="T167" s="195">
        <f>SUM(T168:T169)</f>
        <v>0</v>
      </c>
      <c r="AR167" s="196" t="s">
        <v>83</v>
      </c>
      <c r="AT167" s="197" t="s">
        <v>74</v>
      </c>
      <c r="AU167" s="197" t="s">
        <v>83</v>
      </c>
      <c r="AY167" s="196" t="s">
        <v>134</v>
      </c>
      <c r="BK167" s="198">
        <f>SUM(BK168:BK169)</f>
        <v>0</v>
      </c>
    </row>
    <row r="168" spans="1:65" s="2" customFormat="1" ht="14.45" customHeight="1">
      <c r="A168" s="32"/>
      <c r="B168" s="33"/>
      <c r="C168" s="201" t="s">
        <v>8</v>
      </c>
      <c r="D168" s="201" t="s">
        <v>136</v>
      </c>
      <c r="E168" s="202" t="s">
        <v>349</v>
      </c>
      <c r="F168" s="203" t="s">
        <v>350</v>
      </c>
      <c r="G168" s="204" t="s">
        <v>227</v>
      </c>
      <c r="H168" s="205">
        <v>34.033</v>
      </c>
      <c r="I168" s="206"/>
      <c r="J168" s="207">
        <f>ROUND(I168*H168,2)</f>
        <v>0</v>
      </c>
      <c r="K168" s="203" t="s">
        <v>140</v>
      </c>
      <c r="L168" s="37"/>
      <c r="M168" s="208" t="s">
        <v>1</v>
      </c>
      <c r="N168" s="209" t="s">
        <v>40</v>
      </c>
      <c r="O168" s="69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12" t="s">
        <v>141</v>
      </c>
      <c r="AT168" s="212" t="s">
        <v>136</v>
      </c>
      <c r="AU168" s="212" t="s">
        <v>86</v>
      </c>
      <c r="AY168" s="15" t="s">
        <v>134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5" t="s">
        <v>83</v>
      </c>
      <c r="BK168" s="213">
        <f>ROUND(I168*H168,2)</f>
        <v>0</v>
      </c>
      <c r="BL168" s="15" t="s">
        <v>141</v>
      </c>
      <c r="BM168" s="212" t="s">
        <v>406</v>
      </c>
    </row>
    <row r="169" spans="1:47" s="2" customFormat="1" ht="12">
      <c r="A169" s="32"/>
      <c r="B169" s="33"/>
      <c r="C169" s="34"/>
      <c r="D169" s="214" t="s">
        <v>143</v>
      </c>
      <c r="E169" s="34"/>
      <c r="F169" s="215" t="s">
        <v>352</v>
      </c>
      <c r="G169" s="34"/>
      <c r="H169" s="34"/>
      <c r="I169" s="113"/>
      <c r="J169" s="34"/>
      <c r="K169" s="34"/>
      <c r="L169" s="37"/>
      <c r="M169" s="240"/>
      <c r="N169" s="241"/>
      <c r="O169" s="242"/>
      <c r="P169" s="242"/>
      <c r="Q169" s="242"/>
      <c r="R169" s="242"/>
      <c r="S169" s="242"/>
      <c r="T169" s="243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5" t="s">
        <v>143</v>
      </c>
      <c r="AU169" s="15" t="s">
        <v>86</v>
      </c>
    </row>
    <row r="170" spans="1:31" s="2" customFormat="1" ht="6.95" customHeight="1">
      <c r="A170" s="32"/>
      <c r="B170" s="52"/>
      <c r="C170" s="53"/>
      <c r="D170" s="53"/>
      <c r="E170" s="53"/>
      <c r="F170" s="53"/>
      <c r="G170" s="53"/>
      <c r="H170" s="53"/>
      <c r="I170" s="150"/>
      <c r="J170" s="53"/>
      <c r="K170" s="53"/>
      <c r="L170" s="37"/>
      <c r="M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</row>
  </sheetData>
  <sheetProtection algorithmName="SHA-512" hashValue="/2xrUX/EkYfuCgBtSJeQrTskhho1I404FkqB/PWAapEz763mLkFIrSSqnf8uIShDAVIyoc8x0UZc43/gFyXlRg==" saltValue="b5h8WFxtKkG9b6L0+wbwpE5Ek1i0JoAXS6auy4DQzBNH3Rug1m/Ty+mdiYCCLJTW5IBLqKv+/RhcmWtPRdJWNQ==" spinCount="100000" sheet="1" objects="1" scenarios="1" formatColumns="0" formatRows="0" autoFilter="0"/>
  <autoFilter ref="C119:K16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6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06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06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5" t="s">
        <v>93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8"/>
      <c r="AT3" s="15" t="s">
        <v>86</v>
      </c>
    </row>
    <row r="4" spans="2:46" s="1" customFormat="1" ht="24.95" customHeight="1">
      <c r="B4" s="18"/>
      <c r="D4" s="110" t="s">
        <v>104</v>
      </c>
      <c r="I4" s="106"/>
      <c r="L4" s="18"/>
      <c r="M4" s="111" t="s">
        <v>10</v>
      </c>
      <c r="AT4" s="15" t="s">
        <v>4</v>
      </c>
    </row>
    <row r="5" spans="2:12" s="1" customFormat="1" ht="6.95" customHeight="1">
      <c r="B5" s="18"/>
      <c r="I5" s="106"/>
      <c r="L5" s="18"/>
    </row>
    <row r="6" spans="2:12" s="1" customFormat="1" ht="12" customHeight="1">
      <c r="B6" s="18"/>
      <c r="D6" s="112" t="s">
        <v>16</v>
      </c>
      <c r="I6" s="106"/>
      <c r="L6" s="18"/>
    </row>
    <row r="7" spans="2:12" s="1" customFormat="1" ht="14.45" customHeight="1">
      <c r="B7" s="18"/>
      <c r="E7" s="288" t="str">
        <f>'Rekapitulace stavby'!K6</f>
        <v>VN Staré Místo</v>
      </c>
      <c r="F7" s="289"/>
      <c r="G7" s="289"/>
      <c r="H7" s="289"/>
      <c r="I7" s="106"/>
      <c r="L7" s="18"/>
    </row>
    <row r="8" spans="1:31" s="2" customFormat="1" ht="12" customHeight="1">
      <c r="A8" s="32"/>
      <c r="B8" s="37"/>
      <c r="C8" s="32"/>
      <c r="D8" s="112" t="s">
        <v>105</v>
      </c>
      <c r="E8" s="32"/>
      <c r="F8" s="32"/>
      <c r="G8" s="32"/>
      <c r="H8" s="32"/>
      <c r="I8" s="113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5" customHeight="1">
      <c r="A9" s="32"/>
      <c r="B9" s="37"/>
      <c r="C9" s="32"/>
      <c r="D9" s="32"/>
      <c r="E9" s="290" t="s">
        <v>407</v>
      </c>
      <c r="F9" s="291"/>
      <c r="G9" s="291"/>
      <c r="H9" s="291"/>
      <c r="I9" s="113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7"/>
      <c r="C10" s="32"/>
      <c r="D10" s="32"/>
      <c r="E10" s="32"/>
      <c r="F10" s="32"/>
      <c r="G10" s="32"/>
      <c r="H10" s="32"/>
      <c r="I10" s="113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2" t="s">
        <v>18</v>
      </c>
      <c r="E11" s="32"/>
      <c r="F11" s="114" t="s">
        <v>94</v>
      </c>
      <c r="G11" s="32"/>
      <c r="H11" s="32"/>
      <c r="I11" s="115" t="s">
        <v>19</v>
      </c>
      <c r="J11" s="114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2" t="s">
        <v>20</v>
      </c>
      <c r="E12" s="32"/>
      <c r="F12" s="114" t="s">
        <v>21</v>
      </c>
      <c r="G12" s="32"/>
      <c r="H12" s="32"/>
      <c r="I12" s="115" t="s">
        <v>22</v>
      </c>
      <c r="J12" s="116" t="str">
        <f>'Rekapitulace stavby'!AN8</f>
        <v>8. 10. 2019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2" t="s">
        <v>24</v>
      </c>
      <c r="E14" s="32"/>
      <c r="F14" s="32"/>
      <c r="G14" s="32"/>
      <c r="H14" s="32"/>
      <c r="I14" s="115" t="s">
        <v>25</v>
      </c>
      <c r="J14" s="114" t="s">
        <v>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4" t="s">
        <v>26</v>
      </c>
      <c r="F15" s="32"/>
      <c r="G15" s="32"/>
      <c r="H15" s="32"/>
      <c r="I15" s="115" t="s">
        <v>27</v>
      </c>
      <c r="J15" s="114" t="s">
        <v>1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28</v>
      </c>
      <c r="E17" s="32"/>
      <c r="F17" s="32"/>
      <c r="G17" s="32"/>
      <c r="H17" s="32"/>
      <c r="I17" s="115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92" t="str">
        <f>'Rekapitulace stavby'!E14</f>
        <v>Vyplň údaj</v>
      </c>
      <c r="F18" s="293"/>
      <c r="G18" s="293"/>
      <c r="H18" s="293"/>
      <c r="I18" s="115" t="s">
        <v>27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30</v>
      </c>
      <c r="E20" s="32"/>
      <c r="F20" s="32"/>
      <c r="G20" s="32"/>
      <c r="H20" s="32"/>
      <c r="I20" s="115" t="s">
        <v>25</v>
      </c>
      <c r="J20" s="114" t="s">
        <v>1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">
        <v>31</v>
      </c>
      <c r="F21" s="32"/>
      <c r="G21" s="32"/>
      <c r="H21" s="32"/>
      <c r="I21" s="115" t="s">
        <v>27</v>
      </c>
      <c r="J21" s="114" t="s">
        <v>1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33</v>
      </c>
      <c r="E23" s="32"/>
      <c r="F23" s="32"/>
      <c r="G23" s="32"/>
      <c r="H23" s="32"/>
      <c r="I23" s="115" t="s">
        <v>25</v>
      </c>
      <c r="J23" s="114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27</v>
      </c>
      <c r="J24" s="114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34</v>
      </c>
      <c r="E26" s="32"/>
      <c r="F26" s="32"/>
      <c r="G26" s="32"/>
      <c r="H26" s="32"/>
      <c r="I26" s="113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117"/>
      <c r="B27" s="118"/>
      <c r="C27" s="117"/>
      <c r="D27" s="117"/>
      <c r="E27" s="294" t="s">
        <v>1</v>
      </c>
      <c r="F27" s="294"/>
      <c r="G27" s="294"/>
      <c r="H27" s="294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1"/>
      <c r="E29" s="121"/>
      <c r="F29" s="121"/>
      <c r="G29" s="121"/>
      <c r="H29" s="121"/>
      <c r="I29" s="122"/>
      <c r="J29" s="121"/>
      <c r="K29" s="12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35</v>
      </c>
      <c r="E30" s="32"/>
      <c r="F30" s="32"/>
      <c r="G30" s="32"/>
      <c r="H30" s="32"/>
      <c r="I30" s="113"/>
      <c r="J30" s="124">
        <f>ROUND(J127,2)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1"/>
      <c r="E31" s="121"/>
      <c r="F31" s="121"/>
      <c r="G31" s="121"/>
      <c r="H31" s="121"/>
      <c r="I31" s="122"/>
      <c r="J31" s="121"/>
      <c r="K31" s="121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5" t="s">
        <v>37</v>
      </c>
      <c r="G32" s="32"/>
      <c r="H32" s="32"/>
      <c r="I32" s="126" t="s">
        <v>36</v>
      </c>
      <c r="J32" s="125" t="s">
        <v>38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7" t="s">
        <v>39</v>
      </c>
      <c r="E33" s="112" t="s">
        <v>40</v>
      </c>
      <c r="F33" s="128">
        <f>ROUND((SUM(BE127:BE305)),2)</f>
        <v>0</v>
      </c>
      <c r="G33" s="32"/>
      <c r="H33" s="32"/>
      <c r="I33" s="129">
        <v>0.21</v>
      </c>
      <c r="J33" s="128">
        <f>ROUND(((SUM(BE127:BE305))*I33),2)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12" t="s">
        <v>41</v>
      </c>
      <c r="F34" s="128">
        <f>ROUND((SUM(BF127:BF305)),2)</f>
        <v>0</v>
      </c>
      <c r="G34" s="32"/>
      <c r="H34" s="32"/>
      <c r="I34" s="129">
        <v>0.15</v>
      </c>
      <c r="J34" s="128">
        <f>ROUND(((SUM(BF127:BF305))*I34),2)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112" t="s">
        <v>42</v>
      </c>
      <c r="F35" s="128">
        <f>ROUND((SUM(BG127:BG305)),2)</f>
        <v>0</v>
      </c>
      <c r="G35" s="32"/>
      <c r="H35" s="32"/>
      <c r="I35" s="129">
        <v>0.21</v>
      </c>
      <c r="J35" s="128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7"/>
      <c r="C36" s="32"/>
      <c r="D36" s="32"/>
      <c r="E36" s="112" t="s">
        <v>43</v>
      </c>
      <c r="F36" s="128">
        <f>ROUND((SUM(BH127:BH305)),2)</f>
        <v>0</v>
      </c>
      <c r="G36" s="32"/>
      <c r="H36" s="32"/>
      <c r="I36" s="129">
        <v>0.15</v>
      </c>
      <c r="J36" s="128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2" t="s">
        <v>44</v>
      </c>
      <c r="F37" s="128">
        <f>ROUND((SUM(BI127:BI305)),2)</f>
        <v>0</v>
      </c>
      <c r="G37" s="32"/>
      <c r="H37" s="32"/>
      <c r="I37" s="129">
        <v>0</v>
      </c>
      <c r="J37" s="128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113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0"/>
      <c r="D39" s="131" t="s">
        <v>45</v>
      </c>
      <c r="E39" s="132"/>
      <c r="F39" s="132"/>
      <c r="G39" s="133" t="s">
        <v>46</v>
      </c>
      <c r="H39" s="134" t="s">
        <v>47</v>
      </c>
      <c r="I39" s="135"/>
      <c r="J39" s="136">
        <f>SUM(J30:J37)</f>
        <v>0</v>
      </c>
      <c r="K39" s="137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113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18"/>
      <c r="I41" s="106"/>
      <c r="L41" s="18"/>
    </row>
    <row r="42" spans="2:12" s="1" customFormat="1" ht="14.45" customHeight="1">
      <c r="B42" s="18"/>
      <c r="I42" s="106"/>
      <c r="L42" s="18"/>
    </row>
    <row r="43" spans="2:12" s="1" customFormat="1" ht="14.45" customHeight="1">
      <c r="B43" s="18"/>
      <c r="I43" s="106"/>
      <c r="L43" s="18"/>
    </row>
    <row r="44" spans="2:12" s="1" customFormat="1" ht="14.45" customHeight="1">
      <c r="B44" s="18"/>
      <c r="I44" s="106"/>
      <c r="L44" s="18"/>
    </row>
    <row r="45" spans="2:12" s="1" customFormat="1" ht="14.45" customHeight="1">
      <c r="B45" s="18"/>
      <c r="I45" s="106"/>
      <c r="L45" s="18"/>
    </row>
    <row r="46" spans="2:12" s="1" customFormat="1" ht="14.45" customHeight="1">
      <c r="B46" s="18"/>
      <c r="I46" s="106"/>
      <c r="L46" s="18"/>
    </row>
    <row r="47" spans="2:12" s="1" customFormat="1" ht="14.45" customHeight="1">
      <c r="B47" s="18"/>
      <c r="I47" s="106"/>
      <c r="L47" s="18"/>
    </row>
    <row r="48" spans="2:12" s="1" customFormat="1" ht="14.45" customHeight="1">
      <c r="B48" s="18"/>
      <c r="I48" s="106"/>
      <c r="L48" s="18"/>
    </row>
    <row r="49" spans="2:12" s="1" customFormat="1" ht="14.45" customHeight="1">
      <c r="B49" s="18"/>
      <c r="I49" s="106"/>
      <c r="L49" s="18"/>
    </row>
    <row r="50" spans="2:12" s="2" customFormat="1" ht="14.45" customHeight="1">
      <c r="B50" s="49"/>
      <c r="D50" s="138" t="s">
        <v>48</v>
      </c>
      <c r="E50" s="139"/>
      <c r="F50" s="139"/>
      <c r="G50" s="138" t="s">
        <v>49</v>
      </c>
      <c r="H50" s="139"/>
      <c r="I50" s="140"/>
      <c r="J50" s="139"/>
      <c r="K50" s="139"/>
      <c r="L50" s="49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32"/>
      <c r="B61" s="37"/>
      <c r="C61" s="32"/>
      <c r="D61" s="141" t="s">
        <v>50</v>
      </c>
      <c r="E61" s="142"/>
      <c r="F61" s="143" t="s">
        <v>51</v>
      </c>
      <c r="G61" s="141" t="s">
        <v>50</v>
      </c>
      <c r="H61" s="142"/>
      <c r="I61" s="144"/>
      <c r="J61" s="145" t="s">
        <v>51</v>
      </c>
      <c r="K61" s="142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32"/>
      <c r="B65" s="37"/>
      <c r="C65" s="32"/>
      <c r="D65" s="138" t="s">
        <v>52</v>
      </c>
      <c r="E65" s="146"/>
      <c r="F65" s="146"/>
      <c r="G65" s="138" t="s">
        <v>53</v>
      </c>
      <c r="H65" s="146"/>
      <c r="I65" s="147"/>
      <c r="J65" s="146"/>
      <c r="K65" s="14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32"/>
      <c r="B76" s="37"/>
      <c r="C76" s="32"/>
      <c r="D76" s="141" t="s">
        <v>50</v>
      </c>
      <c r="E76" s="142"/>
      <c r="F76" s="143" t="s">
        <v>51</v>
      </c>
      <c r="G76" s="141" t="s">
        <v>50</v>
      </c>
      <c r="H76" s="142"/>
      <c r="I76" s="144"/>
      <c r="J76" s="145" t="s">
        <v>51</v>
      </c>
      <c r="K76" s="142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8"/>
      <c r="C77" s="149"/>
      <c r="D77" s="149"/>
      <c r="E77" s="149"/>
      <c r="F77" s="149"/>
      <c r="G77" s="149"/>
      <c r="H77" s="149"/>
      <c r="I77" s="150"/>
      <c r="J77" s="149"/>
      <c r="K77" s="149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51"/>
      <c r="C81" s="152"/>
      <c r="D81" s="152"/>
      <c r="E81" s="152"/>
      <c r="F81" s="152"/>
      <c r="G81" s="152"/>
      <c r="H81" s="152"/>
      <c r="I81" s="153"/>
      <c r="J81" s="152"/>
      <c r="K81" s="15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107</v>
      </c>
      <c r="D82" s="34"/>
      <c r="E82" s="34"/>
      <c r="F82" s="34"/>
      <c r="G82" s="34"/>
      <c r="H82" s="34"/>
      <c r="I82" s="113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113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5" customHeight="1">
      <c r="A85" s="32"/>
      <c r="B85" s="33"/>
      <c r="C85" s="34"/>
      <c r="D85" s="34"/>
      <c r="E85" s="286" t="str">
        <f>E7</f>
        <v>VN Staré Místo</v>
      </c>
      <c r="F85" s="287"/>
      <c r="G85" s="287"/>
      <c r="H85" s="287"/>
      <c r="I85" s="113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105</v>
      </c>
      <c r="D86" s="34"/>
      <c r="E86" s="34"/>
      <c r="F86" s="34"/>
      <c r="G86" s="34"/>
      <c r="H86" s="34"/>
      <c r="I86" s="113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5" customHeight="1">
      <c r="A87" s="32"/>
      <c r="B87" s="33"/>
      <c r="C87" s="34"/>
      <c r="D87" s="34"/>
      <c r="E87" s="269" t="str">
        <f>E9</f>
        <v>SO-03 - Výpustné zařízení</v>
      </c>
      <c r="F87" s="285"/>
      <c r="G87" s="285"/>
      <c r="H87" s="285"/>
      <c r="I87" s="113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 xml:space="preserve"> </v>
      </c>
      <c r="G89" s="34"/>
      <c r="H89" s="34"/>
      <c r="I89" s="115" t="s">
        <v>22</v>
      </c>
      <c r="J89" s="64" t="str">
        <f>IF(J12="","",J12)</f>
        <v>8. 10. 2019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6.45" customHeight="1">
      <c r="A91" s="32"/>
      <c r="B91" s="33"/>
      <c r="C91" s="27" t="s">
        <v>24</v>
      </c>
      <c r="D91" s="34"/>
      <c r="E91" s="34"/>
      <c r="F91" s="25" t="str">
        <f>E15</f>
        <v>Obec Staré Místo</v>
      </c>
      <c r="G91" s="34"/>
      <c r="H91" s="34"/>
      <c r="I91" s="115" t="s">
        <v>30</v>
      </c>
      <c r="J91" s="30" t="str">
        <f>E21</f>
        <v>Agroprojekce Litomyšl,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115" t="s">
        <v>33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54" t="s">
        <v>108</v>
      </c>
      <c r="D94" s="155"/>
      <c r="E94" s="155"/>
      <c r="F94" s="155"/>
      <c r="G94" s="155"/>
      <c r="H94" s="155"/>
      <c r="I94" s="156"/>
      <c r="J94" s="157" t="s">
        <v>109</v>
      </c>
      <c r="K94" s="155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8" t="s">
        <v>110</v>
      </c>
      <c r="D96" s="34"/>
      <c r="E96" s="34"/>
      <c r="F96" s="34"/>
      <c r="G96" s="34"/>
      <c r="H96" s="34"/>
      <c r="I96" s="113"/>
      <c r="J96" s="82">
        <f>J127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111</v>
      </c>
    </row>
    <row r="97" spans="2:12" s="9" customFormat="1" ht="24.95" customHeight="1">
      <c r="B97" s="159"/>
      <c r="C97" s="160"/>
      <c r="D97" s="161" t="s">
        <v>112</v>
      </c>
      <c r="E97" s="162"/>
      <c r="F97" s="162"/>
      <c r="G97" s="162"/>
      <c r="H97" s="162"/>
      <c r="I97" s="163"/>
      <c r="J97" s="164">
        <f>J128</f>
        <v>0</v>
      </c>
      <c r="K97" s="160"/>
      <c r="L97" s="165"/>
    </row>
    <row r="98" spans="2:12" s="10" customFormat="1" ht="19.9" customHeight="1">
      <c r="B98" s="166"/>
      <c r="C98" s="167"/>
      <c r="D98" s="168" t="s">
        <v>113</v>
      </c>
      <c r="E98" s="169"/>
      <c r="F98" s="169"/>
      <c r="G98" s="169"/>
      <c r="H98" s="169"/>
      <c r="I98" s="170"/>
      <c r="J98" s="171">
        <f>J129</f>
        <v>0</v>
      </c>
      <c r="K98" s="167"/>
      <c r="L98" s="172"/>
    </row>
    <row r="99" spans="2:12" s="10" customFormat="1" ht="19.9" customHeight="1">
      <c r="B99" s="166"/>
      <c r="C99" s="167"/>
      <c r="D99" s="168" t="s">
        <v>114</v>
      </c>
      <c r="E99" s="169"/>
      <c r="F99" s="169"/>
      <c r="G99" s="169"/>
      <c r="H99" s="169"/>
      <c r="I99" s="170"/>
      <c r="J99" s="171">
        <f>J182</f>
        <v>0</v>
      </c>
      <c r="K99" s="167"/>
      <c r="L99" s="172"/>
    </row>
    <row r="100" spans="2:12" s="10" customFormat="1" ht="19.9" customHeight="1">
      <c r="B100" s="166"/>
      <c r="C100" s="167"/>
      <c r="D100" s="168" t="s">
        <v>115</v>
      </c>
      <c r="E100" s="169"/>
      <c r="F100" s="169"/>
      <c r="G100" s="169"/>
      <c r="H100" s="169"/>
      <c r="I100" s="170"/>
      <c r="J100" s="171">
        <f>J207</f>
        <v>0</v>
      </c>
      <c r="K100" s="167"/>
      <c r="L100" s="172"/>
    </row>
    <row r="101" spans="2:12" s="10" customFormat="1" ht="19.9" customHeight="1">
      <c r="B101" s="166"/>
      <c r="C101" s="167"/>
      <c r="D101" s="168" t="s">
        <v>116</v>
      </c>
      <c r="E101" s="169"/>
      <c r="F101" s="169"/>
      <c r="G101" s="169"/>
      <c r="H101" s="169"/>
      <c r="I101" s="170"/>
      <c r="J101" s="171">
        <f>J212</f>
        <v>0</v>
      </c>
      <c r="K101" s="167"/>
      <c r="L101" s="172"/>
    </row>
    <row r="102" spans="2:12" s="10" customFormat="1" ht="19.9" customHeight="1">
      <c r="B102" s="166"/>
      <c r="C102" s="167"/>
      <c r="D102" s="168" t="s">
        <v>408</v>
      </c>
      <c r="E102" s="169"/>
      <c r="F102" s="169"/>
      <c r="G102" s="169"/>
      <c r="H102" s="169"/>
      <c r="I102" s="170"/>
      <c r="J102" s="171">
        <f>J235</f>
        <v>0</v>
      </c>
      <c r="K102" s="167"/>
      <c r="L102" s="172"/>
    </row>
    <row r="103" spans="2:12" s="10" customFormat="1" ht="19.9" customHeight="1">
      <c r="B103" s="166"/>
      <c r="C103" s="167"/>
      <c r="D103" s="168" t="s">
        <v>409</v>
      </c>
      <c r="E103" s="169"/>
      <c r="F103" s="169"/>
      <c r="G103" s="169"/>
      <c r="H103" s="169"/>
      <c r="I103" s="170"/>
      <c r="J103" s="171">
        <f>J247</f>
        <v>0</v>
      </c>
      <c r="K103" s="167"/>
      <c r="L103" s="172"/>
    </row>
    <row r="104" spans="2:12" s="10" customFormat="1" ht="19.9" customHeight="1">
      <c r="B104" s="166"/>
      <c r="C104" s="167"/>
      <c r="D104" s="168" t="s">
        <v>118</v>
      </c>
      <c r="E104" s="169"/>
      <c r="F104" s="169"/>
      <c r="G104" s="169"/>
      <c r="H104" s="169"/>
      <c r="I104" s="170"/>
      <c r="J104" s="171">
        <f>J259</f>
        <v>0</v>
      </c>
      <c r="K104" s="167"/>
      <c r="L104" s="172"/>
    </row>
    <row r="105" spans="2:12" s="9" customFormat="1" ht="24.95" customHeight="1">
      <c r="B105" s="159"/>
      <c r="C105" s="160"/>
      <c r="D105" s="161" t="s">
        <v>410</v>
      </c>
      <c r="E105" s="162"/>
      <c r="F105" s="162"/>
      <c r="G105" s="162"/>
      <c r="H105" s="162"/>
      <c r="I105" s="163"/>
      <c r="J105" s="164">
        <f>J262</f>
        <v>0</v>
      </c>
      <c r="K105" s="160"/>
      <c r="L105" s="165"/>
    </row>
    <row r="106" spans="2:12" s="10" customFormat="1" ht="19.9" customHeight="1">
      <c r="B106" s="166"/>
      <c r="C106" s="167"/>
      <c r="D106" s="168" t="s">
        <v>411</v>
      </c>
      <c r="E106" s="169"/>
      <c r="F106" s="169"/>
      <c r="G106" s="169"/>
      <c r="H106" s="169"/>
      <c r="I106" s="170"/>
      <c r="J106" s="171">
        <f>J263</f>
        <v>0</v>
      </c>
      <c r="K106" s="167"/>
      <c r="L106" s="172"/>
    </row>
    <row r="107" spans="2:12" s="10" customFormat="1" ht="19.9" customHeight="1">
      <c r="B107" s="166"/>
      <c r="C107" s="167"/>
      <c r="D107" s="168" t="s">
        <v>412</v>
      </c>
      <c r="E107" s="169"/>
      <c r="F107" s="169"/>
      <c r="G107" s="169"/>
      <c r="H107" s="169"/>
      <c r="I107" s="170"/>
      <c r="J107" s="171">
        <f>J300</f>
        <v>0</v>
      </c>
      <c r="K107" s="167"/>
      <c r="L107" s="172"/>
    </row>
    <row r="108" spans="1:31" s="2" customFormat="1" ht="21.75" customHeight="1">
      <c r="A108" s="32"/>
      <c r="B108" s="33"/>
      <c r="C108" s="34"/>
      <c r="D108" s="34"/>
      <c r="E108" s="34"/>
      <c r="F108" s="34"/>
      <c r="G108" s="34"/>
      <c r="H108" s="34"/>
      <c r="I108" s="113"/>
      <c r="J108" s="34"/>
      <c r="K108" s="34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52"/>
      <c r="C109" s="53"/>
      <c r="D109" s="53"/>
      <c r="E109" s="53"/>
      <c r="F109" s="53"/>
      <c r="G109" s="53"/>
      <c r="H109" s="53"/>
      <c r="I109" s="150"/>
      <c r="J109" s="53"/>
      <c r="K109" s="53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3" spans="1:31" s="2" customFormat="1" ht="6.95" customHeight="1">
      <c r="A113" s="32"/>
      <c r="B113" s="54"/>
      <c r="C113" s="55"/>
      <c r="D113" s="55"/>
      <c r="E113" s="55"/>
      <c r="F113" s="55"/>
      <c r="G113" s="55"/>
      <c r="H113" s="55"/>
      <c r="I113" s="153"/>
      <c r="J113" s="55"/>
      <c r="K113" s="55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4.95" customHeight="1">
      <c r="A114" s="32"/>
      <c r="B114" s="33"/>
      <c r="C114" s="21" t="s">
        <v>119</v>
      </c>
      <c r="D114" s="34"/>
      <c r="E114" s="34"/>
      <c r="F114" s="34"/>
      <c r="G114" s="34"/>
      <c r="H114" s="34"/>
      <c r="I114" s="113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4"/>
      <c r="D115" s="34"/>
      <c r="E115" s="34"/>
      <c r="F115" s="34"/>
      <c r="G115" s="34"/>
      <c r="H115" s="34"/>
      <c r="I115" s="113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16</v>
      </c>
      <c r="D116" s="34"/>
      <c r="E116" s="34"/>
      <c r="F116" s="34"/>
      <c r="G116" s="34"/>
      <c r="H116" s="34"/>
      <c r="I116" s="113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4.45" customHeight="1">
      <c r="A117" s="32"/>
      <c r="B117" s="33"/>
      <c r="C117" s="34"/>
      <c r="D117" s="34"/>
      <c r="E117" s="286" t="str">
        <f>E7</f>
        <v>VN Staré Místo</v>
      </c>
      <c r="F117" s="287"/>
      <c r="G117" s="287"/>
      <c r="H117" s="287"/>
      <c r="I117" s="113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105</v>
      </c>
      <c r="D118" s="34"/>
      <c r="E118" s="34"/>
      <c r="F118" s="34"/>
      <c r="G118" s="34"/>
      <c r="H118" s="34"/>
      <c r="I118" s="113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4.45" customHeight="1">
      <c r="A119" s="32"/>
      <c r="B119" s="33"/>
      <c r="C119" s="34"/>
      <c r="D119" s="34"/>
      <c r="E119" s="269" t="str">
        <f>E9</f>
        <v>SO-03 - Výpustné zařízení</v>
      </c>
      <c r="F119" s="285"/>
      <c r="G119" s="285"/>
      <c r="H119" s="285"/>
      <c r="I119" s="113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4"/>
      <c r="D120" s="34"/>
      <c r="E120" s="34"/>
      <c r="F120" s="34"/>
      <c r="G120" s="34"/>
      <c r="H120" s="34"/>
      <c r="I120" s="113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20</v>
      </c>
      <c r="D121" s="34"/>
      <c r="E121" s="34"/>
      <c r="F121" s="25" t="str">
        <f>F12</f>
        <v xml:space="preserve"> </v>
      </c>
      <c r="G121" s="34"/>
      <c r="H121" s="34"/>
      <c r="I121" s="115" t="s">
        <v>22</v>
      </c>
      <c r="J121" s="64" t="str">
        <f>IF(J12="","",J12)</f>
        <v>8. 10. 2019</v>
      </c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4"/>
      <c r="D122" s="34"/>
      <c r="E122" s="34"/>
      <c r="F122" s="34"/>
      <c r="G122" s="34"/>
      <c r="H122" s="34"/>
      <c r="I122" s="113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26.45" customHeight="1">
      <c r="A123" s="32"/>
      <c r="B123" s="33"/>
      <c r="C123" s="27" t="s">
        <v>24</v>
      </c>
      <c r="D123" s="34"/>
      <c r="E123" s="34"/>
      <c r="F123" s="25" t="str">
        <f>E15</f>
        <v>Obec Staré Místo</v>
      </c>
      <c r="G123" s="34"/>
      <c r="H123" s="34"/>
      <c r="I123" s="115" t="s">
        <v>30</v>
      </c>
      <c r="J123" s="30" t="str">
        <f>E21</f>
        <v>Agroprojekce Litomyšl, s.r.o.</v>
      </c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6" customHeight="1">
      <c r="A124" s="32"/>
      <c r="B124" s="33"/>
      <c r="C124" s="27" t="s">
        <v>28</v>
      </c>
      <c r="D124" s="34"/>
      <c r="E124" s="34"/>
      <c r="F124" s="25" t="str">
        <f>IF(E18="","",E18)</f>
        <v>Vyplň údaj</v>
      </c>
      <c r="G124" s="34"/>
      <c r="H124" s="34"/>
      <c r="I124" s="115" t="s">
        <v>33</v>
      </c>
      <c r="J124" s="30" t="str">
        <f>E24</f>
        <v xml:space="preserve"> </v>
      </c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35" customHeight="1">
      <c r="A125" s="32"/>
      <c r="B125" s="33"/>
      <c r="C125" s="34"/>
      <c r="D125" s="34"/>
      <c r="E125" s="34"/>
      <c r="F125" s="34"/>
      <c r="G125" s="34"/>
      <c r="H125" s="34"/>
      <c r="I125" s="113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73"/>
      <c r="B126" s="174"/>
      <c r="C126" s="175" t="s">
        <v>120</v>
      </c>
      <c r="D126" s="176" t="s">
        <v>60</v>
      </c>
      <c r="E126" s="176" t="s">
        <v>56</v>
      </c>
      <c r="F126" s="176" t="s">
        <v>57</v>
      </c>
      <c r="G126" s="176" t="s">
        <v>121</v>
      </c>
      <c r="H126" s="176" t="s">
        <v>122</v>
      </c>
      <c r="I126" s="177" t="s">
        <v>123</v>
      </c>
      <c r="J126" s="176" t="s">
        <v>109</v>
      </c>
      <c r="K126" s="178" t="s">
        <v>124</v>
      </c>
      <c r="L126" s="179"/>
      <c r="M126" s="73" t="s">
        <v>1</v>
      </c>
      <c r="N126" s="74" t="s">
        <v>39</v>
      </c>
      <c r="O126" s="74" t="s">
        <v>125</v>
      </c>
      <c r="P126" s="74" t="s">
        <v>126</v>
      </c>
      <c r="Q126" s="74" t="s">
        <v>127</v>
      </c>
      <c r="R126" s="74" t="s">
        <v>128</v>
      </c>
      <c r="S126" s="74" t="s">
        <v>129</v>
      </c>
      <c r="T126" s="75" t="s">
        <v>130</v>
      </c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</row>
    <row r="127" spans="1:63" s="2" customFormat="1" ht="22.9" customHeight="1">
      <c r="A127" s="32"/>
      <c r="B127" s="33"/>
      <c r="C127" s="80" t="s">
        <v>131</v>
      </c>
      <c r="D127" s="34"/>
      <c r="E127" s="34"/>
      <c r="F127" s="34"/>
      <c r="G127" s="34"/>
      <c r="H127" s="34"/>
      <c r="I127" s="113"/>
      <c r="J127" s="180">
        <f>BK127</f>
        <v>0</v>
      </c>
      <c r="K127" s="34"/>
      <c r="L127" s="37"/>
      <c r="M127" s="76"/>
      <c r="N127" s="181"/>
      <c r="O127" s="77"/>
      <c r="P127" s="182">
        <f>P128+P262</f>
        <v>0</v>
      </c>
      <c r="Q127" s="77"/>
      <c r="R127" s="182">
        <f>R128+R262</f>
        <v>161.19608889999998</v>
      </c>
      <c r="S127" s="77"/>
      <c r="T127" s="183">
        <f>T128+T262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5" t="s">
        <v>74</v>
      </c>
      <c r="AU127" s="15" t="s">
        <v>111</v>
      </c>
      <c r="BK127" s="184">
        <f>BK128+BK262</f>
        <v>0</v>
      </c>
    </row>
    <row r="128" spans="2:63" s="12" customFormat="1" ht="25.9" customHeight="1">
      <c r="B128" s="185"/>
      <c r="C128" s="186"/>
      <c r="D128" s="187" t="s">
        <v>74</v>
      </c>
      <c r="E128" s="188" t="s">
        <v>132</v>
      </c>
      <c r="F128" s="188" t="s">
        <v>133</v>
      </c>
      <c r="G128" s="186"/>
      <c r="H128" s="186"/>
      <c r="I128" s="189"/>
      <c r="J128" s="190">
        <f>BK128</f>
        <v>0</v>
      </c>
      <c r="K128" s="186"/>
      <c r="L128" s="191"/>
      <c r="M128" s="192"/>
      <c r="N128" s="193"/>
      <c r="O128" s="193"/>
      <c r="P128" s="194">
        <f>P129+P182+P207+P212+P235+P247+P259</f>
        <v>0</v>
      </c>
      <c r="Q128" s="193"/>
      <c r="R128" s="194">
        <f>R129+R182+R207+R212+R235+R247+R259</f>
        <v>160.54058600999997</v>
      </c>
      <c r="S128" s="193"/>
      <c r="T128" s="195">
        <f>T129+T182+T207+T212+T235+T247+T259</f>
        <v>0</v>
      </c>
      <c r="AR128" s="196" t="s">
        <v>83</v>
      </c>
      <c r="AT128" s="197" t="s">
        <v>74</v>
      </c>
      <c r="AU128" s="197" t="s">
        <v>75</v>
      </c>
      <c r="AY128" s="196" t="s">
        <v>134</v>
      </c>
      <c r="BK128" s="198">
        <f>BK129+BK182+BK207+BK212+BK235+BK247+BK259</f>
        <v>0</v>
      </c>
    </row>
    <row r="129" spans="2:63" s="12" customFormat="1" ht="22.9" customHeight="1">
      <c r="B129" s="185"/>
      <c r="C129" s="186"/>
      <c r="D129" s="187" t="s">
        <v>74</v>
      </c>
      <c r="E129" s="199" t="s">
        <v>83</v>
      </c>
      <c r="F129" s="199" t="s">
        <v>135</v>
      </c>
      <c r="G129" s="186"/>
      <c r="H129" s="186"/>
      <c r="I129" s="189"/>
      <c r="J129" s="200">
        <f>BK129</f>
        <v>0</v>
      </c>
      <c r="K129" s="186"/>
      <c r="L129" s="191"/>
      <c r="M129" s="192"/>
      <c r="N129" s="193"/>
      <c r="O129" s="193"/>
      <c r="P129" s="194">
        <f>SUM(P130:P181)</f>
        <v>0</v>
      </c>
      <c r="Q129" s="193"/>
      <c r="R129" s="194">
        <f>SUM(R130:R181)</f>
        <v>12.019</v>
      </c>
      <c r="S129" s="193"/>
      <c r="T129" s="195">
        <f>SUM(T130:T181)</f>
        <v>0</v>
      </c>
      <c r="AR129" s="196" t="s">
        <v>83</v>
      </c>
      <c r="AT129" s="197" t="s">
        <v>74</v>
      </c>
      <c r="AU129" s="197" t="s">
        <v>83</v>
      </c>
      <c r="AY129" s="196" t="s">
        <v>134</v>
      </c>
      <c r="BK129" s="198">
        <f>SUM(BK130:BK181)</f>
        <v>0</v>
      </c>
    </row>
    <row r="130" spans="1:65" s="2" customFormat="1" ht="14.45" customHeight="1">
      <c r="A130" s="32"/>
      <c r="B130" s="33"/>
      <c r="C130" s="201" t="s">
        <v>83</v>
      </c>
      <c r="D130" s="201" t="s">
        <v>136</v>
      </c>
      <c r="E130" s="202" t="s">
        <v>413</v>
      </c>
      <c r="F130" s="203" t="s">
        <v>414</v>
      </c>
      <c r="G130" s="204" t="s">
        <v>415</v>
      </c>
      <c r="H130" s="205">
        <v>100</v>
      </c>
      <c r="I130" s="206"/>
      <c r="J130" s="207">
        <f>ROUND(I130*H130,2)</f>
        <v>0</v>
      </c>
      <c r="K130" s="203" t="s">
        <v>140</v>
      </c>
      <c r="L130" s="37"/>
      <c r="M130" s="208" t="s">
        <v>1</v>
      </c>
      <c r="N130" s="209" t="s">
        <v>40</v>
      </c>
      <c r="O130" s="69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12" t="s">
        <v>141</v>
      </c>
      <c r="AT130" s="212" t="s">
        <v>136</v>
      </c>
      <c r="AU130" s="212" t="s">
        <v>86</v>
      </c>
      <c r="AY130" s="15" t="s">
        <v>134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5" t="s">
        <v>83</v>
      </c>
      <c r="BK130" s="213">
        <f>ROUND(I130*H130,2)</f>
        <v>0</v>
      </c>
      <c r="BL130" s="15" t="s">
        <v>141</v>
      </c>
      <c r="BM130" s="212" t="s">
        <v>416</v>
      </c>
    </row>
    <row r="131" spans="1:47" s="2" customFormat="1" ht="12">
      <c r="A131" s="32"/>
      <c r="B131" s="33"/>
      <c r="C131" s="34"/>
      <c r="D131" s="214" t="s">
        <v>143</v>
      </c>
      <c r="E131" s="34"/>
      <c r="F131" s="215" t="s">
        <v>417</v>
      </c>
      <c r="G131" s="34"/>
      <c r="H131" s="34"/>
      <c r="I131" s="113"/>
      <c r="J131" s="34"/>
      <c r="K131" s="34"/>
      <c r="L131" s="37"/>
      <c r="M131" s="216"/>
      <c r="N131" s="217"/>
      <c r="O131" s="69"/>
      <c r="P131" s="69"/>
      <c r="Q131" s="69"/>
      <c r="R131" s="69"/>
      <c r="S131" s="69"/>
      <c r="T131" s="70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5" t="s">
        <v>143</v>
      </c>
      <c r="AU131" s="15" t="s">
        <v>86</v>
      </c>
    </row>
    <row r="132" spans="1:65" s="2" customFormat="1" ht="14.45" customHeight="1">
      <c r="A132" s="32"/>
      <c r="B132" s="33"/>
      <c r="C132" s="201" t="s">
        <v>86</v>
      </c>
      <c r="D132" s="201" t="s">
        <v>136</v>
      </c>
      <c r="E132" s="202" t="s">
        <v>154</v>
      </c>
      <c r="F132" s="203" t="s">
        <v>155</v>
      </c>
      <c r="G132" s="204" t="s">
        <v>156</v>
      </c>
      <c r="H132" s="205">
        <v>99.23</v>
      </c>
      <c r="I132" s="206"/>
      <c r="J132" s="207">
        <f>ROUND(I132*H132,2)</f>
        <v>0</v>
      </c>
      <c r="K132" s="203" t="s">
        <v>140</v>
      </c>
      <c r="L132" s="37"/>
      <c r="M132" s="208" t="s">
        <v>1</v>
      </c>
      <c r="N132" s="209" t="s">
        <v>40</v>
      </c>
      <c r="O132" s="69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12" t="s">
        <v>141</v>
      </c>
      <c r="AT132" s="212" t="s">
        <v>136</v>
      </c>
      <c r="AU132" s="212" t="s">
        <v>86</v>
      </c>
      <c r="AY132" s="15" t="s">
        <v>134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5" t="s">
        <v>83</v>
      </c>
      <c r="BK132" s="213">
        <f>ROUND(I132*H132,2)</f>
        <v>0</v>
      </c>
      <c r="BL132" s="15" t="s">
        <v>141</v>
      </c>
      <c r="BM132" s="212" t="s">
        <v>418</v>
      </c>
    </row>
    <row r="133" spans="1:47" s="2" customFormat="1" ht="19.5">
      <c r="A133" s="32"/>
      <c r="B133" s="33"/>
      <c r="C133" s="34"/>
      <c r="D133" s="214" t="s">
        <v>143</v>
      </c>
      <c r="E133" s="34"/>
      <c r="F133" s="215" t="s">
        <v>158</v>
      </c>
      <c r="G133" s="34"/>
      <c r="H133" s="34"/>
      <c r="I133" s="113"/>
      <c r="J133" s="34"/>
      <c r="K133" s="34"/>
      <c r="L133" s="37"/>
      <c r="M133" s="216"/>
      <c r="N133" s="217"/>
      <c r="O133" s="69"/>
      <c r="P133" s="69"/>
      <c r="Q133" s="69"/>
      <c r="R133" s="69"/>
      <c r="S133" s="69"/>
      <c r="T133" s="70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5" t="s">
        <v>143</v>
      </c>
      <c r="AU133" s="15" t="s">
        <v>86</v>
      </c>
    </row>
    <row r="134" spans="2:51" s="13" customFormat="1" ht="12">
      <c r="B134" s="218"/>
      <c r="C134" s="219"/>
      <c r="D134" s="214" t="s">
        <v>159</v>
      </c>
      <c r="E134" s="220" t="s">
        <v>1</v>
      </c>
      <c r="F134" s="221" t="s">
        <v>419</v>
      </c>
      <c r="G134" s="219"/>
      <c r="H134" s="222">
        <v>98.9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159</v>
      </c>
      <c r="AU134" s="228" t="s">
        <v>86</v>
      </c>
      <c r="AV134" s="13" t="s">
        <v>86</v>
      </c>
      <c r="AW134" s="13" t="s">
        <v>32</v>
      </c>
      <c r="AX134" s="13" t="s">
        <v>75</v>
      </c>
      <c r="AY134" s="228" t="s">
        <v>134</v>
      </c>
    </row>
    <row r="135" spans="2:51" s="13" customFormat="1" ht="12">
      <c r="B135" s="218"/>
      <c r="C135" s="219"/>
      <c r="D135" s="214" t="s">
        <v>159</v>
      </c>
      <c r="E135" s="220" t="s">
        <v>1</v>
      </c>
      <c r="F135" s="221" t="s">
        <v>420</v>
      </c>
      <c r="G135" s="219"/>
      <c r="H135" s="222">
        <v>0.33</v>
      </c>
      <c r="I135" s="223"/>
      <c r="J135" s="219"/>
      <c r="K135" s="219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159</v>
      </c>
      <c r="AU135" s="228" t="s">
        <v>86</v>
      </c>
      <c r="AV135" s="13" t="s">
        <v>86</v>
      </c>
      <c r="AW135" s="13" t="s">
        <v>32</v>
      </c>
      <c r="AX135" s="13" t="s">
        <v>75</v>
      </c>
      <c r="AY135" s="228" t="s">
        <v>134</v>
      </c>
    </row>
    <row r="136" spans="1:65" s="2" customFormat="1" ht="14.45" customHeight="1">
      <c r="A136" s="32"/>
      <c r="B136" s="33"/>
      <c r="C136" s="229" t="s">
        <v>149</v>
      </c>
      <c r="D136" s="229" t="s">
        <v>163</v>
      </c>
      <c r="E136" s="230" t="s">
        <v>176</v>
      </c>
      <c r="F136" s="231" t="s">
        <v>177</v>
      </c>
      <c r="G136" s="232" t="s">
        <v>156</v>
      </c>
      <c r="H136" s="233">
        <v>99.23</v>
      </c>
      <c r="I136" s="234"/>
      <c r="J136" s="235">
        <f>ROUND(I136*H136,2)</f>
        <v>0</v>
      </c>
      <c r="K136" s="231" t="s">
        <v>1</v>
      </c>
      <c r="L136" s="236"/>
      <c r="M136" s="237" t="s">
        <v>1</v>
      </c>
      <c r="N136" s="238" t="s">
        <v>40</v>
      </c>
      <c r="O136" s="69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12" t="s">
        <v>166</v>
      </c>
      <c r="AT136" s="212" t="s">
        <v>163</v>
      </c>
      <c r="AU136" s="212" t="s">
        <v>86</v>
      </c>
      <c r="AY136" s="15" t="s">
        <v>134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5" t="s">
        <v>83</v>
      </c>
      <c r="BK136" s="213">
        <f>ROUND(I136*H136,2)</f>
        <v>0</v>
      </c>
      <c r="BL136" s="15" t="s">
        <v>141</v>
      </c>
      <c r="BM136" s="212" t="s">
        <v>421</v>
      </c>
    </row>
    <row r="137" spans="1:47" s="2" customFormat="1" ht="12">
      <c r="A137" s="32"/>
      <c r="B137" s="33"/>
      <c r="C137" s="34"/>
      <c r="D137" s="214" t="s">
        <v>143</v>
      </c>
      <c r="E137" s="34"/>
      <c r="F137" s="215" t="s">
        <v>177</v>
      </c>
      <c r="G137" s="34"/>
      <c r="H137" s="34"/>
      <c r="I137" s="113"/>
      <c r="J137" s="34"/>
      <c r="K137" s="34"/>
      <c r="L137" s="37"/>
      <c r="M137" s="216"/>
      <c r="N137" s="217"/>
      <c r="O137" s="69"/>
      <c r="P137" s="69"/>
      <c r="Q137" s="69"/>
      <c r="R137" s="69"/>
      <c r="S137" s="69"/>
      <c r="T137" s="70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5" t="s">
        <v>143</v>
      </c>
      <c r="AU137" s="15" t="s">
        <v>86</v>
      </c>
    </row>
    <row r="138" spans="2:51" s="13" customFormat="1" ht="12">
      <c r="B138" s="218"/>
      <c r="C138" s="219"/>
      <c r="D138" s="214" t="s">
        <v>159</v>
      </c>
      <c r="E138" s="220" t="s">
        <v>1</v>
      </c>
      <c r="F138" s="221" t="s">
        <v>419</v>
      </c>
      <c r="G138" s="219"/>
      <c r="H138" s="222">
        <v>98.9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159</v>
      </c>
      <c r="AU138" s="228" t="s">
        <v>86</v>
      </c>
      <c r="AV138" s="13" t="s">
        <v>86</v>
      </c>
      <c r="AW138" s="13" t="s">
        <v>32</v>
      </c>
      <c r="AX138" s="13" t="s">
        <v>75</v>
      </c>
      <c r="AY138" s="228" t="s">
        <v>134</v>
      </c>
    </row>
    <row r="139" spans="2:51" s="13" customFormat="1" ht="12">
      <c r="B139" s="218"/>
      <c r="C139" s="219"/>
      <c r="D139" s="214" t="s">
        <v>159</v>
      </c>
      <c r="E139" s="220" t="s">
        <v>1</v>
      </c>
      <c r="F139" s="221" t="s">
        <v>420</v>
      </c>
      <c r="G139" s="219"/>
      <c r="H139" s="222">
        <v>0.33</v>
      </c>
      <c r="I139" s="223"/>
      <c r="J139" s="219"/>
      <c r="K139" s="219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159</v>
      </c>
      <c r="AU139" s="228" t="s">
        <v>86</v>
      </c>
      <c r="AV139" s="13" t="s">
        <v>86</v>
      </c>
      <c r="AW139" s="13" t="s">
        <v>32</v>
      </c>
      <c r="AX139" s="13" t="s">
        <v>75</v>
      </c>
      <c r="AY139" s="228" t="s">
        <v>134</v>
      </c>
    </row>
    <row r="140" spans="1:65" s="2" customFormat="1" ht="14.45" customHeight="1">
      <c r="A140" s="32"/>
      <c r="B140" s="33"/>
      <c r="C140" s="201" t="s">
        <v>141</v>
      </c>
      <c r="D140" s="201" t="s">
        <v>136</v>
      </c>
      <c r="E140" s="202" t="s">
        <v>367</v>
      </c>
      <c r="F140" s="203" t="s">
        <v>368</v>
      </c>
      <c r="G140" s="204" t="s">
        <v>156</v>
      </c>
      <c r="H140" s="205">
        <v>58.359</v>
      </c>
      <c r="I140" s="206"/>
      <c r="J140" s="207">
        <f>ROUND(I140*H140,2)</f>
        <v>0</v>
      </c>
      <c r="K140" s="203" t="s">
        <v>140</v>
      </c>
      <c r="L140" s="37"/>
      <c r="M140" s="208" t="s">
        <v>1</v>
      </c>
      <c r="N140" s="209" t="s">
        <v>40</v>
      </c>
      <c r="O140" s="69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12" t="s">
        <v>141</v>
      </c>
      <c r="AT140" s="212" t="s">
        <v>136</v>
      </c>
      <c r="AU140" s="212" t="s">
        <v>86</v>
      </c>
      <c r="AY140" s="15" t="s">
        <v>134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5" t="s">
        <v>83</v>
      </c>
      <c r="BK140" s="213">
        <f>ROUND(I140*H140,2)</f>
        <v>0</v>
      </c>
      <c r="BL140" s="15" t="s">
        <v>141</v>
      </c>
      <c r="BM140" s="212" t="s">
        <v>422</v>
      </c>
    </row>
    <row r="141" spans="1:47" s="2" customFormat="1" ht="12">
      <c r="A141" s="32"/>
      <c r="B141" s="33"/>
      <c r="C141" s="34"/>
      <c r="D141" s="214" t="s">
        <v>143</v>
      </c>
      <c r="E141" s="34"/>
      <c r="F141" s="215" t="s">
        <v>370</v>
      </c>
      <c r="G141" s="34"/>
      <c r="H141" s="34"/>
      <c r="I141" s="113"/>
      <c r="J141" s="34"/>
      <c r="K141" s="34"/>
      <c r="L141" s="37"/>
      <c r="M141" s="216"/>
      <c r="N141" s="217"/>
      <c r="O141" s="69"/>
      <c r="P141" s="69"/>
      <c r="Q141" s="69"/>
      <c r="R141" s="69"/>
      <c r="S141" s="69"/>
      <c r="T141" s="70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5" t="s">
        <v>143</v>
      </c>
      <c r="AU141" s="15" t="s">
        <v>86</v>
      </c>
    </row>
    <row r="142" spans="2:51" s="13" customFormat="1" ht="12">
      <c r="B142" s="218"/>
      <c r="C142" s="219"/>
      <c r="D142" s="214" t="s">
        <v>159</v>
      </c>
      <c r="E142" s="220" t="s">
        <v>1</v>
      </c>
      <c r="F142" s="221" t="s">
        <v>423</v>
      </c>
      <c r="G142" s="219"/>
      <c r="H142" s="222">
        <v>14.208</v>
      </c>
      <c r="I142" s="223"/>
      <c r="J142" s="219"/>
      <c r="K142" s="219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159</v>
      </c>
      <c r="AU142" s="228" t="s">
        <v>86</v>
      </c>
      <c r="AV142" s="13" t="s">
        <v>86</v>
      </c>
      <c r="AW142" s="13" t="s">
        <v>32</v>
      </c>
      <c r="AX142" s="13" t="s">
        <v>75</v>
      </c>
      <c r="AY142" s="228" t="s">
        <v>134</v>
      </c>
    </row>
    <row r="143" spans="2:51" s="13" customFormat="1" ht="12">
      <c r="B143" s="218"/>
      <c r="C143" s="219"/>
      <c r="D143" s="214" t="s">
        <v>159</v>
      </c>
      <c r="E143" s="220" t="s">
        <v>1</v>
      </c>
      <c r="F143" s="221" t="s">
        <v>424</v>
      </c>
      <c r="G143" s="219"/>
      <c r="H143" s="222">
        <v>6.351</v>
      </c>
      <c r="I143" s="223"/>
      <c r="J143" s="219"/>
      <c r="K143" s="219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159</v>
      </c>
      <c r="AU143" s="228" t="s">
        <v>86</v>
      </c>
      <c r="AV143" s="13" t="s">
        <v>86</v>
      </c>
      <c r="AW143" s="13" t="s">
        <v>32</v>
      </c>
      <c r="AX143" s="13" t="s">
        <v>75</v>
      </c>
      <c r="AY143" s="228" t="s">
        <v>134</v>
      </c>
    </row>
    <row r="144" spans="2:51" s="13" customFormat="1" ht="12">
      <c r="B144" s="218"/>
      <c r="C144" s="219"/>
      <c r="D144" s="214" t="s">
        <v>159</v>
      </c>
      <c r="E144" s="220" t="s">
        <v>1</v>
      </c>
      <c r="F144" s="221" t="s">
        <v>425</v>
      </c>
      <c r="G144" s="219"/>
      <c r="H144" s="222">
        <v>37.8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159</v>
      </c>
      <c r="AU144" s="228" t="s">
        <v>86</v>
      </c>
      <c r="AV144" s="13" t="s">
        <v>86</v>
      </c>
      <c r="AW144" s="13" t="s">
        <v>32</v>
      </c>
      <c r="AX144" s="13" t="s">
        <v>75</v>
      </c>
      <c r="AY144" s="228" t="s">
        <v>134</v>
      </c>
    </row>
    <row r="145" spans="1:65" s="2" customFormat="1" ht="14.45" customHeight="1">
      <c r="A145" s="32"/>
      <c r="B145" s="33"/>
      <c r="C145" s="201" t="s">
        <v>162</v>
      </c>
      <c r="D145" s="201" t="s">
        <v>136</v>
      </c>
      <c r="E145" s="202" t="s">
        <v>426</v>
      </c>
      <c r="F145" s="203" t="s">
        <v>427</v>
      </c>
      <c r="G145" s="204" t="s">
        <v>156</v>
      </c>
      <c r="H145" s="205">
        <v>111.263</v>
      </c>
      <c r="I145" s="206"/>
      <c r="J145" s="207">
        <f>ROUND(I145*H145,2)</f>
        <v>0</v>
      </c>
      <c r="K145" s="203" t="s">
        <v>140</v>
      </c>
      <c r="L145" s="37"/>
      <c r="M145" s="208" t="s">
        <v>1</v>
      </c>
      <c r="N145" s="209" t="s">
        <v>40</v>
      </c>
      <c r="O145" s="69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12" t="s">
        <v>141</v>
      </c>
      <c r="AT145" s="212" t="s">
        <v>136</v>
      </c>
      <c r="AU145" s="212" t="s">
        <v>86</v>
      </c>
      <c r="AY145" s="15" t="s">
        <v>134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5" t="s">
        <v>83</v>
      </c>
      <c r="BK145" s="213">
        <f>ROUND(I145*H145,2)</f>
        <v>0</v>
      </c>
      <c r="BL145" s="15" t="s">
        <v>141</v>
      </c>
      <c r="BM145" s="212" t="s">
        <v>428</v>
      </c>
    </row>
    <row r="146" spans="1:47" s="2" customFormat="1" ht="19.5">
      <c r="A146" s="32"/>
      <c r="B146" s="33"/>
      <c r="C146" s="34"/>
      <c r="D146" s="214" t="s">
        <v>143</v>
      </c>
      <c r="E146" s="34"/>
      <c r="F146" s="215" t="s">
        <v>429</v>
      </c>
      <c r="G146" s="34"/>
      <c r="H146" s="34"/>
      <c r="I146" s="113"/>
      <c r="J146" s="34"/>
      <c r="K146" s="34"/>
      <c r="L146" s="37"/>
      <c r="M146" s="216"/>
      <c r="N146" s="217"/>
      <c r="O146" s="69"/>
      <c r="P146" s="69"/>
      <c r="Q146" s="69"/>
      <c r="R146" s="69"/>
      <c r="S146" s="69"/>
      <c r="T146" s="70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5" t="s">
        <v>143</v>
      </c>
      <c r="AU146" s="15" t="s">
        <v>86</v>
      </c>
    </row>
    <row r="147" spans="2:51" s="13" customFormat="1" ht="12">
      <c r="B147" s="218"/>
      <c r="C147" s="219"/>
      <c r="D147" s="214" t="s">
        <v>159</v>
      </c>
      <c r="E147" s="220" t="s">
        <v>1</v>
      </c>
      <c r="F147" s="221" t="s">
        <v>430</v>
      </c>
      <c r="G147" s="219"/>
      <c r="H147" s="222">
        <v>111.263</v>
      </c>
      <c r="I147" s="223"/>
      <c r="J147" s="219"/>
      <c r="K147" s="219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159</v>
      </c>
      <c r="AU147" s="228" t="s">
        <v>86</v>
      </c>
      <c r="AV147" s="13" t="s">
        <v>86</v>
      </c>
      <c r="AW147" s="13" t="s">
        <v>32</v>
      </c>
      <c r="AX147" s="13" t="s">
        <v>75</v>
      </c>
      <c r="AY147" s="228" t="s">
        <v>134</v>
      </c>
    </row>
    <row r="148" spans="1:65" s="2" customFormat="1" ht="14.45" customHeight="1">
      <c r="A148" s="32"/>
      <c r="B148" s="33"/>
      <c r="C148" s="201" t="s">
        <v>168</v>
      </c>
      <c r="D148" s="201" t="s">
        <v>136</v>
      </c>
      <c r="E148" s="202" t="s">
        <v>431</v>
      </c>
      <c r="F148" s="203" t="s">
        <v>432</v>
      </c>
      <c r="G148" s="204" t="s">
        <v>156</v>
      </c>
      <c r="H148" s="205">
        <v>1.35</v>
      </c>
      <c r="I148" s="206"/>
      <c r="J148" s="207">
        <f>ROUND(I148*H148,2)</f>
        <v>0</v>
      </c>
      <c r="K148" s="203" t="s">
        <v>140</v>
      </c>
      <c r="L148" s="37"/>
      <c r="M148" s="208" t="s">
        <v>1</v>
      </c>
      <c r="N148" s="209" t="s">
        <v>40</v>
      </c>
      <c r="O148" s="69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12" t="s">
        <v>141</v>
      </c>
      <c r="AT148" s="212" t="s">
        <v>136</v>
      </c>
      <c r="AU148" s="212" t="s">
        <v>86</v>
      </c>
      <c r="AY148" s="15" t="s">
        <v>134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5" t="s">
        <v>83</v>
      </c>
      <c r="BK148" s="213">
        <f>ROUND(I148*H148,2)</f>
        <v>0</v>
      </c>
      <c r="BL148" s="15" t="s">
        <v>141</v>
      </c>
      <c r="BM148" s="212" t="s">
        <v>433</v>
      </c>
    </row>
    <row r="149" spans="1:47" s="2" customFormat="1" ht="19.5">
      <c r="A149" s="32"/>
      <c r="B149" s="33"/>
      <c r="C149" s="34"/>
      <c r="D149" s="214" t="s">
        <v>143</v>
      </c>
      <c r="E149" s="34"/>
      <c r="F149" s="215" t="s">
        <v>434</v>
      </c>
      <c r="G149" s="34"/>
      <c r="H149" s="34"/>
      <c r="I149" s="113"/>
      <c r="J149" s="34"/>
      <c r="K149" s="34"/>
      <c r="L149" s="37"/>
      <c r="M149" s="216"/>
      <c r="N149" s="217"/>
      <c r="O149" s="69"/>
      <c r="P149" s="69"/>
      <c r="Q149" s="69"/>
      <c r="R149" s="69"/>
      <c r="S149" s="69"/>
      <c r="T149" s="70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5" t="s">
        <v>143</v>
      </c>
      <c r="AU149" s="15" t="s">
        <v>86</v>
      </c>
    </row>
    <row r="150" spans="2:51" s="13" customFormat="1" ht="12">
      <c r="B150" s="218"/>
      <c r="C150" s="219"/>
      <c r="D150" s="214" t="s">
        <v>159</v>
      </c>
      <c r="E150" s="220" t="s">
        <v>1</v>
      </c>
      <c r="F150" s="221" t="s">
        <v>435</v>
      </c>
      <c r="G150" s="219"/>
      <c r="H150" s="222">
        <v>1.35</v>
      </c>
      <c r="I150" s="223"/>
      <c r="J150" s="219"/>
      <c r="K150" s="219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159</v>
      </c>
      <c r="AU150" s="228" t="s">
        <v>86</v>
      </c>
      <c r="AV150" s="13" t="s">
        <v>86</v>
      </c>
      <c r="AW150" s="13" t="s">
        <v>32</v>
      </c>
      <c r="AX150" s="13" t="s">
        <v>83</v>
      </c>
      <c r="AY150" s="228" t="s">
        <v>134</v>
      </c>
    </row>
    <row r="151" spans="1:65" s="2" customFormat="1" ht="14.45" customHeight="1">
      <c r="A151" s="32"/>
      <c r="B151" s="33"/>
      <c r="C151" s="201" t="s">
        <v>175</v>
      </c>
      <c r="D151" s="201" t="s">
        <v>136</v>
      </c>
      <c r="E151" s="202" t="s">
        <v>436</v>
      </c>
      <c r="F151" s="203" t="s">
        <v>437</v>
      </c>
      <c r="G151" s="204" t="s">
        <v>156</v>
      </c>
      <c r="H151" s="205">
        <v>0.33</v>
      </c>
      <c r="I151" s="206"/>
      <c r="J151" s="207">
        <f>ROUND(I151*H151,2)</f>
        <v>0</v>
      </c>
      <c r="K151" s="203" t="s">
        <v>140</v>
      </c>
      <c r="L151" s="37"/>
      <c r="M151" s="208" t="s">
        <v>1</v>
      </c>
      <c r="N151" s="209" t="s">
        <v>40</v>
      </c>
      <c r="O151" s="69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12" t="s">
        <v>141</v>
      </c>
      <c r="AT151" s="212" t="s">
        <v>136</v>
      </c>
      <c r="AU151" s="212" t="s">
        <v>86</v>
      </c>
      <c r="AY151" s="15" t="s">
        <v>134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5" t="s">
        <v>83</v>
      </c>
      <c r="BK151" s="213">
        <f>ROUND(I151*H151,2)</f>
        <v>0</v>
      </c>
      <c r="BL151" s="15" t="s">
        <v>141</v>
      </c>
      <c r="BM151" s="212" t="s">
        <v>438</v>
      </c>
    </row>
    <row r="152" spans="1:47" s="2" customFormat="1" ht="19.5">
      <c r="A152" s="32"/>
      <c r="B152" s="33"/>
      <c r="C152" s="34"/>
      <c r="D152" s="214" t="s">
        <v>143</v>
      </c>
      <c r="E152" s="34"/>
      <c r="F152" s="215" t="s">
        <v>439</v>
      </c>
      <c r="G152" s="34"/>
      <c r="H152" s="34"/>
      <c r="I152" s="113"/>
      <c r="J152" s="34"/>
      <c r="K152" s="34"/>
      <c r="L152" s="37"/>
      <c r="M152" s="216"/>
      <c r="N152" s="217"/>
      <c r="O152" s="69"/>
      <c r="P152" s="69"/>
      <c r="Q152" s="69"/>
      <c r="R152" s="69"/>
      <c r="S152" s="69"/>
      <c r="T152" s="70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5" t="s">
        <v>143</v>
      </c>
      <c r="AU152" s="15" t="s">
        <v>86</v>
      </c>
    </row>
    <row r="153" spans="2:51" s="13" customFormat="1" ht="12">
      <c r="B153" s="218"/>
      <c r="C153" s="219"/>
      <c r="D153" s="214" t="s">
        <v>159</v>
      </c>
      <c r="E153" s="220" t="s">
        <v>1</v>
      </c>
      <c r="F153" s="221" t="s">
        <v>440</v>
      </c>
      <c r="G153" s="219"/>
      <c r="H153" s="222">
        <v>0.33</v>
      </c>
      <c r="I153" s="223"/>
      <c r="J153" s="219"/>
      <c r="K153" s="219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159</v>
      </c>
      <c r="AU153" s="228" t="s">
        <v>86</v>
      </c>
      <c r="AV153" s="13" t="s">
        <v>86</v>
      </c>
      <c r="AW153" s="13" t="s">
        <v>32</v>
      </c>
      <c r="AX153" s="13" t="s">
        <v>83</v>
      </c>
      <c r="AY153" s="228" t="s">
        <v>134</v>
      </c>
    </row>
    <row r="154" spans="1:65" s="2" customFormat="1" ht="14.45" customHeight="1">
      <c r="A154" s="32"/>
      <c r="B154" s="33"/>
      <c r="C154" s="201" t="s">
        <v>166</v>
      </c>
      <c r="D154" s="201" t="s">
        <v>136</v>
      </c>
      <c r="E154" s="202" t="s">
        <v>212</v>
      </c>
      <c r="F154" s="203" t="s">
        <v>213</v>
      </c>
      <c r="G154" s="204" t="s">
        <v>156</v>
      </c>
      <c r="H154" s="205">
        <v>266.43</v>
      </c>
      <c r="I154" s="206"/>
      <c r="J154" s="207">
        <f>ROUND(I154*H154,2)</f>
        <v>0</v>
      </c>
      <c r="K154" s="203" t="s">
        <v>140</v>
      </c>
      <c r="L154" s="37"/>
      <c r="M154" s="208" t="s">
        <v>1</v>
      </c>
      <c r="N154" s="209" t="s">
        <v>40</v>
      </c>
      <c r="O154" s="69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12" t="s">
        <v>141</v>
      </c>
      <c r="AT154" s="212" t="s">
        <v>136</v>
      </c>
      <c r="AU154" s="212" t="s">
        <v>86</v>
      </c>
      <c r="AY154" s="15" t="s">
        <v>134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5" t="s">
        <v>83</v>
      </c>
      <c r="BK154" s="213">
        <f>ROUND(I154*H154,2)</f>
        <v>0</v>
      </c>
      <c r="BL154" s="15" t="s">
        <v>141</v>
      </c>
      <c r="BM154" s="212" t="s">
        <v>441</v>
      </c>
    </row>
    <row r="155" spans="1:47" s="2" customFormat="1" ht="19.5">
      <c r="A155" s="32"/>
      <c r="B155" s="33"/>
      <c r="C155" s="34"/>
      <c r="D155" s="214" t="s">
        <v>143</v>
      </c>
      <c r="E155" s="34"/>
      <c r="F155" s="215" t="s">
        <v>215</v>
      </c>
      <c r="G155" s="34"/>
      <c r="H155" s="34"/>
      <c r="I155" s="113"/>
      <c r="J155" s="34"/>
      <c r="K155" s="34"/>
      <c r="L155" s="37"/>
      <c r="M155" s="216"/>
      <c r="N155" s="217"/>
      <c r="O155" s="69"/>
      <c r="P155" s="69"/>
      <c r="Q155" s="69"/>
      <c r="R155" s="69"/>
      <c r="S155" s="69"/>
      <c r="T155" s="70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5" t="s">
        <v>143</v>
      </c>
      <c r="AU155" s="15" t="s">
        <v>86</v>
      </c>
    </row>
    <row r="156" spans="2:51" s="13" customFormat="1" ht="12">
      <c r="B156" s="218"/>
      <c r="C156" s="219"/>
      <c r="D156" s="214" t="s">
        <v>159</v>
      </c>
      <c r="E156" s="220" t="s">
        <v>1</v>
      </c>
      <c r="F156" s="221" t="s">
        <v>419</v>
      </c>
      <c r="G156" s="219"/>
      <c r="H156" s="222">
        <v>98.9</v>
      </c>
      <c r="I156" s="223"/>
      <c r="J156" s="219"/>
      <c r="K156" s="219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159</v>
      </c>
      <c r="AU156" s="228" t="s">
        <v>86</v>
      </c>
      <c r="AV156" s="13" t="s">
        <v>86</v>
      </c>
      <c r="AW156" s="13" t="s">
        <v>32</v>
      </c>
      <c r="AX156" s="13" t="s">
        <v>75</v>
      </c>
      <c r="AY156" s="228" t="s">
        <v>134</v>
      </c>
    </row>
    <row r="157" spans="2:51" s="13" customFormat="1" ht="12">
      <c r="B157" s="218"/>
      <c r="C157" s="219"/>
      <c r="D157" s="214" t="s">
        <v>159</v>
      </c>
      <c r="E157" s="220" t="s">
        <v>1</v>
      </c>
      <c r="F157" s="221" t="s">
        <v>420</v>
      </c>
      <c r="G157" s="219"/>
      <c r="H157" s="222">
        <v>0.33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159</v>
      </c>
      <c r="AU157" s="228" t="s">
        <v>86</v>
      </c>
      <c r="AV157" s="13" t="s">
        <v>86</v>
      </c>
      <c r="AW157" s="13" t="s">
        <v>32</v>
      </c>
      <c r="AX157" s="13" t="s">
        <v>75</v>
      </c>
      <c r="AY157" s="228" t="s">
        <v>134</v>
      </c>
    </row>
    <row r="158" spans="2:51" s="13" customFormat="1" ht="12">
      <c r="B158" s="218"/>
      <c r="C158" s="219"/>
      <c r="D158" s="214" t="s">
        <v>159</v>
      </c>
      <c r="E158" s="220" t="s">
        <v>1</v>
      </c>
      <c r="F158" s="221" t="s">
        <v>442</v>
      </c>
      <c r="G158" s="219"/>
      <c r="H158" s="222">
        <v>167.2</v>
      </c>
      <c r="I158" s="223"/>
      <c r="J158" s="219"/>
      <c r="K158" s="219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159</v>
      </c>
      <c r="AU158" s="228" t="s">
        <v>86</v>
      </c>
      <c r="AV158" s="13" t="s">
        <v>86</v>
      </c>
      <c r="AW158" s="13" t="s">
        <v>32</v>
      </c>
      <c r="AX158" s="13" t="s">
        <v>75</v>
      </c>
      <c r="AY158" s="228" t="s">
        <v>134</v>
      </c>
    </row>
    <row r="159" spans="1:65" s="2" customFormat="1" ht="21.6" customHeight="1">
      <c r="A159" s="32"/>
      <c r="B159" s="33"/>
      <c r="C159" s="201" t="s">
        <v>183</v>
      </c>
      <c r="D159" s="201" t="s">
        <v>136</v>
      </c>
      <c r="E159" s="202" t="s">
        <v>218</v>
      </c>
      <c r="F159" s="203" t="s">
        <v>219</v>
      </c>
      <c r="G159" s="204" t="s">
        <v>156</v>
      </c>
      <c r="H159" s="205">
        <v>1672</v>
      </c>
      <c r="I159" s="206"/>
      <c r="J159" s="207">
        <f>ROUND(I159*H159,2)</f>
        <v>0</v>
      </c>
      <c r="K159" s="203" t="s">
        <v>140</v>
      </c>
      <c r="L159" s="37"/>
      <c r="M159" s="208" t="s">
        <v>1</v>
      </c>
      <c r="N159" s="209" t="s">
        <v>40</v>
      </c>
      <c r="O159" s="69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12" t="s">
        <v>141</v>
      </c>
      <c r="AT159" s="212" t="s">
        <v>136</v>
      </c>
      <c r="AU159" s="212" t="s">
        <v>86</v>
      </c>
      <c r="AY159" s="15" t="s">
        <v>134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5" t="s">
        <v>83</v>
      </c>
      <c r="BK159" s="213">
        <f>ROUND(I159*H159,2)</f>
        <v>0</v>
      </c>
      <c r="BL159" s="15" t="s">
        <v>141</v>
      </c>
      <c r="BM159" s="212" t="s">
        <v>443</v>
      </c>
    </row>
    <row r="160" spans="1:47" s="2" customFormat="1" ht="29.25">
      <c r="A160" s="32"/>
      <c r="B160" s="33"/>
      <c r="C160" s="34"/>
      <c r="D160" s="214" t="s">
        <v>143</v>
      </c>
      <c r="E160" s="34"/>
      <c r="F160" s="215" t="s">
        <v>221</v>
      </c>
      <c r="G160" s="34"/>
      <c r="H160" s="34"/>
      <c r="I160" s="113"/>
      <c r="J160" s="34"/>
      <c r="K160" s="34"/>
      <c r="L160" s="37"/>
      <c r="M160" s="216"/>
      <c r="N160" s="217"/>
      <c r="O160" s="69"/>
      <c r="P160" s="69"/>
      <c r="Q160" s="69"/>
      <c r="R160" s="69"/>
      <c r="S160" s="69"/>
      <c r="T160" s="70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5" t="s">
        <v>143</v>
      </c>
      <c r="AU160" s="15" t="s">
        <v>86</v>
      </c>
    </row>
    <row r="161" spans="2:51" s="13" customFormat="1" ht="12">
      <c r="B161" s="218"/>
      <c r="C161" s="219"/>
      <c r="D161" s="214" t="s">
        <v>159</v>
      </c>
      <c r="E161" s="220" t="s">
        <v>1</v>
      </c>
      <c r="F161" s="221" t="s">
        <v>444</v>
      </c>
      <c r="G161" s="219"/>
      <c r="H161" s="222">
        <v>1672</v>
      </c>
      <c r="I161" s="223"/>
      <c r="J161" s="219"/>
      <c r="K161" s="219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159</v>
      </c>
      <c r="AU161" s="228" t="s">
        <v>86</v>
      </c>
      <c r="AV161" s="13" t="s">
        <v>86</v>
      </c>
      <c r="AW161" s="13" t="s">
        <v>32</v>
      </c>
      <c r="AX161" s="13" t="s">
        <v>83</v>
      </c>
      <c r="AY161" s="228" t="s">
        <v>134</v>
      </c>
    </row>
    <row r="162" spans="1:65" s="2" customFormat="1" ht="14.45" customHeight="1">
      <c r="A162" s="32"/>
      <c r="B162" s="33"/>
      <c r="C162" s="201" t="s">
        <v>188</v>
      </c>
      <c r="D162" s="201" t="s">
        <v>136</v>
      </c>
      <c r="E162" s="202" t="s">
        <v>445</v>
      </c>
      <c r="F162" s="203" t="s">
        <v>446</v>
      </c>
      <c r="G162" s="204" t="s">
        <v>156</v>
      </c>
      <c r="H162" s="205">
        <v>11.7</v>
      </c>
      <c r="I162" s="206"/>
      <c r="J162" s="207">
        <f>ROUND(I162*H162,2)</f>
        <v>0</v>
      </c>
      <c r="K162" s="203" t="s">
        <v>140</v>
      </c>
      <c r="L162" s="37"/>
      <c r="M162" s="208" t="s">
        <v>1</v>
      </c>
      <c r="N162" s="209" t="s">
        <v>40</v>
      </c>
      <c r="O162" s="69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12" t="s">
        <v>141</v>
      </c>
      <c r="AT162" s="212" t="s">
        <v>136</v>
      </c>
      <c r="AU162" s="212" t="s">
        <v>86</v>
      </c>
      <c r="AY162" s="15" t="s">
        <v>134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15" t="s">
        <v>83</v>
      </c>
      <c r="BK162" s="213">
        <f>ROUND(I162*H162,2)</f>
        <v>0</v>
      </c>
      <c r="BL162" s="15" t="s">
        <v>141</v>
      </c>
      <c r="BM162" s="212" t="s">
        <v>447</v>
      </c>
    </row>
    <row r="163" spans="1:47" s="2" customFormat="1" ht="19.5">
      <c r="A163" s="32"/>
      <c r="B163" s="33"/>
      <c r="C163" s="34"/>
      <c r="D163" s="214" t="s">
        <v>143</v>
      </c>
      <c r="E163" s="34"/>
      <c r="F163" s="215" t="s">
        <v>448</v>
      </c>
      <c r="G163" s="34"/>
      <c r="H163" s="34"/>
      <c r="I163" s="113"/>
      <c r="J163" s="34"/>
      <c r="K163" s="34"/>
      <c r="L163" s="37"/>
      <c r="M163" s="216"/>
      <c r="N163" s="217"/>
      <c r="O163" s="69"/>
      <c r="P163" s="69"/>
      <c r="Q163" s="69"/>
      <c r="R163" s="69"/>
      <c r="S163" s="69"/>
      <c r="T163" s="70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5" t="s">
        <v>143</v>
      </c>
      <c r="AU163" s="15" t="s">
        <v>86</v>
      </c>
    </row>
    <row r="164" spans="2:51" s="13" customFormat="1" ht="12">
      <c r="B164" s="218"/>
      <c r="C164" s="219"/>
      <c r="D164" s="214" t="s">
        <v>159</v>
      </c>
      <c r="E164" s="220" t="s">
        <v>1</v>
      </c>
      <c r="F164" s="221" t="s">
        <v>449</v>
      </c>
      <c r="G164" s="219"/>
      <c r="H164" s="222">
        <v>11.7</v>
      </c>
      <c r="I164" s="223"/>
      <c r="J164" s="219"/>
      <c r="K164" s="219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159</v>
      </c>
      <c r="AU164" s="228" t="s">
        <v>86</v>
      </c>
      <c r="AV164" s="13" t="s">
        <v>86</v>
      </c>
      <c r="AW164" s="13" t="s">
        <v>32</v>
      </c>
      <c r="AX164" s="13" t="s">
        <v>83</v>
      </c>
      <c r="AY164" s="228" t="s">
        <v>134</v>
      </c>
    </row>
    <row r="165" spans="1:65" s="2" customFormat="1" ht="14.45" customHeight="1">
      <c r="A165" s="32"/>
      <c r="B165" s="33"/>
      <c r="C165" s="201" t="s">
        <v>193</v>
      </c>
      <c r="D165" s="201" t="s">
        <v>136</v>
      </c>
      <c r="E165" s="202" t="s">
        <v>231</v>
      </c>
      <c r="F165" s="203" t="s">
        <v>232</v>
      </c>
      <c r="G165" s="204" t="s">
        <v>156</v>
      </c>
      <c r="H165" s="205">
        <v>167.2</v>
      </c>
      <c r="I165" s="206"/>
      <c r="J165" s="207">
        <f>ROUND(I165*H165,2)</f>
        <v>0</v>
      </c>
      <c r="K165" s="203" t="s">
        <v>140</v>
      </c>
      <c r="L165" s="37"/>
      <c r="M165" s="208" t="s">
        <v>1</v>
      </c>
      <c r="N165" s="209" t="s">
        <v>40</v>
      </c>
      <c r="O165" s="69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12" t="s">
        <v>141</v>
      </c>
      <c r="AT165" s="212" t="s">
        <v>136</v>
      </c>
      <c r="AU165" s="212" t="s">
        <v>86</v>
      </c>
      <c r="AY165" s="15" t="s">
        <v>134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5" t="s">
        <v>83</v>
      </c>
      <c r="BK165" s="213">
        <f>ROUND(I165*H165,2)</f>
        <v>0</v>
      </c>
      <c r="BL165" s="15" t="s">
        <v>141</v>
      </c>
      <c r="BM165" s="212" t="s">
        <v>450</v>
      </c>
    </row>
    <row r="166" spans="1:47" s="2" customFormat="1" ht="12">
      <c r="A166" s="32"/>
      <c r="B166" s="33"/>
      <c r="C166" s="34"/>
      <c r="D166" s="214" t="s">
        <v>143</v>
      </c>
      <c r="E166" s="34"/>
      <c r="F166" s="215" t="s">
        <v>234</v>
      </c>
      <c r="G166" s="34"/>
      <c r="H166" s="34"/>
      <c r="I166" s="113"/>
      <c r="J166" s="34"/>
      <c r="K166" s="34"/>
      <c r="L166" s="37"/>
      <c r="M166" s="216"/>
      <c r="N166" s="217"/>
      <c r="O166" s="69"/>
      <c r="P166" s="69"/>
      <c r="Q166" s="69"/>
      <c r="R166" s="69"/>
      <c r="S166" s="69"/>
      <c r="T166" s="70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5" t="s">
        <v>143</v>
      </c>
      <c r="AU166" s="15" t="s">
        <v>86</v>
      </c>
    </row>
    <row r="167" spans="2:51" s="13" customFormat="1" ht="12">
      <c r="B167" s="218"/>
      <c r="C167" s="219"/>
      <c r="D167" s="214" t="s">
        <v>159</v>
      </c>
      <c r="E167" s="220" t="s">
        <v>1</v>
      </c>
      <c r="F167" s="221" t="s">
        <v>451</v>
      </c>
      <c r="G167" s="219"/>
      <c r="H167" s="222">
        <v>167.2</v>
      </c>
      <c r="I167" s="223"/>
      <c r="J167" s="219"/>
      <c r="K167" s="219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159</v>
      </c>
      <c r="AU167" s="228" t="s">
        <v>86</v>
      </c>
      <c r="AV167" s="13" t="s">
        <v>86</v>
      </c>
      <c r="AW167" s="13" t="s">
        <v>32</v>
      </c>
      <c r="AX167" s="13" t="s">
        <v>83</v>
      </c>
      <c r="AY167" s="228" t="s">
        <v>134</v>
      </c>
    </row>
    <row r="168" spans="1:65" s="2" customFormat="1" ht="14.45" customHeight="1">
      <c r="A168" s="32"/>
      <c r="B168" s="33"/>
      <c r="C168" s="201" t="s">
        <v>199</v>
      </c>
      <c r="D168" s="201" t="s">
        <v>136</v>
      </c>
      <c r="E168" s="202" t="s">
        <v>236</v>
      </c>
      <c r="F168" s="203" t="s">
        <v>237</v>
      </c>
      <c r="G168" s="204" t="s">
        <v>227</v>
      </c>
      <c r="H168" s="205">
        <v>300.96</v>
      </c>
      <c r="I168" s="206"/>
      <c r="J168" s="207">
        <f>ROUND(I168*H168,2)</f>
        <v>0</v>
      </c>
      <c r="K168" s="203" t="s">
        <v>140</v>
      </c>
      <c r="L168" s="37"/>
      <c r="M168" s="208" t="s">
        <v>1</v>
      </c>
      <c r="N168" s="209" t="s">
        <v>40</v>
      </c>
      <c r="O168" s="69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12" t="s">
        <v>141</v>
      </c>
      <c r="AT168" s="212" t="s">
        <v>136</v>
      </c>
      <c r="AU168" s="212" t="s">
        <v>86</v>
      </c>
      <c r="AY168" s="15" t="s">
        <v>134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5" t="s">
        <v>83</v>
      </c>
      <c r="BK168" s="213">
        <f>ROUND(I168*H168,2)</f>
        <v>0</v>
      </c>
      <c r="BL168" s="15" t="s">
        <v>141</v>
      </c>
      <c r="BM168" s="212" t="s">
        <v>452</v>
      </c>
    </row>
    <row r="169" spans="1:47" s="2" customFormat="1" ht="19.5">
      <c r="A169" s="32"/>
      <c r="B169" s="33"/>
      <c r="C169" s="34"/>
      <c r="D169" s="214" t="s">
        <v>143</v>
      </c>
      <c r="E169" s="34"/>
      <c r="F169" s="215" t="s">
        <v>239</v>
      </c>
      <c r="G169" s="34"/>
      <c r="H169" s="34"/>
      <c r="I169" s="113"/>
      <c r="J169" s="34"/>
      <c r="K169" s="34"/>
      <c r="L169" s="37"/>
      <c r="M169" s="216"/>
      <c r="N169" s="217"/>
      <c r="O169" s="69"/>
      <c r="P169" s="69"/>
      <c r="Q169" s="69"/>
      <c r="R169" s="69"/>
      <c r="S169" s="69"/>
      <c r="T169" s="70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5" t="s">
        <v>143</v>
      </c>
      <c r="AU169" s="15" t="s">
        <v>86</v>
      </c>
    </row>
    <row r="170" spans="2:51" s="13" customFormat="1" ht="12">
      <c r="B170" s="218"/>
      <c r="C170" s="219"/>
      <c r="D170" s="214" t="s">
        <v>159</v>
      </c>
      <c r="E170" s="220" t="s">
        <v>1</v>
      </c>
      <c r="F170" s="221" t="s">
        <v>453</v>
      </c>
      <c r="G170" s="219"/>
      <c r="H170" s="222">
        <v>300.96</v>
      </c>
      <c r="I170" s="223"/>
      <c r="J170" s="219"/>
      <c r="K170" s="219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159</v>
      </c>
      <c r="AU170" s="228" t="s">
        <v>86</v>
      </c>
      <c r="AV170" s="13" t="s">
        <v>86</v>
      </c>
      <c r="AW170" s="13" t="s">
        <v>32</v>
      </c>
      <c r="AX170" s="13" t="s">
        <v>75</v>
      </c>
      <c r="AY170" s="228" t="s">
        <v>134</v>
      </c>
    </row>
    <row r="171" spans="1:65" s="2" customFormat="1" ht="14.45" customHeight="1">
      <c r="A171" s="32"/>
      <c r="B171" s="33"/>
      <c r="C171" s="201" t="s">
        <v>205</v>
      </c>
      <c r="D171" s="201" t="s">
        <v>136</v>
      </c>
      <c r="E171" s="202" t="s">
        <v>454</v>
      </c>
      <c r="F171" s="203" t="s">
        <v>455</v>
      </c>
      <c r="G171" s="204" t="s">
        <v>156</v>
      </c>
      <c r="H171" s="205">
        <v>109.91</v>
      </c>
      <c r="I171" s="206"/>
      <c r="J171" s="207">
        <f>ROUND(I171*H171,2)</f>
        <v>0</v>
      </c>
      <c r="K171" s="203" t="s">
        <v>140</v>
      </c>
      <c r="L171" s="37"/>
      <c r="M171" s="208" t="s">
        <v>1</v>
      </c>
      <c r="N171" s="209" t="s">
        <v>40</v>
      </c>
      <c r="O171" s="69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12" t="s">
        <v>141</v>
      </c>
      <c r="AT171" s="212" t="s">
        <v>136</v>
      </c>
      <c r="AU171" s="212" t="s">
        <v>86</v>
      </c>
      <c r="AY171" s="15" t="s">
        <v>134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5" t="s">
        <v>83</v>
      </c>
      <c r="BK171" s="213">
        <f>ROUND(I171*H171,2)</f>
        <v>0</v>
      </c>
      <c r="BL171" s="15" t="s">
        <v>141</v>
      </c>
      <c r="BM171" s="212" t="s">
        <v>456</v>
      </c>
    </row>
    <row r="172" spans="1:47" s="2" customFormat="1" ht="19.5">
      <c r="A172" s="32"/>
      <c r="B172" s="33"/>
      <c r="C172" s="34"/>
      <c r="D172" s="214" t="s">
        <v>143</v>
      </c>
      <c r="E172" s="34"/>
      <c r="F172" s="215" t="s">
        <v>457</v>
      </c>
      <c r="G172" s="34"/>
      <c r="H172" s="34"/>
      <c r="I172" s="113"/>
      <c r="J172" s="34"/>
      <c r="K172" s="34"/>
      <c r="L172" s="37"/>
      <c r="M172" s="216"/>
      <c r="N172" s="217"/>
      <c r="O172" s="69"/>
      <c r="P172" s="69"/>
      <c r="Q172" s="69"/>
      <c r="R172" s="69"/>
      <c r="S172" s="69"/>
      <c r="T172" s="70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5" t="s">
        <v>143</v>
      </c>
      <c r="AU172" s="15" t="s">
        <v>86</v>
      </c>
    </row>
    <row r="173" spans="2:51" s="13" customFormat="1" ht="12">
      <c r="B173" s="218"/>
      <c r="C173" s="219"/>
      <c r="D173" s="214" t="s">
        <v>159</v>
      </c>
      <c r="E173" s="220" t="s">
        <v>1</v>
      </c>
      <c r="F173" s="221" t="s">
        <v>458</v>
      </c>
      <c r="G173" s="219"/>
      <c r="H173" s="222">
        <v>3.024</v>
      </c>
      <c r="I173" s="223"/>
      <c r="J173" s="219"/>
      <c r="K173" s="219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159</v>
      </c>
      <c r="AU173" s="228" t="s">
        <v>86</v>
      </c>
      <c r="AV173" s="13" t="s">
        <v>86</v>
      </c>
      <c r="AW173" s="13" t="s">
        <v>32</v>
      </c>
      <c r="AX173" s="13" t="s">
        <v>75</v>
      </c>
      <c r="AY173" s="228" t="s">
        <v>134</v>
      </c>
    </row>
    <row r="174" spans="2:51" s="13" customFormat="1" ht="12">
      <c r="B174" s="218"/>
      <c r="C174" s="219"/>
      <c r="D174" s="214" t="s">
        <v>159</v>
      </c>
      <c r="E174" s="220" t="s">
        <v>1</v>
      </c>
      <c r="F174" s="221" t="s">
        <v>459</v>
      </c>
      <c r="G174" s="219"/>
      <c r="H174" s="222">
        <v>0.9</v>
      </c>
      <c r="I174" s="223"/>
      <c r="J174" s="219"/>
      <c r="K174" s="219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159</v>
      </c>
      <c r="AU174" s="228" t="s">
        <v>86</v>
      </c>
      <c r="AV174" s="13" t="s">
        <v>86</v>
      </c>
      <c r="AW174" s="13" t="s">
        <v>32</v>
      </c>
      <c r="AX174" s="13" t="s">
        <v>75</v>
      </c>
      <c r="AY174" s="228" t="s">
        <v>134</v>
      </c>
    </row>
    <row r="175" spans="2:51" s="13" customFormat="1" ht="12">
      <c r="B175" s="218"/>
      <c r="C175" s="219"/>
      <c r="D175" s="214" t="s">
        <v>159</v>
      </c>
      <c r="E175" s="220" t="s">
        <v>1</v>
      </c>
      <c r="F175" s="221" t="s">
        <v>460</v>
      </c>
      <c r="G175" s="219"/>
      <c r="H175" s="222">
        <v>3.072</v>
      </c>
      <c r="I175" s="223"/>
      <c r="J175" s="219"/>
      <c r="K175" s="219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159</v>
      </c>
      <c r="AU175" s="228" t="s">
        <v>86</v>
      </c>
      <c r="AV175" s="13" t="s">
        <v>86</v>
      </c>
      <c r="AW175" s="13" t="s">
        <v>32</v>
      </c>
      <c r="AX175" s="13" t="s">
        <v>75</v>
      </c>
      <c r="AY175" s="228" t="s">
        <v>134</v>
      </c>
    </row>
    <row r="176" spans="2:51" s="13" customFormat="1" ht="12">
      <c r="B176" s="218"/>
      <c r="C176" s="219"/>
      <c r="D176" s="214" t="s">
        <v>159</v>
      </c>
      <c r="E176" s="220" t="s">
        <v>1</v>
      </c>
      <c r="F176" s="221" t="s">
        <v>461</v>
      </c>
      <c r="G176" s="219"/>
      <c r="H176" s="222">
        <v>4.001</v>
      </c>
      <c r="I176" s="223"/>
      <c r="J176" s="219"/>
      <c r="K176" s="219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159</v>
      </c>
      <c r="AU176" s="228" t="s">
        <v>86</v>
      </c>
      <c r="AV176" s="13" t="s">
        <v>86</v>
      </c>
      <c r="AW176" s="13" t="s">
        <v>32</v>
      </c>
      <c r="AX176" s="13" t="s">
        <v>75</v>
      </c>
      <c r="AY176" s="228" t="s">
        <v>134</v>
      </c>
    </row>
    <row r="177" spans="2:51" s="13" customFormat="1" ht="12">
      <c r="B177" s="218"/>
      <c r="C177" s="219"/>
      <c r="D177" s="214" t="s">
        <v>159</v>
      </c>
      <c r="E177" s="220" t="s">
        <v>1</v>
      </c>
      <c r="F177" s="221" t="s">
        <v>462</v>
      </c>
      <c r="G177" s="219"/>
      <c r="H177" s="222">
        <v>98.913</v>
      </c>
      <c r="I177" s="223"/>
      <c r="J177" s="219"/>
      <c r="K177" s="219"/>
      <c r="L177" s="224"/>
      <c r="M177" s="225"/>
      <c r="N177" s="226"/>
      <c r="O177" s="226"/>
      <c r="P177" s="226"/>
      <c r="Q177" s="226"/>
      <c r="R177" s="226"/>
      <c r="S177" s="226"/>
      <c r="T177" s="227"/>
      <c r="AT177" s="228" t="s">
        <v>159</v>
      </c>
      <c r="AU177" s="228" t="s">
        <v>86</v>
      </c>
      <c r="AV177" s="13" t="s">
        <v>86</v>
      </c>
      <c r="AW177" s="13" t="s">
        <v>32</v>
      </c>
      <c r="AX177" s="13" t="s">
        <v>75</v>
      </c>
      <c r="AY177" s="228" t="s">
        <v>134</v>
      </c>
    </row>
    <row r="178" spans="1:65" s="2" customFormat="1" ht="14.45" customHeight="1">
      <c r="A178" s="32"/>
      <c r="B178" s="33"/>
      <c r="C178" s="229" t="s">
        <v>211</v>
      </c>
      <c r="D178" s="229" t="s">
        <v>163</v>
      </c>
      <c r="E178" s="230" t="s">
        <v>463</v>
      </c>
      <c r="F178" s="231" t="s">
        <v>464</v>
      </c>
      <c r="G178" s="232" t="s">
        <v>227</v>
      </c>
      <c r="H178" s="233">
        <v>12.019</v>
      </c>
      <c r="I178" s="234"/>
      <c r="J178" s="235">
        <f>ROUND(I178*H178,2)</f>
        <v>0</v>
      </c>
      <c r="K178" s="231" t="s">
        <v>140</v>
      </c>
      <c r="L178" s="236"/>
      <c r="M178" s="237" t="s">
        <v>1</v>
      </c>
      <c r="N178" s="238" t="s">
        <v>40</v>
      </c>
      <c r="O178" s="69"/>
      <c r="P178" s="210">
        <f>O178*H178</f>
        <v>0</v>
      </c>
      <c r="Q178" s="210">
        <v>1</v>
      </c>
      <c r="R178" s="210">
        <f>Q178*H178</f>
        <v>12.019</v>
      </c>
      <c r="S178" s="210">
        <v>0</v>
      </c>
      <c r="T178" s="21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12" t="s">
        <v>166</v>
      </c>
      <c r="AT178" s="212" t="s">
        <v>163</v>
      </c>
      <c r="AU178" s="212" t="s">
        <v>86</v>
      </c>
      <c r="AY178" s="15" t="s">
        <v>134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5" t="s">
        <v>83</v>
      </c>
      <c r="BK178" s="213">
        <f>ROUND(I178*H178,2)</f>
        <v>0</v>
      </c>
      <c r="BL178" s="15" t="s">
        <v>141</v>
      </c>
      <c r="BM178" s="212" t="s">
        <v>465</v>
      </c>
    </row>
    <row r="179" spans="1:47" s="2" customFormat="1" ht="12">
      <c r="A179" s="32"/>
      <c r="B179" s="33"/>
      <c r="C179" s="34"/>
      <c r="D179" s="214" t="s">
        <v>143</v>
      </c>
      <c r="E179" s="34"/>
      <c r="F179" s="215" t="s">
        <v>464</v>
      </c>
      <c r="G179" s="34"/>
      <c r="H179" s="34"/>
      <c r="I179" s="113"/>
      <c r="J179" s="34"/>
      <c r="K179" s="34"/>
      <c r="L179" s="37"/>
      <c r="M179" s="216"/>
      <c r="N179" s="217"/>
      <c r="O179" s="69"/>
      <c r="P179" s="69"/>
      <c r="Q179" s="69"/>
      <c r="R179" s="69"/>
      <c r="S179" s="69"/>
      <c r="T179" s="70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5" t="s">
        <v>143</v>
      </c>
      <c r="AU179" s="15" t="s">
        <v>86</v>
      </c>
    </row>
    <row r="180" spans="2:51" s="13" customFormat="1" ht="12">
      <c r="B180" s="218"/>
      <c r="C180" s="219"/>
      <c r="D180" s="214" t="s">
        <v>159</v>
      </c>
      <c r="E180" s="220" t="s">
        <v>1</v>
      </c>
      <c r="F180" s="221" t="s">
        <v>466</v>
      </c>
      <c r="G180" s="219"/>
      <c r="H180" s="222">
        <v>5.219</v>
      </c>
      <c r="I180" s="223"/>
      <c r="J180" s="219"/>
      <c r="K180" s="219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159</v>
      </c>
      <c r="AU180" s="228" t="s">
        <v>86</v>
      </c>
      <c r="AV180" s="13" t="s">
        <v>86</v>
      </c>
      <c r="AW180" s="13" t="s">
        <v>32</v>
      </c>
      <c r="AX180" s="13" t="s">
        <v>75</v>
      </c>
      <c r="AY180" s="228" t="s">
        <v>134</v>
      </c>
    </row>
    <row r="181" spans="2:51" s="13" customFormat="1" ht="12">
      <c r="B181" s="218"/>
      <c r="C181" s="219"/>
      <c r="D181" s="214" t="s">
        <v>159</v>
      </c>
      <c r="E181" s="220" t="s">
        <v>1</v>
      </c>
      <c r="F181" s="221" t="s">
        <v>467</v>
      </c>
      <c r="G181" s="219"/>
      <c r="H181" s="222">
        <v>6.8</v>
      </c>
      <c r="I181" s="223"/>
      <c r="J181" s="219"/>
      <c r="K181" s="219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159</v>
      </c>
      <c r="AU181" s="228" t="s">
        <v>86</v>
      </c>
      <c r="AV181" s="13" t="s">
        <v>86</v>
      </c>
      <c r="AW181" s="13" t="s">
        <v>32</v>
      </c>
      <c r="AX181" s="13" t="s">
        <v>75</v>
      </c>
      <c r="AY181" s="228" t="s">
        <v>134</v>
      </c>
    </row>
    <row r="182" spans="2:63" s="12" customFormat="1" ht="22.9" customHeight="1">
      <c r="B182" s="185"/>
      <c r="C182" s="186"/>
      <c r="D182" s="187" t="s">
        <v>74</v>
      </c>
      <c r="E182" s="199" t="s">
        <v>86</v>
      </c>
      <c r="F182" s="199" t="s">
        <v>294</v>
      </c>
      <c r="G182" s="186"/>
      <c r="H182" s="186"/>
      <c r="I182" s="189"/>
      <c r="J182" s="200">
        <f>BK182</f>
        <v>0</v>
      </c>
      <c r="K182" s="186"/>
      <c r="L182" s="191"/>
      <c r="M182" s="192"/>
      <c r="N182" s="193"/>
      <c r="O182" s="193"/>
      <c r="P182" s="194">
        <f>SUM(P183:P206)</f>
        <v>0</v>
      </c>
      <c r="Q182" s="193"/>
      <c r="R182" s="194">
        <f>SUM(R183:R206)</f>
        <v>48.222589389999996</v>
      </c>
      <c r="S182" s="193"/>
      <c r="T182" s="195">
        <f>SUM(T183:T206)</f>
        <v>0</v>
      </c>
      <c r="AR182" s="196" t="s">
        <v>83</v>
      </c>
      <c r="AT182" s="197" t="s">
        <v>74</v>
      </c>
      <c r="AU182" s="197" t="s">
        <v>83</v>
      </c>
      <c r="AY182" s="196" t="s">
        <v>134</v>
      </c>
      <c r="BK182" s="198">
        <f>SUM(BK183:BK206)</f>
        <v>0</v>
      </c>
    </row>
    <row r="183" spans="1:65" s="2" customFormat="1" ht="14.45" customHeight="1">
      <c r="A183" s="32"/>
      <c r="B183" s="33"/>
      <c r="C183" s="201" t="s">
        <v>8</v>
      </c>
      <c r="D183" s="201" t="s">
        <v>136</v>
      </c>
      <c r="E183" s="202" t="s">
        <v>468</v>
      </c>
      <c r="F183" s="203" t="s">
        <v>469</v>
      </c>
      <c r="G183" s="204" t="s">
        <v>156</v>
      </c>
      <c r="H183" s="205">
        <v>0.758</v>
      </c>
      <c r="I183" s="206"/>
      <c r="J183" s="207">
        <f>ROUND(I183*H183,2)</f>
        <v>0</v>
      </c>
      <c r="K183" s="203" t="s">
        <v>140</v>
      </c>
      <c r="L183" s="37"/>
      <c r="M183" s="208" t="s">
        <v>1</v>
      </c>
      <c r="N183" s="209" t="s">
        <v>40</v>
      </c>
      <c r="O183" s="69"/>
      <c r="P183" s="210">
        <f>O183*H183</f>
        <v>0</v>
      </c>
      <c r="Q183" s="210">
        <v>2.25634</v>
      </c>
      <c r="R183" s="210">
        <f>Q183*H183</f>
        <v>1.7103057199999998</v>
      </c>
      <c r="S183" s="210">
        <v>0</v>
      </c>
      <c r="T183" s="211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12" t="s">
        <v>141</v>
      </c>
      <c r="AT183" s="212" t="s">
        <v>136</v>
      </c>
      <c r="AU183" s="212" t="s">
        <v>86</v>
      </c>
      <c r="AY183" s="15" t="s">
        <v>134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5" t="s">
        <v>83</v>
      </c>
      <c r="BK183" s="213">
        <f>ROUND(I183*H183,2)</f>
        <v>0</v>
      </c>
      <c r="BL183" s="15" t="s">
        <v>141</v>
      </c>
      <c r="BM183" s="212" t="s">
        <v>470</v>
      </c>
    </row>
    <row r="184" spans="1:47" s="2" customFormat="1" ht="12">
      <c r="A184" s="32"/>
      <c r="B184" s="33"/>
      <c r="C184" s="34"/>
      <c r="D184" s="214" t="s">
        <v>143</v>
      </c>
      <c r="E184" s="34"/>
      <c r="F184" s="215" t="s">
        <v>471</v>
      </c>
      <c r="G184" s="34"/>
      <c r="H184" s="34"/>
      <c r="I184" s="113"/>
      <c r="J184" s="34"/>
      <c r="K184" s="34"/>
      <c r="L184" s="37"/>
      <c r="M184" s="216"/>
      <c r="N184" s="217"/>
      <c r="O184" s="69"/>
      <c r="P184" s="69"/>
      <c r="Q184" s="69"/>
      <c r="R184" s="69"/>
      <c r="S184" s="69"/>
      <c r="T184" s="70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5" t="s">
        <v>143</v>
      </c>
      <c r="AU184" s="15" t="s">
        <v>86</v>
      </c>
    </row>
    <row r="185" spans="2:51" s="13" customFormat="1" ht="12">
      <c r="B185" s="218"/>
      <c r="C185" s="219"/>
      <c r="D185" s="214" t="s">
        <v>159</v>
      </c>
      <c r="E185" s="220" t="s">
        <v>1</v>
      </c>
      <c r="F185" s="221" t="s">
        <v>472</v>
      </c>
      <c r="G185" s="219"/>
      <c r="H185" s="222">
        <v>0.386</v>
      </c>
      <c r="I185" s="223"/>
      <c r="J185" s="219"/>
      <c r="K185" s="219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159</v>
      </c>
      <c r="AU185" s="228" t="s">
        <v>86</v>
      </c>
      <c r="AV185" s="13" t="s">
        <v>86</v>
      </c>
      <c r="AW185" s="13" t="s">
        <v>32</v>
      </c>
      <c r="AX185" s="13" t="s">
        <v>75</v>
      </c>
      <c r="AY185" s="228" t="s">
        <v>134</v>
      </c>
    </row>
    <row r="186" spans="2:51" s="13" customFormat="1" ht="12">
      <c r="B186" s="218"/>
      <c r="C186" s="219"/>
      <c r="D186" s="214" t="s">
        <v>159</v>
      </c>
      <c r="E186" s="220" t="s">
        <v>1</v>
      </c>
      <c r="F186" s="221" t="s">
        <v>473</v>
      </c>
      <c r="G186" s="219"/>
      <c r="H186" s="222">
        <v>0.372</v>
      </c>
      <c r="I186" s="223"/>
      <c r="J186" s="219"/>
      <c r="K186" s="219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159</v>
      </c>
      <c r="AU186" s="228" t="s">
        <v>86</v>
      </c>
      <c r="AV186" s="13" t="s">
        <v>86</v>
      </c>
      <c r="AW186" s="13" t="s">
        <v>32</v>
      </c>
      <c r="AX186" s="13" t="s">
        <v>75</v>
      </c>
      <c r="AY186" s="228" t="s">
        <v>134</v>
      </c>
    </row>
    <row r="187" spans="1:65" s="2" customFormat="1" ht="14.45" customHeight="1">
      <c r="A187" s="32"/>
      <c r="B187" s="33"/>
      <c r="C187" s="201" t="s">
        <v>224</v>
      </c>
      <c r="D187" s="201" t="s">
        <v>136</v>
      </c>
      <c r="E187" s="202" t="s">
        <v>296</v>
      </c>
      <c r="F187" s="203" t="s">
        <v>297</v>
      </c>
      <c r="G187" s="204" t="s">
        <v>156</v>
      </c>
      <c r="H187" s="205">
        <v>8.112</v>
      </c>
      <c r="I187" s="206"/>
      <c r="J187" s="207">
        <f>ROUND(I187*H187,2)</f>
        <v>0</v>
      </c>
      <c r="K187" s="203" t="s">
        <v>140</v>
      </c>
      <c r="L187" s="37"/>
      <c r="M187" s="208" t="s">
        <v>1</v>
      </c>
      <c r="N187" s="209" t="s">
        <v>40</v>
      </c>
      <c r="O187" s="69"/>
      <c r="P187" s="210">
        <f>O187*H187</f>
        <v>0</v>
      </c>
      <c r="Q187" s="210">
        <v>2.45329</v>
      </c>
      <c r="R187" s="210">
        <f>Q187*H187</f>
        <v>19.90108848</v>
      </c>
      <c r="S187" s="210">
        <v>0</v>
      </c>
      <c r="T187" s="211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12" t="s">
        <v>141</v>
      </c>
      <c r="AT187" s="212" t="s">
        <v>136</v>
      </c>
      <c r="AU187" s="212" t="s">
        <v>86</v>
      </c>
      <c r="AY187" s="15" t="s">
        <v>134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15" t="s">
        <v>83</v>
      </c>
      <c r="BK187" s="213">
        <f>ROUND(I187*H187,2)</f>
        <v>0</v>
      </c>
      <c r="BL187" s="15" t="s">
        <v>141</v>
      </c>
      <c r="BM187" s="212" t="s">
        <v>474</v>
      </c>
    </row>
    <row r="188" spans="1:47" s="2" customFormat="1" ht="12">
      <c r="A188" s="32"/>
      <c r="B188" s="33"/>
      <c r="C188" s="34"/>
      <c r="D188" s="214" t="s">
        <v>143</v>
      </c>
      <c r="E188" s="34"/>
      <c r="F188" s="215" t="s">
        <v>475</v>
      </c>
      <c r="G188" s="34"/>
      <c r="H188" s="34"/>
      <c r="I188" s="113"/>
      <c r="J188" s="34"/>
      <c r="K188" s="34"/>
      <c r="L188" s="37"/>
      <c r="M188" s="216"/>
      <c r="N188" s="217"/>
      <c r="O188" s="69"/>
      <c r="P188" s="69"/>
      <c r="Q188" s="69"/>
      <c r="R188" s="69"/>
      <c r="S188" s="69"/>
      <c r="T188" s="70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5" t="s">
        <v>143</v>
      </c>
      <c r="AU188" s="15" t="s">
        <v>86</v>
      </c>
    </row>
    <row r="189" spans="2:51" s="13" customFormat="1" ht="12">
      <c r="B189" s="218"/>
      <c r="C189" s="219"/>
      <c r="D189" s="214" t="s">
        <v>159</v>
      </c>
      <c r="E189" s="220" t="s">
        <v>1</v>
      </c>
      <c r="F189" s="221" t="s">
        <v>476</v>
      </c>
      <c r="G189" s="219"/>
      <c r="H189" s="222">
        <v>8.112</v>
      </c>
      <c r="I189" s="223"/>
      <c r="J189" s="219"/>
      <c r="K189" s="219"/>
      <c r="L189" s="224"/>
      <c r="M189" s="225"/>
      <c r="N189" s="226"/>
      <c r="O189" s="226"/>
      <c r="P189" s="226"/>
      <c r="Q189" s="226"/>
      <c r="R189" s="226"/>
      <c r="S189" s="226"/>
      <c r="T189" s="227"/>
      <c r="AT189" s="228" t="s">
        <v>159</v>
      </c>
      <c r="AU189" s="228" t="s">
        <v>86</v>
      </c>
      <c r="AV189" s="13" t="s">
        <v>86</v>
      </c>
      <c r="AW189" s="13" t="s">
        <v>32</v>
      </c>
      <c r="AX189" s="13" t="s">
        <v>83</v>
      </c>
      <c r="AY189" s="228" t="s">
        <v>134</v>
      </c>
    </row>
    <row r="190" spans="1:65" s="2" customFormat="1" ht="14.45" customHeight="1">
      <c r="A190" s="32"/>
      <c r="B190" s="33"/>
      <c r="C190" s="201" t="s">
        <v>230</v>
      </c>
      <c r="D190" s="201" t="s">
        <v>136</v>
      </c>
      <c r="E190" s="202" t="s">
        <v>477</v>
      </c>
      <c r="F190" s="203" t="s">
        <v>478</v>
      </c>
      <c r="G190" s="204" t="s">
        <v>156</v>
      </c>
      <c r="H190" s="205">
        <v>10.688</v>
      </c>
      <c r="I190" s="206"/>
      <c r="J190" s="207">
        <f>ROUND(I190*H190,2)</f>
        <v>0</v>
      </c>
      <c r="K190" s="203" t="s">
        <v>140</v>
      </c>
      <c r="L190" s="37"/>
      <c r="M190" s="208" t="s">
        <v>1</v>
      </c>
      <c r="N190" s="209" t="s">
        <v>40</v>
      </c>
      <c r="O190" s="69"/>
      <c r="P190" s="210">
        <f>O190*H190</f>
        <v>0</v>
      </c>
      <c r="Q190" s="210">
        <v>2.45329</v>
      </c>
      <c r="R190" s="210">
        <f>Q190*H190</f>
        <v>26.220763520000002</v>
      </c>
      <c r="S190" s="210">
        <v>0</v>
      </c>
      <c r="T190" s="211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12" t="s">
        <v>141</v>
      </c>
      <c r="AT190" s="212" t="s">
        <v>136</v>
      </c>
      <c r="AU190" s="212" t="s">
        <v>86</v>
      </c>
      <c r="AY190" s="15" t="s">
        <v>134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15" t="s">
        <v>83</v>
      </c>
      <c r="BK190" s="213">
        <f>ROUND(I190*H190,2)</f>
        <v>0</v>
      </c>
      <c r="BL190" s="15" t="s">
        <v>141</v>
      </c>
      <c r="BM190" s="212" t="s">
        <v>479</v>
      </c>
    </row>
    <row r="191" spans="1:47" s="2" customFormat="1" ht="12">
      <c r="A191" s="32"/>
      <c r="B191" s="33"/>
      <c r="C191" s="34"/>
      <c r="D191" s="214" t="s">
        <v>143</v>
      </c>
      <c r="E191" s="34"/>
      <c r="F191" s="215" t="s">
        <v>480</v>
      </c>
      <c r="G191" s="34"/>
      <c r="H191" s="34"/>
      <c r="I191" s="113"/>
      <c r="J191" s="34"/>
      <c r="K191" s="34"/>
      <c r="L191" s="37"/>
      <c r="M191" s="216"/>
      <c r="N191" s="217"/>
      <c r="O191" s="69"/>
      <c r="P191" s="69"/>
      <c r="Q191" s="69"/>
      <c r="R191" s="69"/>
      <c r="S191" s="69"/>
      <c r="T191" s="70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5" t="s">
        <v>143</v>
      </c>
      <c r="AU191" s="15" t="s">
        <v>86</v>
      </c>
    </row>
    <row r="192" spans="2:51" s="13" customFormat="1" ht="12">
      <c r="B192" s="218"/>
      <c r="C192" s="219"/>
      <c r="D192" s="214" t="s">
        <v>159</v>
      </c>
      <c r="E192" s="220" t="s">
        <v>1</v>
      </c>
      <c r="F192" s="221" t="s">
        <v>481</v>
      </c>
      <c r="G192" s="219"/>
      <c r="H192" s="222">
        <v>0.45</v>
      </c>
      <c r="I192" s="223"/>
      <c r="J192" s="219"/>
      <c r="K192" s="219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159</v>
      </c>
      <c r="AU192" s="228" t="s">
        <v>86</v>
      </c>
      <c r="AV192" s="13" t="s">
        <v>86</v>
      </c>
      <c r="AW192" s="13" t="s">
        <v>32</v>
      </c>
      <c r="AX192" s="13" t="s">
        <v>75</v>
      </c>
      <c r="AY192" s="228" t="s">
        <v>134</v>
      </c>
    </row>
    <row r="193" spans="2:51" s="13" customFormat="1" ht="12">
      <c r="B193" s="218"/>
      <c r="C193" s="219"/>
      <c r="D193" s="214" t="s">
        <v>159</v>
      </c>
      <c r="E193" s="220" t="s">
        <v>1</v>
      </c>
      <c r="F193" s="221" t="s">
        <v>482</v>
      </c>
      <c r="G193" s="219"/>
      <c r="H193" s="222">
        <v>6.477</v>
      </c>
      <c r="I193" s="223"/>
      <c r="J193" s="219"/>
      <c r="K193" s="219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159</v>
      </c>
      <c r="AU193" s="228" t="s">
        <v>86</v>
      </c>
      <c r="AV193" s="13" t="s">
        <v>86</v>
      </c>
      <c r="AW193" s="13" t="s">
        <v>32</v>
      </c>
      <c r="AX193" s="13" t="s">
        <v>75</v>
      </c>
      <c r="AY193" s="228" t="s">
        <v>134</v>
      </c>
    </row>
    <row r="194" spans="2:51" s="13" customFormat="1" ht="12">
      <c r="B194" s="218"/>
      <c r="C194" s="219"/>
      <c r="D194" s="214" t="s">
        <v>159</v>
      </c>
      <c r="E194" s="220" t="s">
        <v>1</v>
      </c>
      <c r="F194" s="221" t="s">
        <v>483</v>
      </c>
      <c r="G194" s="219"/>
      <c r="H194" s="222">
        <v>3.761</v>
      </c>
      <c r="I194" s="223"/>
      <c r="J194" s="219"/>
      <c r="K194" s="219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159</v>
      </c>
      <c r="AU194" s="228" t="s">
        <v>86</v>
      </c>
      <c r="AV194" s="13" t="s">
        <v>86</v>
      </c>
      <c r="AW194" s="13" t="s">
        <v>32</v>
      </c>
      <c r="AX194" s="13" t="s">
        <v>75</v>
      </c>
      <c r="AY194" s="228" t="s">
        <v>134</v>
      </c>
    </row>
    <row r="195" spans="1:65" s="2" customFormat="1" ht="14.45" customHeight="1">
      <c r="A195" s="32"/>
      <c r="B195" s="33"/>
      <c r="C195" s="201" t="s">
        <v>235</v>
      </c>
      <c r="D195" s="201" t="s">
        <v>136</v>
      </c>
      <c r="E195" s="202" t="s">
        <v>302</v>
      </c>
      <c r="F195" s="203" t="s">
        <v>303</v>
      </c>
      <c r="G195" s="204" t="s">
        <v>251</v>
      </c>
      <c r="H195" s="205">
        <v>73.237</v>
      </c>
      <c r="I195" s="206"/>
      <c r="J195" s="207">
        <f>ROUND(I195*H195,2)</f>
        <v>0</v>
      </c>
      <c r="K195" s="203" t="s">
        <v>140</v>
      </c>
      <c r="L195" s="37"/>
      <c r="M195" s="208" t="s">
        <v>1</v>
      </c>
      <c r="N195" s="209" t="s">
        <v>40</v>
      </c>
      <c r="O195" s="69"/>
      <c r="P195" s="210">
        <f>O195*H195</f>
        <v>0</v>
      </c>
      <c r="Q195" s="210">
        <v>0.00269</v>
      </c>
      <c r="R195" s="210">
        <f>Q195*H195</f>
        <v>0.19700753</v>
      </c>
      <c r="S195" s="210">
        <v>0</v>
      </c>
      <c r="T195" s="211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12" t="s">
        <v>141</v>
      </c>
      <c r="AT195" s="212" t="s">
        <v>136</v>
      </c>
      <c r="AU195" s="212" t="s">
        <v>86</v>
      </c>
      <c r="AY195" s="15" t="s">
        <v>134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5" t="s">
        <v>83</v>
      </c>
      <c r="BK195" s="213">
        <f>ROUND(I195*H195,2)</f>
        <v>0</v>
      </c>
      <c r="BL195" s="15" t="s">
        <v>141</v>
      </c>
      <c r="BM195" s="212" t="s">
        <v>484</v>
      </c>
    </row>
    <row r="196" spans="1:47" s="2" customFormat="1" ht="12">
      <c r="A196" s="32"/>
      <c r="B196" s="33"/>
      <c r="C196" s="34"/>
      <c r="D196" s="214" t="s">
        <v>143</v>
      </c>
      <c r="E196" s="34"/>
      <c r="F196" s="215" t="s">
        <v>305</v>
      </c>
      <c r="G196" s="34"/>
      <c r="H196" s="34"/>
      <c r="I196" s="113"/>
      <c r="J196" s="34"/>
      <c r="K196" s="34"/>
      <c r="L196" s="37"/>
      <c r="M196" s="216"/>
      <c r="N196" s="217"/>
      <c r="O196" s="69"/>
      <c r="P196" s="69"/>
      <c r="Q196" s="69"/>
      <c r="R196" s="69"/>
      <c r="S196" s="69"/>
      <c r="T196" s="70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5" t="s">
        <v>143</v>
      </c>
      <c r="AU196" s="15" t="s">
        <v>86</v>
      </c>
    </row>
    <row r="197" spans="2:51" s="13" customFormat="1" ht="12">
      <c r="B197" s="218"/>
      <c r="C197" s="219"/>
      <c r="D197" s="214" t="s">
        <v>159</v>
      </c>
      <c r="E197" s="220" t="s">
        <v>1</v>
      </c>
      <c r="F197" s="221" t="s">
        <v>485</v>
      </c>
      <c r="G197" s="219"/>
      <c r="H197" s="222">
        <v>12.48</v>
      </c>
      <c r="I197" s="223"/>
      <c r="J197" s="219"/>
      <c r="K197" s="219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159</v>
      </c>
      <c r="AU197" s="228" t="s">
        <v>86</v>
      </c>
      <c r="AV197" s="13" t="s">
        <v>86</v>
      </c>
      <c r="AW197" s="13" t="s">
        <v>32</v>
      </c>
      <c r="AX197" s="13" t="s">
        <v>75</v>
      </c>
      <c r="AY197" s="228" t="s">
        <v>134</v>
      </c>
    </row>
    <row r="198" spans="2:51" s="13" customFormat="1" ht="12">
      <c r="B198" s="218"/>
      <c r="C198" s="219"/>
      <c r="D198" s="214" t="s">
        <v>159</v>
      </c>
      <c r="E198" s="220" t="s">
        <v>1</v>
      </c>
      <c r="F198" s="221" t="s">
        <v>486</v>
      </c>
      <c r="G198" s="219"/>
      <c r="H198" s="222">
        <v>3.6</v>
      </c>
      <c r="I198" s="223"/>
      <c r="J198" s="219"/>
      <c r="K198" s="219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159</v>
      </c>
      <c r="AU198" s="228" t="s">
        <v>86</v>
      </c>
      <c r="AV198" s="13" t="s">
        <v>86</v>
      </c>
      <c r="AW198" s="13" t="s">
        <v>32</v>
      </c>
      <c r="AX198" s="13" t="s">
        <v>75</v>
      </c>
      <c r="AY198" s="228" t="s">
        <v>134</v>
      </c>
    </row>
    <row r="199" spans="2:51" s="13" customFormat="1" ht="12">
      <c r="B199" s="218"/>
      <c r="C199" s="219"/>
      <c r="D199" s="214" t="s">
        <v>159</v>
      </c>
      <c r="E199" s="220" t="s">
        <v>1</v>
      </c>
      <c r="F199" s="221" t="s">
        <v>487</v>
      </c>
      <c r="G199" s="219"/>
      <c r="H199" s="222">
        <v>29.376</v>
      </c>
      <c r="I199" s="223"/>
      <c r="J199" s="219"/>
      <c r="K199" s="219"/>
      <c r="L199" s="224"/>
      <c r="M199" s="225"/>
      <c r="N199" s="226"/>
      <c r="O199" s="226"/>
      <c r="P199" s="226"/>
      <c r="Q199" s="226"/>
      <c r="R199" s="226"/>
      <c r="S199" s="226"/>
      <c r="T199" s="227"/>
      <c r="AT199" s="228" t="s">
        <v>159</v>
      </c>
      <c r="AU199" s="228" t="s">
        <v>86</v>
      </c>
      <c r="AV199" s="13" t="s">
        <v>86</v>
      </c>
      <c r="AW199" s="13" t="s">
        <v>32</v>
      </c>
      <c r="AX199" s="13" t="s">
        <v>75</v>
      </c>
      <c r="AY199" s="228" t="s">
        <v>134</v>
      </c>
    </row>
    <row r="200" spans="2:51" s="13" customFormat="1" ht="12">
      <c r="B200" s="218"/>
      <c r="C200" s="219"/>
      <c r="D200" s="214" t="s">
        <v>159</v>
      </c>
      <c r="E200" s="220" t="s">
        <v>1</v>
      </c>
      <c r="F200" s="221" t="s">
        <v>488</v>
      </c>
      <c r="G200" s="219"/>
      <c r="H200" s="222">
        <v>27.781</v>
      </c>
      <c r="I200" s="223"/>
      <c r="J200" s="219"/>
      <c r="K200" s="219"/>
      <c r="L200" s="224"/>
      <c r="M200" s="225"/>
      <c r="N200" s="226"/>
      <c r="O200" s="226"/>
      <c r="P200" s="226"/>
      <c r="Q200" s="226"/>
      <c r="R200" s="226"/>
      <c r="S200" s="226"/>
      <c r="T200" s="227"/>
      <c r="AT200" s="228" t="s">
        <v>159</v>
      </c>
      <c r="AU200" s="228" t="s">
        <v>86</v>
      </c>
      <c r="AV200" s="13" t="s">
        <v>86</v>
      </c>
      <c r="AW200" s="13" t="s">
        <v>32</v>
      </c>
      <c r="AX200" s="13" t="s">
        <v>75</v>
      </c>
      <c r="AY200" s="228" t="s">
        <v>134</v>
      </c>
    </row>
    <row r="201" spans="1:65" s="2" customFormat="1" ht="14.45" customHeight="1">
      <c r="A201" s="32"/>
      <c r="B201" s="33"/>
      <c r="C201" s="201" t="s">
        <v>242</v>
      </c>
      <c r="D201" s="201" t="s">
        <v>136</v>
      </c>
      <c r="E201" s="202" t="s">
        <v>308</v>
      </c>
      <c r="F201" s="203" t="s">
        <v>309</v>
      </c>
      <c r="G201" s="204" t="s">
        <v>251</v>
      </c>
      <c r="H201" s="205">
        <v>73.237</v>
      </c>
      <c r="I201" s="206"/>
      <c r="J201" s="207">
        <f>ROUND(I201*H201,2)</f>
        <v>0</v>
      </c>
      <c r="K201" s="203" t="s">
        <v>140</v>
      </c>
      <c r="L201" s="37"/>
      <c r="M201" s="208" t="s">
        <v>1</v>
      </c>
      <c r="N201" s="209" t="s">
        <v>40</v>
      </c>
      <c r="O201" s="69"/>
      <c r="P201" s="210">
        <f>O201*H201</f>
        <v>0</v>
      </c>
      <c r="Q201" s="210">
        <v>0</v>
      </c>
      <c r="R201" s="210">
        <f>Q201*H201</f>
        <v>0</v>
      </c>
      <c r="S201" s="210">
        <v>0</v>
      </c>
      <c r="T201" s="211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12" t="s">
        <v>141</v>
      </c>
      <c r="AT201" s="212" t="s">
        <v>136</v>
      </c>
      <c r="AU201" s="212" t="s">
        <v>86</v>
      </c>
      <c r="AY201" s="15" t="s">
        <v>134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15" t="s">
        <v>83</v>
      </c>
      <c r="BK201" s="213">
        <f>ROUND(I201*H201,2)</f>
        <v>0</v>
      </c>
      <c r="BL201" s="15" t="s">
        <v>141</v>
      </c>
      <c r="BM201" s="212" t="s">
        <v>489</v>
      </c>
    </row>
    <row r="202" spans="1:47" s="2" customFormat="1" ht="12">
      <c r="A202" s="32"/>
      <c r="B202" s="33"/>
      <c r="C202" s="34"/>
      <c r="D202" s="214" t="s">
        <v>143</v>
      </c>
      <c r="E202" s="34"/>
      <c r="F202" s="215" t="s">
        <v>311</v>
      </c>
      <c r="G202" s="34"/>
      <c r="H202" s="34"/>
      <c r="I202" s="113"/>
      <c r="J202" s="34"/>
      <c r="K202" s="34"/>
      <c r="L202" s="37"/>
      <c r="M202" s="216"/>
      <c r="N202" s="217"/>
      <c r="O202" s="69"/>
      <c r="P202" s="69"/>
      <c r="Q202" s="69"/>
      <c r="R202" s="69"/>
      <c r="S202" s="69"/>
      <c r="T202" s="70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5" t="s">
        <v>143</v>
      </c>
      <c r="AU202" s="15" t="s">
        <v>86</v>
      </c>
    </row>
    <row r="203" spans="1:65" s="2" customFormat="1" ht="14.45" customHeight="1">
      <c r="A203" s="32"/>
      <c r="B203" s="33"/>
      <c r="C203" s="201" t="s">
        <v>248</v>
      </c>
      <c r="D203" s="201" t="s">
        <v>136</v>
      </c>
      <c r="E203" s="202" t="s">
        <v>490</v>
      </c>
      <c r="F203" s="203" t="s">
        <v>491</v>
      </c>
      <c r="G203" s="204" t="s">
        <v>227</v>
      </c>
      <c r="H203" s="205">
        <v>0.182</v>
      </c>
      <c r="I203" s="206"/>
      <c r="J203" s="207">
        <f>ROUND(I203*H203,2)</f>
        <v>0</v>
      </c>
      <c r="K203" s="203" t="s">
        <v>140</v>
      </c>
      <c r="L203" s="37"/>
      <c r="M203" s="208" t="s">
        <v>1</v>
      </c>
      <c r="N203" s="209" t="s">
        <v>40</v>
      </c>
      <c r="O203" s="69"/>
      <c r="P203" s="210">
        <f>O203*H203</f>
        <v>0</v>
      </c>
      <c r="Q203" s="210">
        <v>1.06277</v>
      </c>
      <c r="R203" s="210">
        <f>Q203*H203</f>
        <v>0.19342414</v>
      </c>
      <c r="S203" s="210">
        <v>0</v>
      </c>
      <c r="T203" s="211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12" t="s">
        <v>141</v>
      </c>
      <c r="AT203" s="212" t="s">
        <v>136</v>
      </c>
      <c r="AU203" s="212" t="s">
        <v>86</v>
      </c>
      <c r="AY203" s="15" t="s">
        <v>134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5" t="s">
        <v>83</v>
      </c>
      <c r="BK203" s="213">
        <f>ROUND(I203*H203,2)</f>
        <v>0</v>
      </c>
      <c r="BL203" s="15" t="s">
        <v>141</v>
      </c>
      <c r="BM203" s="212" t="s">
        <v>492</v>
      </c>
    </row>
    <row r="204" spans="1:47" s="2" customFormat="1" ht="12">
      <c r="A204" s="32"/>
      <c r="B204" s="33"/>
      <c r="C204" s="34"/>
      <c r="D204" s="214" t="s">
        <v>143</v>
      </c>
      <c r="E204" s="34"/>
      <c r="F204" s="215" t="s">
        <v>493</v>
      </c>
      <c r="G204" s="34"/>
      <c r="H204" s="34"/>
      <c r="I204" s="113"/>
      <c r="J204" s="34"/>
      <c r="K204" s="34"/>
      <c r="L204" s="37"/>
      <c r="M204" s="216"/>
      <c r="N204" s="217"/>
      <c r="O204" s="69"/>
      <c r="P204" s="69"/>
      <c r="Q204" s="69"/>
      <c r="R204" s="69"/>
      <c r="S204" s="69"/>
      <c r="T204" s="70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5" t="s">
        <v>143</v>
      </c>
      <c r="AU204" s="15" t="s">
        <v>86</v>
      </c>
    </row>
    <row r="205" spans="2:51" s="13" customFormat="1" ht="12">
      <c r="B205" s="218"/>
      <c r="C205" s="219"/>
      <c r="D205" s="214" t="s">
        <v>159</v>
      </c>
      <c r="E205" s="220" t="s">
        <v>1</v>
      </c>
      <c r="F205" s="221" t="s">
        <v>494</v>
      </c>
      <c r="G205" s="219"/>
      <c r="H205" s="222">
        <v>0.015</v>
      </c>
      <c r="I205" s="223"/>
      <c r="J205" s="219"/>
      <c r="K205" s="219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159</v>
      </c>
      <c r="AU205" s="228" t="s">
        <v>86</v>
      </c>
      <c r="AV205" s="13" t="s">
        <v>86</v>
      </c>
      <c r="AW205" s="13" t="s">
        <v>32</v>
      </c>
      <c r="AX205" s="13" t="s">
        <v>75</v>
      </c>
      <c r="AY205" s="228" t="s">
        <v>134</v>
      </c>
    </row>
    <row r="206" spans="2:51" s="13" customFormat="1" ht="12">
      <c r="B206" s="218"/>
      <c r="C206" s="219"/>
      <c r="D206" s="214" t="s">
        <v>159</v>
      </c>
      <c r="E206" s="220" t="s">
        <v>1</v>
      </c>
      <c r="F206" s="221" t="s">
        <v>495</v>
      </c>
      <c r="G206" s="219"/>
      <c r="H206" s="222">
        <v>0.167</v>
      </c>
      <c r="I206" s="223"/>
      <c r="J206" s="219"/>
      <c r="K206" s="219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159</v>
      </c>
      <c r="AU206" s="228" t="s">
        <v>86</v>
      </c>
      <c r="AV206" s="13" t="s">
        <v>86</v>
      </c>
      <c r="AW206" s="13" t="s">
        <v>32</v>
      </c>
      <c r="AX206" s="13" t="s">
        <v>75</v>
      </c>
      <c r="AY206" s="228" t="s">
        <v>134</v>
      </c>
    </row>
    <row r="207" spans="2:63" s="12" customFormat="1" ht="22.9" customHeight="1">
      <c r="B207" s="185"/>
      <c r="C207" s="186"/>
      <c r="D207" s="187" t="s">
        <v>74</v>
      </c>
      <c r="E207" s="199" t="s">
        <v>149</v>
      </c>
      <c r="F207" s="199" t="s">
        <v>312</v>
      </c>
      <c r="G207" s="186"/>
      <c r="H207" s="186"/>
      <c r="I207" s="189"/>
      <c r="J207" s="200">
        <f>BK207</f>
        <v>0</v>
      </c>
      <c r="K207" s="186"/>
      <c r="L207" s="191"/>
      <c r="M207" s="192"/>
      <c r="N207" s="193"/>
      <c r="O207" s="193"/>
      <c r="P207" s="194">
        <f>SUM(P208:P211)</f>
        <v>0</v>
      </c>
      <c r="Q207" s="193"/>
      <c r="R207" s="194">
        <f>SUM(R208:R211)</f>
        <v>6.776000000000001</v>
      </c>
      <c r="S207" s="193"/>
      <c r="T207" s="195">
        <f>SUM(T208:T211)</f>
        <v>0</v>
      </c>
      <c r="AR207" s="196" t="s">
        <v>83</v>
      </c>
      <c r="AT207" s="197" t="s">
        <v>74</v>
      </c>
      <c r="AU207" s="197" t="s">
        <v>83</v>
      </c>
      <c r="AY207" s="196" t="s">
        <v>134</v>
      </c>
      <c r="BK207" s="198">
        <f>SUM(BK208:BK211)</f>
        <v>0</v>
      </c>
    </row>
    <row r="208" spans="1:65" s="2" customFormat="1" ht="14.45" customHeight="1">
      <c r="A208" s="32"/>
      <c r="B208" s="33"/>
      <c r="C208" s="201" t="s">
        <v>7</v>
      </c>
      <c r="D208" s="201" t="s">
        <v>136</v>
      </c>
      <c r="E208" s="202" t="s">
        <v>496</v>
      </c>
      <c r="F208" s="203" t="s">
        <v>497</v>
      </c>
      <c r="G208" s="204" t="s">
        <v>356</v>
      </c>
      <c r="H208" s="205">
        <v>3.08</v>
      </c>
      <c r="I208" s="206"/>
      <c r="J208" s="207">
        <f>ROUND(I208*H208,2)</f>
        <v>0</v>
      </c>
      <c r="K208" s="203" t="s">
        <v>1</v>
      </c>
      <c r="L208" s="37"/>
      <c r="M208" s="208" t="s">
        <v>1</v>
      </c>
      <c r="N208" s="209" t="s">
        <v>40</v>
      </c>
      <c r="O208" s="69"/>
      <c r="P208" s="210">
        <f>O208*H208</f>
        <v>0</v>
      </c>
      <c r="Q208" s="210">
        <v>2.2</v>
      </c>
      <c r="R208" s="210">
        <f>Q208*H208</f>
        <v>6.776000000000001</v>
      </c>
      <c r="S208" s="210">
        <v>0</v>
      </c>
      <c r="T208" s="211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12" t="s">
        <v>141</v>
      </c>
      <c r="AT208" s="212" t="s">
        <v>136</v>
      </c>
      <c r="AU208" s="212" t="s">
        <v>86</v>
      </c>
      <c r="AY208" s="15" t="s">
        <v>134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15" t="s">
        <v>83</v>
      </c>
      <c r="BK208" s="213">
        <f>ROUND(I208*H208,2)</f>
        <v>0</v>
      </c>
      <c r="BL208" s="15" t="s">
        <v>141</v>
      </c>
      <c r="BM208" s="212" t="s">
        <v>498</v>
      </c>
    </row>
    <row r="209" spans="1:47" s="2" customFormat="1" ht="12">
      <c r="A209" s="32"/>
      <c r="B209" s="33"/>
      <c r="C209" s="34"/>
      <c r="D209" s="214" t="s">
        <v>143</v>
      </c>
      <c r="E209" s="34"/>
      <c r="F209" s="215" t="s">
        <v>497</v>
      </c>
      <c r="G209" s="34"/>
      <c r="H209" s="34"/>
      <c r="I209" s="113"/>
      <c r="J209" s="34"/>
      <c r="K209" s="34"/>
      <c r="L209" s="37"/>
      <c r="M209" s="216"/>
      <c r="N209" s="217"/>
      <c r="O209" s="69"/>
      <c r="P209" s="69"/>
      <c r="Q209" s="69"/>
      <c r="R209" s="69"/>
      <c r="S209" s="69"/>
      <c r="T209" s="70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5" t="s">
        <v>143</v>
      </c>
      <c r="AU209" s="15" t="s">
        <v>86</v>
      </c>
    </row>
    <row r="210" spans="1:47" s="2" customFormat="1" ht="58.5">
      <c r="A210" s="32"/>
      <c r="B210" s="33"/>
      <c r="C210" s="34"/>
      <c r="D210" s="214" t="s">
        <v>318</v>
      </c>
      <c r="E210" s="34"/>
      <c r="F210" s="239" t="s">
        <v>499</v>
      </c>
      <c r="G210" s="34"/>
      <c r="H210" s="34"/>
      <c r="I210" s="113"/>
      <c r="J210" s="34"/>
      <c r="K210" s="34"/>
      <c r="L210" s="37"/>
      <c r="M210" s="216"/>
      <c r="N210" s="217"/>
      <c r="O210" s="69"/>
      <c r="P210" s="69"/>
      <c r="Q210" s="69"/>
      <c r="R210" s="69"/>
      <c r="S210" s="69"/>
      <c r="T210" s="70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5" t="s">
        <v>318</v>
      </c>
      <c r="AU210" s="15" t="s">
        <v>86</v>
      </c>
    </row>
    <row r="211" spans="2:51" s="13" customFormat="1" ht="12">
      <c r="B211" s="218"/>
      <c r="C211" s="219"/>
      <c r="D211" s="214" t="s">
        <v>159</v>
      </c>
      <c r="E211" s="220" t="s">
        <v>1</v>
      </c>
      <c r="F211" s="221" t="s">
        <v>500</v>
      </c>
      <c r="G211" s="219"/>
      <c r="H211" s="222">
        <v>3.08</v>
      </c>
      <c r="I211" s="223"/>
      <c r="J211" s="219"/>
      <c r="K211" s="219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159</v>
      </c>
      <c r="AU211" s="228" t="s">
        <v>86</v>
      </c>
      <c r="AV211" s="13" t="s">
        <v>86</v>
      </c>
      <c r="AW211" s="13" t="s">
        <v>32</v>
      </c>
      <c r="AX211" s="13" t="s">
        <v>83</v>
      </c>
      <c r="AY211" s="228" t="s">
        <v>134</v>
      </c>
    </row>
    <row r="212" spans="2:63" s="12" customFormat="1" ht="22.9" customHeight="1">
      <c r="B212" s="185"/>
      <c r="C212" s="186"/>
      <c r="D212" s="187" t="s">
        <v>74</v>
      </c>
      <c r="E212" s="199" t="s">
        <v>141</v>
      </c>
      <c r="F212" s="199" t="s">
        <v>327</v>
      </c>
      <c r="G212" s="186"/>
      <c r="H212" s="186"/>
      <c r="I212" s="189"/>
      <c r="J212" s="200">
        <f>BK212</f>
        <v>0</v>
      </c>
      <c r="K212" s="186"/>
      <c r="L212" s="191"/>
      <c r="M212" s="192"/>
      <c r="N212" s="193"/>
      <c r="O212" s="193"/>
      <c r="P212" s="194">
        <f>SUM(P213:P234)</f>
        <v>0</v>
      </c>
      <c r="Q212" s="193"/>
      <c r="R212" s="194">
        <f>SUM(R213:R234)</f>
        <v>74.42783688</v>
      </c>
      <c r="S212" s="193"/>
      <c r="T212" s="195">
        <f>SUM(T213:T234)</f>
        <v>0</v>
      </c>
      <c r="AR212" s="196" t="s">
        <v>83</v>
      </c>
      <c r="AT212" s="197" t="s">
        <v>74</v>
      </c>
      <c r="AU212" s="197" t="s">
        <v>83</v>
      </c>
      <c r="AY212" s="196" t="s">
        <v>134</v>
      </c>
      <c r="BK212" s="198">
        <f>SUM(BK213:BK234)</f>
        <v>0</v>
      </c>
    </row>
    <row r="213" spans="1:65" s="2" customFormat="1" ht="14.45" customHeight="1">
      <c r="A213" s="32"/>
      <c r="B213" s="33"/>
      <c r="C213" s="201" t="s">
        <v>259</v>
      </c>
      <c r="D213" s="201" t="s">
        <v>136</v>
      </c>
      <c r="E213" s="202" t="s">
        <v>501</v>
      </c>
      <c r="F213" s="203" t="s">
        <v>502</v>
      </c>
      <c r="G213" s="204" t="s">
        <v>156</v>
      </c>
      <c r="H213" s="205">
        <v>1.419</v>
      </c>
      <c r="I213" s="206"/>
      <c r="J213" s="207">
        <f>ROUND(I213*H213,2)</f>
        <v>0</v>
      </c>
      <c r="K213" s="203" t="s">
        <v>140</v>
      </c>
      <c r="L213" s="37"/>
      <c r="M213" s="208" t="s">
        <v>1</v>
      </c>
      <c r="N213" s="209" t="s">
        <v>40</v>
      </c>
      <c r="O213" s="69"/>
      <c r="P213" s="210">
        <f>O213*H213</f>
        <v>0</v>
      </c>
      <c r="Q213" s="210">
        <v>2.234</v>
      </c>
      <c r="R213" s="210">
        <f>Q213*H213</f>
        <v>3.170046</v>
      </c>
      <c r="S213" s="210">
        <v>0</v>
      </c>
      <c r="T213" s="211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12" t="s">
        <v>141</v>
      </c>
      <c r="AT213" s="212" t="s">
        <v>136</v>
      </c>
      <c r="AU213" s="212" t="s">
        <v>86</v>
      </c>
      <c r="AY213" s="15" t="s">
        <v>134</v>
      </c>
      <c r="BE213" s="213">
        <f>IF(N213="základní",J213,0)</f>
        <v>0</v>
      </c>
      <c r="BF213" s="213">
        <f>IF(N213="snížená",J213,0)</f>
        <v>0</v>
      </c>
      <c r="BG213" s="213">
        <f>IF(N213="zákl. přenesená",J213,0)</f>
        <v>0</v>
      </c>
      <c r="BH213" s="213">
        <f>IF(N213="sníž. přenesená",J213,0)</f>
        <v>0</v>
      </c>
      <c r="BI213" s="213">
        <f>IF(N213="nulová",J213,0)</f>
        <v>0</v>
      </c>
      <c r="BJ213" s="15" t="s">
        <v>83</v>
      </c>
      <c r="BK213" s="213">
        <f>ROUND(I213*H213,2)</f>
        <v>0</v>
      </c>
      <c r="BL213" s="15" t="s">
        <v>141</v>
      </c>
      <c r="BM213" s="212" t="s">
        <v>503</v>
      </c>
    </row>
    <row r="214" spans="1:47" s="2" customFormat="1" ht="19.5">
      <c r="A214" s="32"/>
      <c r="B214" s="33"/>
      <c r="C214" s="34"/>
      <c r="D214" s="214" t="s">
        <v>143</v>
      </c>
      <c r="E214" s="34"/>
      <c r="F214" s="215" t="s">
        <v>504</v>
      </c>
      <c r="G214" s="34"/>
      <c r="H214" s="34"/>
      <c r="I214" s="113"/>
      <c r="J214" s="34"/>
      <c r="K214" s="34"/>
      <c r="L214" s="37"/>
      <c r="M214" s="216"/>
      <c r="N214" s="217"/>
      <c r="O214" s="69"/>
      <c r="P214" s="69"/>
      <c r="Q214" s="69"/>
      <c r="R214" s="69"/>
      <c r="S214" s="69"/>
      <c r="T214" s="70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5" t="s">
        <v>143</v>
      </c>
      <c r="AU214" s="15" t="s">
        <v>86</v>
      </c>
    </row>
    <row r="215" spans="2:51" s="13" customFormat="1" ht="12">
      <c r="B215" s="218"/>
      <c r="C215" s="219"/>
      <c r="D215" s="214" t="s">
        <v>159</v>
      </c>
      <c r="E215" s="220" t="s">
        <v>1</v>
      </c>
      <c r="F215" s="221" t="s">
        <v>505</v>
      </c>
      <c r="G215" s="219"/>
      <c r="H215" s="222">
        <v>1.419</v>
      </c>
      <c r="I215" s="223"/>
      <c r="J215" s="219"/>
      <c r="K215" s="219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159</v>
      </c>
      <c r="AU215" s="228" t="s">
        <v>86</v>
      </c>
      <c r="AV215" s="13" t="s">
        <v>86</v>
      </c>
      <c r="AW215" s="13" t="s">
        <v>32</v>
      </c>
      <c r="AX215" s="13" t="s">
        <v>83</v>
      </c>
      <c r="AY215" s="228" t="s">
        <v>134</v>
      </c>
    </row>
    <row r="216" spans="1:65" s="2" customFormat="1" ht="14.45" customHeight="1">
      <c r="A216" s="32"/>
      <c r="B216" s="33"/>
      <c r="C216" s="201" t="s">
        <v>265</v>
      </c>
      <c r="D216" s="201" t="s">
        <v>136</v>
      </c>
      <c r="E216" s="202" t="s">
        <v>506</v>
      </c>
      <c r="F216" s="203" t="s">
        <v>507</v>
      </c>
      <c r="G216" s="204" t="s">
        <v>251</v>
      </c>
      <c r="H216" s="205">
        <v>2.58</v>
      </c>
      <c r="I216" s="206"/>
      <c r="J216" s="207">
        <f>ROUND(I216*H216,2)</f>
        <v>0</v>
      </c>
      <c r="K216" s="203" t="s">
        <v>140</v>
      </c>
      <c r="L216" s="37"/>
      <c r="M216" s="208" t="s">
        <v>1</v>
      </c>
      <c r="N216" s="209" t="s">
        <v>40</v>
      </c>
      <c r="O216" s="69"/>
      <c r="P216" s="210">
        <f>O216*H216</f>
        <v>0</v>
      </c>
      <c r="Q216" s="210">
        <v>0.00632</v>
      </c>
      <c r="R216" s="210">
        <f>Q216*H216</f>
        <v>0.0163056</v>
      </c>
      <c r="S216" s="210">
        <v>0</v>
      </c>
      <c r="T216" s="211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12" t="s">
        <v>141</v>
      </c>
      <c r="AT216" s="212" t="s">
        <v>136</v>
      </c>
      <c r="AU216" s="212" t="s">
        <v>86</v>
      </c>
      <c r="AY216" s="15" t="s">
        <v>134</v>
      </c>
      <c r="BE216" s="213">
        <f>IF(N216="základní",J216,0)</f>
        <v>0</v>
      </c>
      <c r="BF216" s="213">
        <f>IF(N216="snížená",J216,0)</f>
        <v>0</v>
      </c>
      <c r="BG216" s="213">
        <f>IF(N216="zákl. přenesená",J216,0)</f>
        <v>0</v>
      </c>
      <c r="BH216" s="213">
        <f>IF(N216="sníž. přenesená",J216,0)</f>
        <v>0</v>
      </c>
      <c r="BI216" s="213">
        <f>IF(N216="nulová",J216,0)</f>
        <v>0</v>
      </c>
      <c r="BJ216" s="15" t="s">
        <v>83</v>
      </c>
      <c r="BK216" s="213">
        <f>ROUND(I216*H216,2)</f>
        <v>0</v>
      </c>
      <c r="BL216" s="15" t="s">
        <v>141</v>
      </c>
      <c r="BM216" s="212" t="s">
        <v>508</v>
      </c>
    </row>
    <row r="217" spans="1:47" s="2" customFormat="1" ht="19.5">
      <c r="A217" s="32"/>
      <c r="B217" s="33"/>
      <c r="C217" s="34"/>
      <c r="D217" s="214" t="s">
        <v>143</v>
      </c>
      <c r="E217" s="34"/>
      <c r="F217" s="215" t="s">
        <v>509</v>
      </c>
      <c r="G217" s="34"/>
      <c r="H217" s="34"/>
      <c r="I217" s="113"/>
      <c r="J217" s="34"/>
      <c r="K217" s="34"/>
      <c r="L217" s="37"/>
      <c r="M217" s="216"/>
      <c r="N217" s="217"/>
      <c r="O217" s="69"/>
      <c r="P217" s="69"/>
      <c r="Q217" s="69"/>
      <c r="R217" s="69"/>
      <c r="S217" s="69"/>
      <c r="T217" s="70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5" t="s">
        <v>143</v>
      </c>
      <c r="AU217" s="15" t="s">
        <v>86</v>
      </c>
    </row>
    <row r="218" spans="2:51" s="13" customFormat="1" ht="12">
      <c r="B218" s="218"/>
      <c r="C218" s="219"/>
      <c r="D218" s="214" t="s">
        <v>159</v>
      </c>
      <c r="E218" s="220" t="s">
        <v>1</v>
      </c>
      <c r="F218" s="221" t="s">
        <v>510</v>
      </c>
      <c r="G218" s="219"/>
      <c r="H218" s="222">
        <v>2.58</v>
      </c>
      <c r="I218" s="223"/>
      <c r="J218" s="219"/>
      <c r="K218" s="219"/>
      <c r="L218" s="224"/>
      <c r="M218" s="225"/>
      <c r="N218" s="226"/>
      <c r="O218" s="226"/>
      <c r="P218" s="226"/>
      <c r="Q218" s="226"/>
      <c r="R218" s="226"/>
      <c r="S218" s="226"/>
      <c r="T218" s="227"/>
      <c r="AT218" s="228" t="s">
        <v>159</v>
      </c>
      <c r="AU218" s="228" t="s">
        <v>86</v>
      </c>
      <c r="AV218" s="13" t="s">
        <v>86</v>
      </c>
      <c r="AW218" s="13" t="s">
        <v>32</v>
      </c>
      <c r="AX218" s="13" t="s">
        <v>83</v>
      </c>
      <c r="AY218" s="228" t="s">
        <v>134</v>
      </c>
    </row>
    <row r="219" spans="1:65" s="2" customFormat="1" ht="14.45" customHeight="1">
      <c r="A219" s="32"/>
      <c r="B219" s="33"/>
      <c r="C219" s="201" t="s">
        <v>271</v>
      </c>
      <c r="D219" s="201" t="s">
        <v>136</v>
      </c>
      <c r="E219" s="202" t="s">
        <v>511</v>
      </c>
      <c r="F219" s="203" t="s">
        <v>512</v>
      </c>
      <c r="G219" s="204" t="s">
        <v>356</v>
      </c>
      <c r="H219" s="205">
        <v>4.8</v>
      </c>
      <c r="I219" s="206"/>
      <c r="J219" s="207">
        <f>ROUND(I219*H219,2)</f>
        <v>0</v>
      </c>
      <c r="K219" s="203" t="s">
        <v>140</v>
      </c>
      <c r="L219" s="37"/>
      <c r="M219" s="208" t="s">
        <v>1</v>
      </c>
      <c r="N219" s="209" t="s">
        <v>40</v>
      </c>
      <c r="O219" s="69"/>
      <c r="P219" s="210">
        <f>O219*H219</f>
        <v>0</v>
      </c>
      <c r="Q219" s="210">
        <v>0.05783</v>
      </c>
      <c r="R219" s="210">
        <f>Q219*H219</f>
        <v>0.277584</v>
      </c>
      <c r="S219" s="210">
        <v>0</v>
      </c>
      <c r="T219" s="211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12" t="s">
        <v>141</v>
      </c>
      <c r="AT219" s="212" t="s">
        <v>136</v>
      </c>
      <c r="AU219" s="212" t="s">
        <v>86</v>
      </c>
      <c r="AY219" s="15" t="s">
        <v>134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15" t="s">
        <v>83</v>
      </c>
      <c r="BK219" s="213">
        <f>ROUND(I219*H219,2)</f>
        <v>0</v>
      </c>
      <c r="BL219" s="15" t="s">
        <v>141</v>
      </c>
      <c r="BM219" s="212" t="s">
        <v>513</v>
      </c>
    </row>
    <row r="220" spans="1:47" s="2" customFormat="1" ht="19.5">
      <c r="A220" s="32"/>
      <c r="B220" s="33"/>
      <c r="C220" s="34"/>
      <c r="D220" s="214" t="s">
        <v>143</v>
      </c>
      <c r="E220" s="34"/>
      <c r="F220" s="215" t="s">
        <v>514</v>
      </c>
      <c r="G220" s="34"/>
      <c r="H220" s="34"/>
      <c r="I220" s="113"/>
      <c r="J220" s="34"/>
      <c r="K220" s="34"/>
      <c r="L220" s="37"/>
      <c r="M220" s="216"/>
      <c r="N220" s="217"/>
      <c r="O220" s="69"/>
      <c r="P220" s="69"/>
      <c r="Q220" s="69"/>
      <c r="R220" s="69"/>
      <c r="S220" s="69"/>
      <c r="T220" s="70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5" t="s">
        <v>143</v>
      </c>
      <c r="AU220" s="15" t="s">
        <v>86</v>
      </c>
    </row>
    <row r="221" spans="2:51" s="13" customFormat="1" ht="12">
      <c r="B221" s="218"/>
      <c r="C221" s="219"/>
      <c r="D221" s="214" t="s">
        <v>159</v>
      </c>
      <c r="E221" s="220" t="s">
        <v>1</v>
      </c>
      <c r="F221" s="221" t="s">
        <v>515</v>
      </c>
      <c r="G221" s="219"/>
      <c r="H221" s="222">
        <v>4.8</v>
      </c>
      <c r="I221" s="223"/>
      <c r="J221" s="219"/>
      <c r="K221" s="219"/>
      <c r="L221" s="224"/>
      <c r="M221" s="225"/>
      <c r="N221" s="226"/>
      <c r="O221" s="226"/>
      <c r="P221" s="226"/>
      <c r="Q221" s="226"/>
      <c r="R221" s="226"/>
      <c r="S221" s="226"/>
      <c r="T221" s="227"/>
      <c r="AT221" s="228" t="s">
        <v>159</v>
      </c>
      <c r="AU221" s="228" t="s">
        <v>86</v>
      </c>
      <c r="AV221" s="13" t="s">
        <v>86</v>
      </c>
      <c r="AW221" s="13" t="s">
        <v>32</v>
      </c>
      <c r="AX221" s="13" t="s">
        <v>83</v>
      </c>
      <c r="AY221" s="228" t="s">
        <v>134</v>
      </c>
    </row>
    <row r="222" spans="1:65" s="2" customFormat="1" ht="14.45" customHeight="1">
      <c r="A222" s="32"/>
      <c r="B222" s="33"/>
      <c r="C222" s="201" t="s">
        <v>277</v>
      </c>
      <c r="D222" s="201" t="s">
        <v>136</v>
      </c>
      <c r="E222" s="202" t="s">
        <v>401</v>
      </c>
      <c r="F222" s="203" t="s">
        <v>402</v>
      </c>
      <c r="G222" s="204" t="s">
        <v>156</v>
      </c>
      <c r="H222" s="205">
        <v>32.671</v>
      </c>
      <c r="I222" s="206"/>
      <c r="J222" s="207">
        <f>ROUND(I222*H222,2)</f>
        <v>0</v>
      </c>
      <c r="K222" s="203" t="s">
        <v>140</v>
      </c>
      <c r="L222" s="37"/>
      <c r="M222" s="208" t="s">
        <v>1</v>
      </c>
      <c r="N222" s="209" t="s">
        <v>40</v>
      </c>
      <c r="O222" s="69"/>
      <c r="P222" s="210">
        <f>O222*H222</f>
        <v>0</v>
      </c>
      <c r="Q222" s="210">
        <v>2.13408</v>
      </c>
      <c r="R222" s="210">
        <f>Q222*H222</f>
        <v>69.72252768</v>
      </c>
      <c r="S222" s="210">
        <v>0</v>
      </c>
      <c r="T222" s="211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12" t="s">
        <v>141</v>
      </c>
      <c r="AT222" s="212" t="s">
        <v>136</v>
      </c>
      <c r="AU222" s="212" t="s">
        <v>86</v>
      </c>
      <c r="AY222" s="15" t="s">
        <v>134</v>
      </c>
      <c r="BE222" s="213">
        <f>IF(N222="základní",J222,0)</f>
        <v>0</v>
      </c>
      <c r="BF222" s="213">
        <f>IF(N222="snížená",J222,0)</f>
        <v>0</v>
      </c>
      <c r="BG222" s="213">
        <f>IF(N222="zákl. přenesená",J222,0)</f>
        <v>0</v>
      </c>
      <c r="BH222" s="213">
        <f>IF(N222="sníž. přenesená",J222,0)</f>
        <v>0</v>
      </c>
      <c r="BI222" s="213">
        <f>IF(N222="nulová",J222,0)</f>
        <v>0</v>
      </c>
      <c r="BJ222" s="15" t="s">
        <v>83</v>
      </c>
      <c r="BK222" s="213">
        <f>ROUND(I222*H222,2)</f>
        <v>0</v>
      </c>
      <c r="BL222" s="15" t="s">
        <v>141</v>
      </c>
      <c r="BM222" s="212" t="s">
        <v>516</v>
      </c>
    </row>
    <row r="223" spans="1:47" s="2" customFormat="1" ht="19.5">
      <c r="A223" s="32"/>
      <c r="B223" s="33"/>
      <c r="C223" s="34"/>
      <c r="D223" s="214" t="s">
        <v>143</v>
      </c>
      <c r="E223" s="34"/>
      <c r="F223" s="215" t="s">
        <v>404</v>
      </c>
      <c r="G223" s="34"/>
      <c r="H223" s="34"/>
      <c r="I223" s="113"/>
      <c r="J223" s="34"/>
      <c r="K223" s="34"/>
      <c r="L223" s="37"/>
      <c r="M223" s="216"/>
      <c r="N223" s="217"/>
      <c r="O223" s="69"/>
      <c r="P223" s="69"/>
      <c r="Q223" s="69"/>
      <c r="R223" s="69"/>
      <c r="S223" s="69"/>
      <c r="T223" s="70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5" t="s">
        <v>143</v>
      </c>
      <c r="AU223" s="15" t="s">
        <v>86</v>
      </c>
    </row>
    <row r="224" spans="1:47" s="2" customFormat="1" ht="19.5">
      <c r="A224" s="32"/>
      <c r="B224" s="33"/>
      <c r="C224" s="34"/>
      <c r="D224" s="214" t="s">
        <v>318</v>
      </c>
      <c r="E224" s="34"/>
      <c r="F224" s="239" t="s">
        <v>517</v>
      </c>
      <c r="G224" s="34"/>
      <c r="H224" s="34"/>
      <c r="I224" s="113"/>
      <c r="J224" s="34"/>
      <c r="K224" s="34"/>
      <c r="L224" s="37"/>
      <c r="M224" s="216"/>
      <c r="N224" s="217"/>
      <c r="O224" s="69"/>
      <c r="P224" s="69"/>
      <c r="Q224" s="69"/>
      <c r="R224" s="69"/>
      <c r="S224" s="69"/>
      <c r="T224" s="70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5" t="s">
        <v>318</v>
      </c>
      <c r="AU224" s="15" t="s">
        <v>86</v>
      </c>
    </row>
    <row r="225" spans="2:51" s="13" customFormat="1" ht="12">
      <c r="B225" s="218"/>
      <c r="C225" s="219"/>
      <c r="D225" s="214" t="s">
        <v>159</v>
      </c>
      <c r="E225" s="220" t="s">
        <v>1</v>
      </c>
      <c r="F225" s="221" t="s">
        <v>424</v>
      </c>
      <c r="G225" s="219"/>
      <c r="H225" s="222">
        <v>6.351</v>
      </c>
      <c r="I225" s="223"/>
      <c r="J225" s="219"/>
      <c r="K225" s="219"/>
      <c r="L225" s="224"/>
      <c r="M225" s="225"/>
      <c r="N225" s="226"/>
      <c r="O225" s="226"/>
      <c r="P225" s="226"/>
      <c r="Q225" s="226"/>
      <c r="R225" s="226"/>
      <c r="S225" s="226"/>
      <c r="T225" s="227"/>
      <c r="AT225" s="228" t="s">
        <v>159</v>
      </c>
      <c r="AU225" s="228" t="s">
        <v>86</v>
      </c>
      <c r="AV225" s="13" t="s">
        <v>86</v>
      </c>
      <c r="AW225" s="13" t="s">
        <v>32</v>
      </c>
      <c r="AX225" s="13" t="s">
        <v>75</v>
      </c>
      <c r="AY225" s="228" t="s">
        <v>134</v>
      </c>
    </row>
    <row r="226" spans="2:51" s="13" customFormat="1" ht="12">
      <c r="B226" s="218"/>
      <c r="C226" s="219"/>
      <c r="D226" s="214" t="s">
        <v>159</v>
      </c>
      <c r="E226" s="220" t="s">
        <v>1</v>
      </c>
      <c r="F226" s="221" t="s">
        <v>518</v>
      </c>
      <c r="G226" s="219"/>
      <c r="H226" s="222">
        <v>26.32</v>
      </c>
      <c r="I226" s="223"/>
      <c r="J226" s="219"/>
      <c r="K226" s="219"/>
      <c r="L226" s="224"/>
      <c r="M226" s="225"/>
      <c r="N226" s="226"/>
      <c r="O226" s="226"/>
      <c r="P226" s="226"/>
      <c r="Q226" s="226"/>
      <c r="R226" s="226"/>
      <c r="S226" s="226"/>
      <c r="T226" s="227"/>
      <c r="AT226" s="228" t="s">
        <v>159</v>
      </c>
      <c r="AU226" s="228" t="s">
        <v>86</v>
      </c>
      <c r="AV226" s="13" t="s">
        <v>86</v>
      </c>
      <c r="AW226" s="13" t="s">
        <v>32</v>
      </c>
      <c r="AX226" s="13" t="s">
        <v>75</v>
      </c>
      <c r="AY226" s="228" t="s">
        <v>134</v>
      </c>
    </row>
    <row r="227" spans="1:65" s="2" customFormat="1" ht="14.45" customHeight="1">
      <c r="A227" s="32"/>
      <c r="B227" s="33"/>
      <c r="C227" s="201" t="s">
        <v>283</v>
      </c>
      <c r="D227" s="201" t="s">
        <v>136</v>
      </c>
      <c r="E227" s="202" t="s">
        <v>519</v>
      </c>
      <c r="F227" s="203" t="s">
        <v>520</v>
      </c>
      <c r="G227" s="204" t="s">
        <v>251</v>
      </c>
      <c r="H227" s="205">
        <v>54.8</v>
      </c>
      <c r="I227" s="206"/>
      <c r="J227" s="207">
        <f>ROUND(I227*H227,2)</f>
        <v>0</v>
      </c>
      <c r="K227" s="203" t="s">
        <v>140</v>
      </c>
      <c r="L227" s="37"/>
      <c r="M227" s="208" t="s">
        <v>1</v>
      </c>
      <c r="N227" s="209" t="s">
        <v>40</v>
      </c>
      <c r="O227" s="69"/>
      <c r="P227" s="210">
        <f>O227*H227</f>
        <v>0</v>
      </c>
      <c r="Q227" s="210">
        <v>0</v>
      </c>
      <c r="R227" s="210">
        <f>Q227*H227</f>
        <v>0</v>
      </c>
      <c r="S227" s="210">
        <v>0</v>
      </c>
      <c r="T227" s="211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212" t="s">
        <v>141</v>
      </c>
      <c r="AT227" s="212" t="s">
        <v>136</v>
      </c>
      <c r="AU227" s="212" t="s">
        <v>86</v>
      </c>
      <c r="AY227" s="15" t="s">
        <v>134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15" t="s">
        <v>83</v>
      </c>
      <c r="BK227" s="213">
        <f>ROUND(I227*H227,2)</f>
        <v>0</v>
      </c>
      <c r="BL227" s="15" t="s">
        <v>141</v>
      </c>
      <c r="BM227" s="212" t="s">
        <v>521</v>
      </c>
    </row>
    <row r="228" spans="1:47" s="2" customFormat="1" ht="19.5">
      <c r="A228" s="32"/>
      <c r="B228" s="33"/>
      <c r="C228" s="34"/>
      <c r="D228" s="214" t="s">
        <v>143</v>
      </c>
      <c r="E228" s="34"/>
      <c r="F228" s="215" t="s">
        <v>522</v>
      </c>
      <c r="G228" s="34"/>
      <c r="H228" s="34"/>
      <c r="I228" s="113"/>
      <c r="J228" s="34"/>
      <c r="K228" s="34"/>
      <c r="L228" s="37"/>
      <c r="M228" s="216"/>
      <c r="N228" s="217"/>
      <c r="O228" s="69"/>
      <c r="P228" s="69"/>
      <c r="Q228" s="69"/>
      <c r="R228" s="69"/>
      <c r="S228" s="69"/>
      <c r="T228" s="70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5" t="s">
        <v>143</v>
      </c>
      <c r="AU228" s="15" t="s">
        <v>86</v>
      </c>
    </row>
    <row r="229" spans="2:51" s="13" customFormat="1" ht="12">
      <c r="B229" s="218"/>
      <c r="C229" s="219"/>
      <c r="D229" s="214" t="s">
        <v>159</v>
      </c>
      <c r="E229" s="220" t="s">
        <v>1</v>
      </c>
      <c r="F229" s="221" t="s">
        <v>523</v>
      </c>
      <c r="G229" s="219"/>
      <c r="H229" s="222">
        <v>10</v>
      </c>
      <c r="I229" s="223"/>
      <c r="J229" s="219"/>
      <c r="K229" s="219"/>
      <c r="L229" s="224"/>
      <c r="M229" s="225"/>
      <c r="N229" s="226"/>
      <c r="O229" s="226"/>
      <c r="P229" s="226"/>
      <c r="Q229" s="226"/>
      <c r="R229" s="226"/>
      <c r="S229" s="226"/>
      <c r="T229" s="227"/>
      <c r="AT229" s="228" t="s">
        <v>159</v>
      </c>
      <c r="AU229" s="228" t="s">
        <v>86</v>
      </c>
      <c r="AV229" s="13" t="s">
        <v>86</v>
      </c>
      <c r="AW229" s="13" t="s">
        <v>32</v>
      </c>
      <c r="AX229" s="13" t="s">
        <v>75</v>
      </c>
      <c r="AY229" s="228" t="s">
        <v>134</v>
      </c>
    </row>
    <row r="230" spans="2:51" s="13" customFormat="1" ht="12">
      <c r="B230" s="218"/>
      <c r="C230" s="219"/>
      <c r="D230" s="214" t="s">
        <v>159</v>
      </c>
      <c r="E230" s="220" t="s">
        <v>1</v>
      </c>
      <c r="F230" s="221" t="s">
        <v>524</v>
      </c>
      <c r="G230" s="219"/>
      <c r="H230" s="222">
        <v>44.8</v>
      </c>
      <c r="I230" s="223"/>
      <c r="J230" s="219"/>
      <c r="K230" s="219"/>
      <c r="L230" s="224"/>
      <c r="M230" s="225"/>
      <c r="N230" s="226"/>
      <c r="O230" s="226"/>
      <c r="P230" s="226"/>
      <c r="Q230" s="226"/>
      <c r="R230" s="226"/>
      <c r="S230" s="226"/>
      <c r="T230" s="227"/>
      <c r="AT230" s="228" t="s">
        <v>159</v>
      </c>
      <c r="AU230" s="228" t="s">
        <v>86</v>
      </c>
      <c r="AV230" s="13" t="s">
        <v>86</v>
      </c>
      <c r="AW230" s="13" t="s">
        <v>32</v>
      </c>
      <c r="AX230" s="13" t="s">
        <v>75</v>
      </c>
      <c r="AY230" s="228" t="s">
        <v>134</v>
      </c>
    </row>
    <row r="231" spans="1:65" s="2" customFormat="1" ht="14.45" customHeight="1">
      <c r="A231" s="32"/>
      <c r="B231" s="33"/>
      <c r="C231" s="201" t="s">
        <v>289</v>
      </c>
      <c r="D231" s="201" t="s">
        <v>136</v>
      </c>
      <c r="E231" s="202" t="s">
        <v>525</v>
      </c>
      <c r="F231" s="203" t="s">
        <v>526</v>
      </c>
      <c r="G231" s="204" t="s">
        <v>251</v>
      </c>
      <c r="H231" s="205">
        <v>6.48</v>
      </c>
      <c r="I231" s="206"/>
      <c r="J231" s="207">
        <f>ROUND(I231*H231,2)</f>
        <v>0</v>
      </c>
      <c r="K231" s="203" t="s">
        <v>140</v>
      </c>
      <c r="L231" s="37"/>
      <c r="M231" s="208" t="s">
        <v>1</v>
      </c>
      <c r="N231" s="209" t="s">
        <v>40</v>
      </c>
      <c r="O231" s="69"/>
      <c r="P231" s="210">
        <f>O231*H231</f>
        <v>0</v>
      </c>
      <c r="Q231" s="210">
        <v>0.19157</v>
      </c>
      <c r="R231" s="210">
        <f>Q231*H231</f>
        <v>1.2413736</v>
      </c>
      <c r="S231" s="210">
        <v>0</v>
      </c>
      <c r="T231" s="211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212" t="s">
        <v>141</v>
      </c>
      <c r="AT231" s="212" t="s">
        <v>136</v>
      </c>
      <c r="AU231" s="212" t="s">
        <v>86</v>
      </c>
      <c r="AY231" s="15" t="s">
        <v>134</v>
      </c>
      <c r="BE231" s="213">
        <f>IF(N231="základní",J231,0)</f>
        <v>0</v>
      </c>
      <c r="BF231" s="213">
        <f>IF(N231="snížená",J231,0)</f>
        <v>0</v>
      </c>
      <c r="BG231" s="213">
        <f>IF(N231="zákl. přenesená",J231,0)</f>
        <v>0</v>
      </c>
      <c r="BH231" s="213">
        <f>IF(N231="sníž. přenesená",J231,0)</f>
        <v>0</v>
      </c>
      <c r="BI231" s="213">
        <f>IF(N231="nulová",J231,0)</f>
        <v>0</v>
      </c>
      <c r="BJ231" s="15" t="s">
        <v>83</v>
      </c>
      <c r="BK231" s="213">
        <f>ROUND(I231*H231,2)</f>
        <v>0</v>
      </c>
      <c r="BL231" s="15" t="s">
        <v>141</v>
      </c>
      <c r="BM231" s="212" t="s">
        <v>527</v>
      </c>
    </row>
    <row r="232" spans="1:47" s="2" customFormat="1" ht="29.25">
      <c r="A232" s="32"/>
      <c r="B232" s="33"/>
      <c r="C232" s="34"/>
      <c r="D232" s="214" t="s">
        <v>143</v>
      </c>
      <c r="E232" s="34"/>
      <c r="F232" s="215" t="s">
        <v>528</v>
      </c>
      <c r="G232" s="34"/>
      <c r="H232" s="34"/>
      <c r="I232" s="113"/>
      <c r="J232" s="34"/>
      <c r="K232" s="34"/>
      <c r="L232" s="37"/>
      <c r="M232" s="216"/>
      <c r="N232" s="217"/>
      <c r="O232" s="69"/>
      <c r="P232" s="69"/>
      <c r="Q232" s="69"/>
      <c r="R232" s="69"/>
      <c r="S232" s="69"/>
      <c r="T232" s="70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5" t="s">
        <v>143</v>
      </c>
      <c r="AU232" s="15" t="s">
        <v>86</v>
      </c>
    </row>
    <row r="233" spans="1:47" s="2" customFormat="1" ht="19.5">
      <c r="A233" s="32"/>
      <c r="B233" s="33"/>
      <c r="C233" s="34"/>
      <c r="D233" s="214" t="s">
        <v>318</v>
      </c>
      <c r="E233" s="34"/>
      <c r="F233" s="239" t="s">
        <v>529</v>
      </c>
      <c r="G233" s="34"/>
      <c r="H233" s="34"/>
      <c r="I233" s="113"/>
      <c r="J233" s="34"/>
      <c r="K233" s="34"/>
      <c r="L233" s="37"/>
      <c r="M233" s="216"/>
      <c r="N233" s="217"/>
      <c r="O233" s="69"/>
      <c r="P233" s="69"/>
      <c r="Q233" s="69"/>
      <c r="R233" s="69"/>
      <c r="S233" s="69"/>
      <c r="T233" s="70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5" t="s">
        <v>318</v>
      </c>
      <c r="AU233" s="15" t="s">
        <v>86</v>
      </c>
    </row>
    <row r="234" spans="2:51" s="13" customFormat="1" ht="12">
      <c r="B234" s="218"/>
      <c r="C234" s="219"/>
      <c r="D234" s="214" t="s">
        <v>159</v>
      </c>
      <c r="E234" s="220" t="s">
        <v>1</v>
      </c>
      <c r="F234" s="221" t="s">
        <v>530</v>
      </c>
      <c r="G234" s="219"/>
      <c r="H234" s="222">
        <v>6.48</v>
      </c>
      <c r="I234" s="223"/>
      <c r="J234" s="219"/>
      <c r="K234" s="219"/>
      <c r="L234" s="224"/>
      <c r="M234" s="225"/>
      <c r="N234" s="226"/>
      <c r="O234" s="226"/>
      <c r="P234" s="226"/>
      <c r="Q234" s="226"/>
      <c r="R234" s="226"/>
      <c r="S234" s="226"/>
      <c r="T234" s="227"/>
      <c r="AT234" s="228" t="s">
        <v>159</v>
      </c>
      <c r="AU234" s="228" t="s">
        <v>86</v>
      </c>
      <c r="AV234" s="13" t="s">
        <v>86</v>
      </c>
      <c r="AW234" s="13" t="s">
        <v>32</v>
      </c>
      <c r="AX234" s="13" t="s">
        <v>83</v>
      </c>
      <c r="AY234" s="228" t="s">
        <v>134</v>
      </c>
    </row>
    <row r="235" spans="2:63" s="12" customFormat="1" ht="22.9" customHeight="1">
      <c r="B235" s="185"/>
      <c r="C235" s="186"/>
      <c r="D235" s="187" t="s">
        <v>74</v>
      </c>
      <c r="E235" s="199" t="s">
        <v>166</v>
      </c>
      <c r="F235" s="199" t="s">
        <v>531</v>
      </c>
      <c r="G235" s="186"/>
      <c r="H235" s="186"/>
      <c r="I235" s="189"/>
      <c r="J235" s="200">
        <f>BK235</f>
        <v>0</v>
      </c>
      <c r="K235" s="186"/>
      <c r="L235" s="191"/>
      <c r="M235" s="192"/>
      <c r="N235" s="193"/>
      <c r="O235" s="193"/>
      <c r="P235" s="194">
        <f>SUM(P236:P246)</f>
        <v>0</v>
      </c>
      <c r="Q235" s="193"/>
      <c r="R235" s="194">
        <f>SUM(R236:R246)</f>
        <v>18.62492468</v>
      </c>
      <c r="S235" s="193"/>
      <c r="T235" s="195">
        <f>SUM(T236:T246)</f>
        <v>0</v>
      </c>
      <c r="AR235" s="196" t="s">
        <v>83</v>
      </c>
      <c r="AT235" s="197" t="s">
        <v>74</v>
      </c>
      <c r="AU235" s="197" t="s">
        <v>83</v>
      </c>
      <c r="AY235" s="196" t="s">
        <v>134</v>
      </c>
      <c r="BK235" s="198">
        <f>SUM(BK236:BK246)</f>
        <v>0</v>
      </c>
    </row>
    <row r="236" spans="1:65" s="2" customFormat="1" ht="21.6" customHeight="1">
      <c r="A236" s="32"/>
      <c r="B236" s="33"/>
      <c r="C236" s="201" t="s">
        <v>295</v>
      </c>
      <c r="D236" s="201" t="s">
        <v>136</v>
      </c>
      <c r="E236" s="202" t="s">
        <v>532</v>
      </c>
      <c r="F236" s="203" t="s">
        <v>533</v>
      </c>
      <c r="G236" s="204" t="s">
        <v>356</v>
      </c>
      <c r="H236" s="205">
        <v>13.6</v>
      </c>
      <c r="I236" s="206"/>
      <c r="J236" s="207">
        <f>ROUND(I236*H236,2)</f>
        <v>0</v>
      </c>
      <c r="K236" s="203" t="s">
        <v>140</v>
      </c>
      <c r="L236" s="37"/>
      <c r="M236" s="208" t="s">
        <v>1</v>
      </c>
      <c r="N236" s="209" t="s">
        <v>40</v>
      </c>
      <c r="O236" s="69"/>
      <c r="P236" s="210">
        <f>O236*H236</f>
        <v>0</v>
      </c>
      <c r="Q236" s="210">
        <v>4E-05</v>
      </c>
      <c r="R236" s="210">
        <f>Q236*H236</f>
        <v>0.000544</v>
      </c>
      <c r="S236" s="210">
        <v>0</v>
      </c>
      <c r="T236" s="211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212" t="s">
        <v>141</v>
      </c>
      <c r="AT236" s="212" t="s">
        <v>136</v>
      </c>
      <c r="AU236" s="212" t="s">
        <v>86</v>
      </c>
      <c r="AY236" s="15" t="s">
        <v>134</v>
      </c>
      <c r="BE236" s="213">
        <f>IF(N236="základní",J236,0)</f>
        <v>0</v>
      </c>
      <c r="BF236" s="213">
        <f>IF(N236="snížená",J236,0)</f>
        <v>0</v>
      </c>
      <c r="BG236" s="213">
        <f>IF(N236="zákl. přenesená",J236,0)</f>
        <v>0</v>
      </c>
      <c r="BH236" s="213">
        <f>IF(N236="sníž. přenesená",J236,0)</f>
        <v>0</v>
      </c>
      <c r="BI236" s="213">
        <f>IF(N236="nulová",J236,0)</f>
        <v>0</v>
      </c>
      <c r="BJ236" s="15" t="s">
        <v>83</v>
      </c>
      <c r="BK236" s="213">
        <f>ROUND(I236*H236,2)</f>
        <v>0</v>
      </c>
      <c r="BL236" s="15" t="s">
        <v>141</v>
      </c>
      <c r="BM236" s="212" t="s">
        <v>534</v>
      </c>
    </row>
    <row r="237" spans="1:47" s="2" customFormat="1" ht="19.5">
      <c r="A237" s="32"/>
      <c r="B237" s="33"/>
      <c r="C237" s="34"/>
      <c r="D237" s="214" t="s">
        <v>143</v>
      </c>
      <c r="E237" s="34"/>
      <c r="F237" s="215" t="s">
        <v>535</v>
      </c>
      <c r="G237" s="34"/>
      <c r="H237" s="34"/>
      <c r="I237" s="113"/>
      <c r="J237" s="34"/>
      <c r="K237" s="34"/>
      <c r="L237" s="37"/>
      <c r="M237" s="216"/>
      <c r="N237" s="217"/>
      <c r="O237" s="69"/>
      <c r="P237" s="69"/>
      <c r="Q237" s="69"/>
      <c r="R237" s="69"/>
      <c r="S237" s="69"/>
      <c r="T237" s="70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5" t="s">
        <v>143</v>
      </c>
      <c r="AU237" s="15" t="s">
        <v>86</v>
      </c>
    </row>
    <row r="238" spans="2:51" s="13" customFormat="1" ht="12">
      <c r="B238" s="218"/>
      <c r="C238" s="219"/>
      <c r="D238" s="214" t="s">
        <v>159</v>
      </c>
      <c r="E238" s="220" t="s">
        <v>1</v>
      </c>
      <c r="F238" s="221" t="s">
        <v>536</v>
      </c>
      <c r="G238" s="219"/>
      <c r="H238" s="222">
        <v>13.6</v>
      </c>
      <c r="I238" s="223"/>
      <c r="J238" s="219"/>
      <c r="K238" s="219"/>
      <c r="L238" s="224"/>
      <c r="M238" s="225"/>
      <c r="N238" s="226"/>
      <c r="O238" s="226"/>
      <c r="P238" s="226"/>
      <c r="Q238" s="226"/>
      <c r="R238" s="226"/>
      <c r="S238" s="226"/>
      <c r="T238" s="227"/>
      <c r="AT238" s="228" t="s">
        <v>159</v>
      </c>
      <c r="AU238" s="228" t="s">
        <v>86</v>
      </c>
      <c r="AV238" s="13" t="s">
        <v>86</v>
      </c>
      <c r="AW238" s="13" t="s">
        <v>32</v>
      </c>
      <c r="AX238" s="13" t="s">
        <v>83</v>
      </c>
      <c r="AY238" s="228" t="s">
        <v>134</v>
      </c>
    </row>
    <row r="239" spans="1:65" s="2" customFormat="1" ht="14.45" customHeight="1">
      <c r="A239" s="32"/>
      <c r="B239" s="33"/>
      <c r="C239" s="229" t="s">
        <v>301</v>
      </c>
      <c r="D239" s="229" t="s">
        <v>163</v>
      </c>
      <c r="E239" s="230" t="s">
        <v>537</v>
      </c>
      <c r="F239" s="231" t="s">
        <v>538</v>
      </c>
      <c r="G239" s="232" t="s">
        <v>139</v>
      </c>
      <c r="H239" s="233">
        <v>3</v>
      </c>
      <c r="I239" s="234"/>
      <c r="J239" s="235">
        <f>ROUND(I239*H239,2)</f>
        <v>0</v>
      </c>
      <c r="K239" s="231" t="s">
        <v>1</v>
      </c>
      <c r="L239" s="236"/>
      <c r="M239" s="237" t="s">
        <v>1</v>
      </c>
      <c r="N239" s="238" t="s">
        <v>40</v>
      </c>
      <c r="O239" s="69"/>
      <c r="P239" s="210">
        <f>O239*H239</f>
        <v>0</v>
      </c>
      <c r="Q239" s="210">
        <v>0.155</v>
      </c>
      <c r="R239" s="210">
        <f>Q239*H239</f>
        <v>0.46499999999999997</v>
      </c>
      <c r="S239" s="210">
        <v>0</v>
      </c>
      <c r="T239" s="211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212" t="s">
        <v>166</v>
      </c>
      <c r="AT239" s="212" t="s">
        <v>163</v>
      </c>
      <c r="AU239" s="212" t="s">
        <v>86</v>
      </c>
      <c r="AY239" s="15" t="s">
        <v>134</v>
      </c>
      <c r="BE239" s="213">
        <f>IF(N239="základní",J239,0)</f>
        <v>0</v>
      </c>
      <c r="BF239" s="213">
        <f>IF(N239="snížená",J239,0)</f>
        <v>0</v>
      </c>
      <c r="BG239" s="213">
        <f>IF(N239="zákl. přenesená",J239,0)</f>
        <v>0</v>
      </c>
      <c r="BH239" s="213">
        <f>IF(N239="sníž. přenesená",J239,0)</f>
        <v>0</v>
      </c>
      <c r="BI239" s="213">
        <f>IF(N239="nulová",J239,0)</f>
        <v>0</v>
      </c>
      <c r="BJ239" s="15" t="s">
        <v>83</v>
      </c>
      <c r="BK239" s="213">
        <f>ROUND(I239*H239,2)</f>
        <v>0</v>
      </c>
      <c r="BL239" s="15" t="s">
        <v>141</v>
      </c>
      <c r="BM239" s="212" t="s">
        <v>539</v>
      </c>
    </row>
    <row r="240" spans="1:47" s="2" customFormat="1" ht="12">
      <c r="A240" s="32"/>
      <c r="B240" s="33"/>
      <c r="C240" s="34"/>
      <c r="D240" s="214" t="s">
        <v>143</v>
      </c>
      <c r="E240" s="34"/>
      <c r="F240" s="215" t="s">
        <v>538</v>
      </c>
      <c r="G240" s="34"/>
      <c r="H240" s="34"/>
      <c r="I240" s="113"/>
      <c r="J240" s="34"/>
      <c r="K240" s="34"/>
      <c r="L240" s="37"/>
      <c r="M240" s="216"/>
      <c r="N240" s="217"/>
      <c r="O240" s="69"/>
      <c r="P240" s="69"/>
      <c r="Q240" s="69"/>
      <c r="R240" s="69"/>
      <c r="S240" s="69"/>
      <c r="T240" s="70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5" t="s">
        <v>143</v>
      </c>
      <c r="AU240" s="15" t="s">
        <v>86</v>
      </c>
    </row>
    <row r="241" spans="1:65" s="2" customFormat="1" ht="21.6" customHeight="1">
      <c r="A241" s="32"/>
      <c r="B241" s="33"/>
      <c r="C241" s="201" t="s">
        <v>307</v>
      </c>
      <c r="D241" s="201" t="s">
        <v>136</v>
      </c>
      <c r="E241" s="202" t="s">
        <v>540</v>
      </c>
      <c r="F241" s="203" t="s">
        <v>541</v>
      </c>
      <c r="G241" s="204" t="s">
        <v>156</v>
      </c>
      <c r="H241" s="205">
        <v>7.372</v>
      </c>
      <c r="I241" s="206"/>
      <c r="J241" s="207">
        <f>ROUND(I241*H241,2)</f>
        <v>0</v>
      </c>
      <c r="K241" s="203" t="s">
        <v>140</v>
      </c>
      <c r="L241" s="37"/>
      <c r="M241" s="208" t="s">
        <v>1</v>
      </c>
      <c r="N241" s="209" t="s">
        <v>40</v>
      </c>
      <c r="O241" s="69"/>
      <c r="P241" s="210">
        <f>O241*H241</f>
        <v>0</v>
      </c>
      <c r="Q241" s="210">
        <v>2.45329</v>
      </c>
      <c r="R241" s="210">
        <f>Q241*H241</f>
        <v>18.08565388</v>
      </c>
      <c r="S241" s="210">
        <v>0</v>
      </c>
      <c r="T241" s="211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212" t="s">
        <v>141</v>
      </c>
      <c r="AT241" s="212" t="s">
        <v>136</v>
      </c>
      <c r="AU241" s="212" t="s">
        <v>86</v>
      </c>
      <c r="AY241" s="15" t="s">
        <v>134</v>
      </c>
      <c r="BE241" s="213">
        <f>IF(N241="základní",J241,0)</f>
        <v>0</v>
      </c>
      <c r="BF241" s="213">
        <f>IF(N241="snížená",J241,0)</f>
        <v>0</v>
      </c>
      <c r="BG241" s="213">
        <f>IF(N241="zákl. přenesená",J241,0)</f>
        <v>0</v>
      </c>
      <c r="BH241" s="213">
        <f>IF(N241="sníž. přenesená",J241,0)</f>
        <v>0</v>
      </c>
      <c r="BI241" s="213">
        <f>IF(N241="nulová",J241,0)</f>
        <v>0</v>
      </c>
      <c r="BJ241" s="15" t="s">
        <v>83</v>
      </c>
      <c r="BK241" s="213">
        <f>ROUND(I241*H241,2)</f>
        <v>0</v>
      </c>
      <c r="BL241" s="15" t="s">
        <v>141</v>
      </c>
      <c r="BM241" s="212" t="s">
        <v>542</v>
      </c>
    </row>
    <row r="242" spans="1:47" s="2" customFormat="1" ht="12">
      <c r="A242" s="32"/>
      <c r="B242" s="33"/>
      <c r="C242" s="34"/>
      <c r="D242" s="214" t="s">
        <v>143</v>
      </c>
      <c r="E242" s="34"/>
      <c r="F242" s="215" t="s">
        <v>543</v>
      </c>
      <c r="G242" s="34"/>
      <c r="H242" s="34"/>
      <c r="I242" s="113"/>
      <c r="J242" s="34"/>
      <c r="K242" s="34"/>
      <c r="L242" s="37"/>
      <c r="M242" s="216"/>
      <c r="N242" s="217"/>
      <c r="O242" s="69"/>
      <c r="P242" s="69"/>
      <c r="Q242" s="69"/>
      <c r="R242" s="69"/>
      <c r="S242" s="69"/>
      <c r="T242" s="70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5" t="s">
        <v>143</v>
      </c>
      <c r="AU242" s="15" t="s">
        <v>86</v>
      </c>
    </row>
    <row r="243" spans="2:51" s="13" customFormat="1" ht="12">
      <c r="B243" s="218"/>
      <c r="C243" s="219"/>
      <c r="D243" s="214" t="s">
        <v>159</v>
      </c>
      <c r="E243" s="220" t="s">
        <v>1</v>
      </c>
      <c r="F243" s="221" t="s">
        <v>544</v>
      </c>
      <c r="G243" s="219"/>
      <c r="H243" s="222">
        <v>7.372</v>
      </c>
      <c r="I243" s="223"/>
      <c r="J243" s="219"/>
      <c r="K243" s="219"/>
      <c r="L243" s="224"/>
      <c r="M243" s="225"/>
      <c r="N243" s="226"/>
      <c r="O243" s="226"/>
      <c r="P243" s="226"/>
      <c r="Q243" s="226"/>
      <c r="R243" s="226"/>
      <c r="S243" s="226"/>
      <c r="T243" s="227"/>
      <c r="AT243" s="228" t="s">
        <v>159</v>
      </c>
      <c r="AU243" s="228" t="s">
        <v>86</v>
      </c>
      <c r="AV243" s="13" t="s">
        <v>86</v>
      </c>
      <c r="AW243" s="13" t="s">
        <v>32</v>
      </c>
      <c r="AX243" s="13" t="s">
        <v>83</v>
      </c>
      <c r="AY243" s="228" t="s">
        <v>134</v>
      </c>
    </row>
    <row r="244" spans="1:65" s="2" customFormat="1" ht="14.45" customHeight="1">
      <c r="A244" s="32"/>
      <c r="B244" s="33"/>
      <c r="C244" s="201" t="s">
        <v>328</v>
      </c>
      <c r="D244" s="201" t="s">
        <v>136</v>
      </c>
      <c r="E244" s="202" t="s">
        <v>545</v>
      </c>
      <c r="F244" s="203" t="s">
        <v>546</v>
      </c>
      <c r="G244" s="204" t="s">
        <v>251</v>
      </c>
      <c r="H244" s="205">
        <v>18.34</v>
      </c>
      <c r="I244" s="206"/>
      <c r="J244" s="207">
        <f>ROUND(I244*H244,2)</f>
        <v>0</v>
      </c>
      <c r="K244" s="203" t="s">
        <v>140</v>
      </c>
      <c r="L244" s="37"/>
      <c r="M244" s="208" t="s">
        <v>1</v>
      </c>
      <c r="N244" s="209" t="s">
        <v>40</v>
      </c>
      <c r="O244" s="69"/>
      <c r="P244" s="210">
        <f>O244*H244</f>
        <v>0</v>
      </c>
      <c r="Q244" s="210">
        <v>0.00402</v>
      </c>
      <c r="R244" s="210">
        <f>Q244*H244</f>
        <v>0.0737268</v>
      </c>
      <c r="S244" s="210">
        <v>0</v>
      </c>
      <c r="T244" s="211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212" t="s">
        <v>141</v>
      </c>
      <c r="AT244" s="212" t="s">
        <v>136</v>
      </c>
      <c r="AU244" s="212" t="s">
        <v>86</v>
      </c>
      <c r="AY244" s="15" t="s">
        <v>134</v>
      </c>
      <c r="BE244" s="213">
        <f>IF(N244="základní",J244,0)</f>
        <v>0</v>
      </c>
      <c r="BF244" s="213">
        <f>IF(N244="snížená",J244,0)</f>
        <v>0</v>
      </c>
      <c r="BG244" s="213">
        <f>IF(N244="zákl. přenesená",J244,0)</f>
        <v>0</v>
      </c>
      <c r="BH244" s="213">
        <f>IF(N244="sníž. přenesená",J244,0)</f>
        <v>0</v>
      </c>
      <c r="BI244" s="213">
        <f>IF(N244="nulová",J244,0)</f>
        <v>0</v>
      </c>
      <c r="BJ244" s="15" t="s">
        <v>83</v>
      </c>
      <c r="BK244" s="213">
        <f>ROUND(I244*H244,2)</f>
        <v>0</v>
      </c>
      <c r="BL244" s="15" t="s">
        <v>141</v>
      </c>
      <c r="BM244" s="212" t="s">
        <v>547</v>
      </c>
    </row>
    <row r="245" spans="1:47" s="2" customFormat="1" ht="12">
      <c r="A245" s="32"/>
      <c r="B245" s="33"/>
      <c r="C245" s="34"/>
      <c r="D245" s="214" t="s">
        <v>143</v>
      </c>
      <c r="E245" s="34"/>
      <c r="F245" s="215" t="s">
        <v>548</v>
      </c>
      <c r="G245" s="34"/>
      <c r="H245" s="34"/>
      <c r="I245" s="113"/>
      <c r="J245" s="34"/>
      <c r="K245" s="34"/>
      <c r="L245" s="37"/>
      <c r="M245" s="216"/>
      <c r="N245" s="217"/>
      <c r="O245" s="69"/>
      <c r="P245" s="69"/>
      <c r="Q245" s="69"/>
      <c r="R245" s="69"/>
      <c r="S245" s="69"/>
      <c r="T245" s="70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5" t="s">
        <v>143</v>
      </c>
      <c r="AU245" s="15" t="s">
        <v>86</v>
      </c>
    </row>
    <row r="246" spans="2:51" s="13" customFormat="1" ht="12">
      <c r="B246" s="218"/>
      <c r="C246" s="219"/>
      <c r="D246" s="214" t="s">
        <v>159</v>
      </c>
      <c r="E246" s="220" t="s">
        <v>1</v>
      </c>
      <c r="F246" s="221" t="s">
        <v>549</v>
      </c>
      <c r="G246" s="219"/>
      <c r="H246" s="222">
        <v>18.34</v>
      </c>
      <c r="I246" s="223"/>
      <c r="J246" s="219"/>
      <c r="K246" s="219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159</v>
      </c>
      <c r="AU246" s="228" t="s">
        <v>86</v>
      </c>
      <c r="AV246" s="13" t="s">
        <v>86</v>
      </c>
      <c r="AW246" s="13" t="s">
        <v>32</v>
      </c>
      <c r="AX246" s="13" t="s">
        <v>83</v>
      </c>
      <c r="AY246" s="228" t="s">
        <v>134</v>
      </c>
    </row>
    <row r="247" spans="2:63" s="12" customFormat="1" ht="22.9" customHeight="1">
      <c r="B247" s="185"/>
      <c r="C247" s="186"/>
      <c r="D247" s="187" t="s">
        <v>74</v>
      </c>
      <c r="E247" s="199" t="s">
        <v>183</v>
      </c>
      <c r="F247" s="199" t="s">
        <v>550</v>
      </c>
      <c r="G247" s="186"/>
      <c r="H247" s="186"/>
      <c r="I247" s="189"/>
      <c r="J247" s="200">
        <f>BK247</f>
        <v>0</v>
      </c>
      <c r="K247" s="186"/>
      <c r="L247" s="191"/>
      <c r="M247" s="192"/>
      <c r="N247" s="193"/>
      <c r="O247" s="193"/>
      <c r="P247" s="194">
        <f>SUM(P248:P258)</f>
        <v>0</v>
      </c>
      <c r="Q247" s="193"/>
      <c r="R247" s="194">
        <f>SUM(R248:R258)</f>
        <v>0.47023506000000004</v>
      </c>
      <c r="S247" s="193"/>
      <c r="T247" s="195">
        <f>SUM(T248:T258)</f>
        <v>0</v>
      </c>
      <c r="AR247" s="196" t="s">
        <v>83</v>
      </c>
      <c r="AT247" s="197" t="s">
        <v>74</v>
      </c>
      <c r="AU247" s="197" t="s">
        <v>83</v>
      </c>
      <c r="AY247" s="196" t="s">
        <v>134</v>
      </c>
      <c r="BK247" s="198">
        <f>SUM(BK248:BK258)</f>
        <v>0</v>
      </c>
    </row>
    <row r="248" spans="1:65" s="2" customFormat="1" ht="14.45" customHeight="1">
      <c r="A248" s="32"/>
      <c r="B248" s="33"/>
      <c r="C248" s="201" t="s">
        <v>335</v>
      </c>
      <c r="D248" s="201" t="s">
        <v>136</v>
      </c>
      <c r="E248" s="202" t="s">
        <v>551</v>
      </c>
      <c r="F248" s="203" t="s">
        <v>552</v>
      </c>
      <c r="G248" s="204" t="s">
        <v>251</v>
      </c>
      <c r="H248" s="205">
        <v>0.99</v>
      </c>
      <c r="I248" s="206"/>
      <c r="J248" s="207">
        <f>ROUND(I248*H248,2)</f>
        <v>0</v>
      </c>
      <c r="K248" s="203" t="s">
        <v>140</v>
      </c>
      <c r="L248" s="37"/>
      <c r="M248" s="208" t="s">
        <v>1</v>
      </c>
      <c r="N248" s="209" t="s">
        <v>40</v>
      </c>
      <c r="O248" s="69"/>
      <c r="P248" s="210">
        <f>O248*H248</f>
        <v>0</v>
      </c>
      <c r="Q248" s="210">
        <v>0.00909</v>
      </c>
      <c r="R248" s="210">
        <f>Q248*H248</f>
        <v>0.008999100000000001</v>
      </c>
      <c r="S248" s="210">
        <v>0</v>
      </c>
      <c r="T248" s="211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212" t="s">
        <v>141</v>
      </c>
      <c r="AT248" s="212" t="s">
        <v>136</v>
      </c>
      <c r="AU248" s="212" t="s">
        <v>86</v>
      </c>
      <c r="AY248" s="15" t="s">
        <v>134</v>
      </c>
      <c r="BE248" s="213">
        <f>IF(N248="základní",J248,0)</f>
        <v>0</v>
      </c>
      <c r="BF248" s="213">
        <f>IF(N248="snížená",J248,0)</f>
        <v>0</v>
      </c>
      <c r="BG248" s="213">
        <f>IF(N248="zákl. přenesená",J248,0)</f>
        <v>0</v>
      </c>
      <c r="BH248" s="213">
        <f>IF(N248="sníž. přenesená",J248,0)</f>
        <v>0</v>
      </c>
      <c r="BI248" s="213">
        <f>IF(N248="nulová",J248,0)</f>
        <v>0</v>
      </c>
      <c r="BJ248" s="15" t="s">
        <v>83</v>
      </c>
      <c r="BK248" s="213">
        <f>ROUND(I248*H248,2)</f>
        <v>0</v>
      </c>
      <c r="BL248" s="15" t="s">
        <v>141</v>
      </c>
      <c r="BM248" s="212" t="s">
        <v>553</v>
      </c>
    </row>
    <row r="249" spans="1:47" s="2" customFormat="1" ht="19.5">
      <c r="A249" s="32"/>
      <c r="B249" s="33"/>
      <c r="C249" s="34"/>
      <c r="D249" s="214" t="s">
        <v>143</v>
      </c>
      <c r="E249" s="34"/>
      <c r="F249" s="215" t="s">
        <v>554</v>
      </c>
      <c r="G249" s="34"/>
      <c r="H249" s="34"/>
      <c r="I249" s="113"/>
      <c r="J249" s="34"/>
      <c r="K249" s="34"/>
      <c r="L249" s="37"/>
      <c r="M249" s="216"/>
      <c r="N249" s="217"/>
      <c r="O249" s="69"/>
      <c r="P249" s="69"/>
      <c r="Q249" s="69"/>
      <c r="R249" s="69"/>
      <c r="S249" s="69"/>
      <c r="T249" s="70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5" t="s">
        <v>143</v>
      </c>
      <c r="AU249" s="15" t="s">
        <v>86</v>
      </c>
    </row>
    <row r="250" spans="2:51" s="13" customFormat="1" ht="12">
      <c r="B250" s="218"/>
      <c r="C250" s="219"/>
      <c r="D250" s="214" t="s">
        <v>159</v>
      </c>
      <c r="E250" s="220" t="s">
        <v>1</v>
      </c>
      <c r="F250" s="221" t="s">
        <v>555</v>
      </c>
      <c r="G250" s="219"/>
      <c r="H250" s="222">
        <v>0.99</v>
      </c>
      <c r="I250" s="223"/>
      <c r="J250" s="219"/>
      <c r="K250" s="219"/>
      <c r="L250" s="224"/>
      <c r="M250" s="225"/>
      <c r="N250" s="226"/>
      <c r="O250" s="226"/>
      <c r="P250" s="226"/>
      <c r="Q250" s="226"/>
      <c r="R250" s="226"/>
      <c r="S250" s="226"/>
      <c r="T250" s="227"/>
      <c r="AT250" s="228" t="s">
        <v>159</v>
      </c>
      <c r="AU250" s="228" t="s">
        <v>86</v>
      </c>
      <c r="AV250" s="13" t="s">
        <v>86</v>
      </c>
      <c r="AW250" s="13" t="s">
        <v>32</v>
      </c>
      <c r="AX250" s="13" t="s">
        <v>83</v>
      </c>
      <c r="AY250" s="228" t="s">
        <v>134</v>
      </c>
    </row>
    <row r="251" spans="1:65" s="2" customFormat="1" ht="14.45" customHeight="1">
      <c r="A251" s="32"/>
      <c r="B251" s="33"/>
      <c r="C251" s="201" t="s">
        <v>341</v>
      </c>
      <c r="D251" s="201" t="s">
        <v>136</v>
      </c>
      <c r="E251" s="202" t="s">
        <v>556</v>
      </c>
      <c r="F251" s="203" t="s">
        <v>557</v>
      </c>
      <c r="G251" s="204" t="s">
        <v>356</v>
      </c>
      <c r="H251" s="205">
        <v>1.978</v>
      </c>
      <c r="I251" s="206"/>
      <c r="J251" s="207">
        <f>ROUND(I251*H251,2)</f>
        <v>0</v>
      </c>
      <c r="K251" s="203" t="s">
        <v>140</v>
      </c>
      <c r="L251" s="37"/>
      <c r="M251" s="208" t="s">
        <v>1</v>
      </c>
      <c r="N251" s="209" t="s">
        <v>40</v>
      </c>
      <c r="O251" s="69"/>
      <c r="P251" s="210">
        <f>O251*H251</f>
        <v>0</v>
      </c>
      <c r="Q251" s="210">
        <v>0.00022</v>
      </c>
      <c r="R251" s="210">
        <f>Q251*H251</f>
        <v>0.00043516000000000003</v>
      </c>
      <c r="S251" s="210">
        <v>0</v>
      </c>
      <c r="T251" s="211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212" t="s">
        <v>141</v>
      </c>
      <c r="AT251" s="212" t="s">
        <v>136</v>
      </c>
      <c r="AU251" s="212" t="s">
        <v>86</v>
      </c>
      <c r="AY251" s="15" t="s">
        <v>134</v>
      </c>
      <c r="BE251" s="213">
        <f>IF(N251="základní",J251,0)</f>
        <v>0</v>
      </c>
      <c r="BF251" s="213">
        <f>IF(N251="snížená",J251,0)</f>
        <v>0</v>
      </c>
      <c r="BG251" s="213">
        <f>IF(N251="zákl. přenesená",J251,0)</f>
        <v>0</v>
      </c>
      <c r="BH251" s="213">
        <f>IF(N251="sníž. přenesená",J251,0)</f>
        <v>0</v>
      </c>
      <c r="BI251" s="213">
        <f>IF(N251="nulová",J251,0)</f>
        <v>0</v>
      </c>
      <c r="BJ251" s="15" t="s">
        <v>83</v>
      </c>
      <c r="BK251" s="213">
        <f>ROUND(I251*H251,2)</f>
        <v>0</v>
      </c>
      <c r="BL251" s="15" t="s">
        <v>141</v>
      </c>
      <c r="BM251" s="212" t="s">
        <v>558</v>
      </c>
    </row>
    <row r="252" spans="1:47" s="2" customFormat="1" ht="12">
      <c r="A252" s="32"/>
      <c r="B252" s="33"/>
      <c r="C252" s="34"/>
      <c r="D252" s="214" t="s">
        <v>143</v>
      </c>
      <c r="E252" s="34"/>
      <c r="F252" s="215" t="s">
        <v>559</v>
      </c>
      <c r="G252" s="34"/>
      <c r="H252" s="34"/>
      <c r="I252" s="113"/>
      <c r="J252" s="34"/>
      <c r="K252" s="34"/>
      <c r="L252" s="37"/>
      <c r="M252" s="216"/>
      <c r="N252" s="217"/>
      <c r="O252" s="69"/>
      <c r="P252" s="69"/>
      <c r="Q252" s="69"/>
      <c r="R252" s="69"/>
      <c r="S252" s="69"/>
      <c r="T252" s="70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5" t="s">
        <v>143</v>
      </c>
      <c r="AU252" s="15" t="s">
        <v>86</v>
      </c>
    </row>
    <row r="253" spans="2:51" s="13" customFormat="1" ht="12">
      <c r="B253" s="218"/>
      <c r="C253" s="219"/>
      <c r="D253" s="214" t="s">
        <v>159</v>
      </c>
      <c r="E253" s="220" t="s">
        <v>1</v>
      </c>
      <c r="F253" s="221" t="s">
        <v>560</v>
      </c>
      <c r="G253" s="219"/>
      <c r="H253" s="222">
        <v>1.978</v>
      </c>
      <c r="I253" s="223"/>
      <c r="J253" s="219"/>
      <c r="K253" s="219"/>
      <c r="L253" s="224"/>
      <c r="M253" s="225"/>
      <c r="N253" s="226"/>
      <c r="O253" s="226"/>
      <c r="P253" s="226"/>
      <c r="Q253" s="226"/>
      <c r="R253" s="226"/>
      <c r="S253" s="226"/>
      <c r="T253" s="227"/>
      <c r="AT253" s="228" t="s">
        <v>159</v>
      </c>
      <c r="AU253" s="228" t="s">
        <v>86</v>
      </c>
      <c r="AV253" s="13" t="s">
        <v>86</v>
      </c>
      <c r="AW253" s="13" t="s">
        <v>32</v>
      </c>
      <c r="AX253" s="13" t="s">
        <v>83</v>
      </c>
      <c r="AY253" s="228" t="s">
        <v>134</v>
      </c>
    </row>
    <row r="254" spans="1:65" s="2" customFormat="1" ht="14.45" customHeight="1">
      <c r="A254" s="32"/>
      <c r="B254" s="33"/>
      <c r="C254" s="201" t="s">
        <v>348</v>
      </c>
      <c r="D254" s="201" t="s">
        <v>136</v>
      </c>
      <c r="E254" s="202" t="s">
        <v>561</v>
      </c>
      <c r="F254" s="203" t="s">
        <v>562</v>
      </c>
      <c r="G254" s="204" t="s">
        <v>251</v>
      </c>
      <c r="H254" s="205">
        <v>6.282</v>
      </c>
      <c r="I254" s="206"/>
      <c r="J254" s="207">
        <f>ROUND(I254*H254,2)</f>
        <v>0</v>
      </c>
      <c r="K254" s="203" t="s">
        <v>140</v>
      </c>
      <c r="L254" s="37"/>
      <c r="M254" s="208" t="s">
        <v>1</v>
      </c>
      <c r="N254" s="209" t="s">
        <v>40</v>
      </c>
      <c r="O254" s="69"/>
      <c r="P254" s="210">
        <f>O254*H254</f>
        <v>0</v>
      </c>
      <c r="Q254" s="210">
        <v>0.0394</v>
      </c>
      <c r="R254" s="210">
        <f>Q254*H254</f>
        <v>0.24751079999999998</v>
      </c>
      <c r="S254" s="210">
        <v>0</v>
      </c>
      <c r="T254" s="211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212" t="s">
        <v>141</v>
      </c>
      <c r="AT254" s="212" t="s">
        <v>136</v>
      </c>
      <c r="AU254" s="212" t="s">
        <v>86</v>
      </c>
      <c r="AY254" s="15" t="s">
        <v>134</v>
      </c>
      <c r="BE254" s="213">
        <f>IF(N254="základní",J254,0)</f>
        <v>0</v>
      </c>
      <c r="BF254" s="213">
        <f>IF(N254="snížená",J254,0)</f>
        <v>0</v>
      </c>
      <c r="BG254" s="213">
        <f>IF(N254="zákl. přenesená",J254,0)</f>
        <v>0</v>
      </c>
      <c r="BH254" s="213">
        <f>IF(N254="sníž. přenesená",J254,0)</f>
        <v>0</v>
      </c>
      <c r="BI254" s="213">
        <f>IF(N254="nulová",J254,0)</f>
        <v>0</v>
      </c>
      <c r="BJ254" s="15" t="s">
        <v>83</v>
      </c>
      <c r="BK254" s="213">
        <f>ROUND(I254*H254,2)</f>
        <v>0</v>
      </c>
      <c r="BL254" s="15" t="s">
        <v>141</v>
      </c>
      <c r="BM254" s="212" t="s">
        <v>563</v>
      </c>
    </row>
    <row r="255" spans="1:47" s="2" customFormat="1" ht="19.5">
      <c r="A255" s="32"/>
      <c r="B255" s="33"/>
      <c r="C255" s="34"/>
      <c r="D255" s="214" t="s">
        <v>143</v>
      </c>
      <c r="E255" s="34"/>
      <c r="F255" s="215" t="s">
        <v>564</v>
      </c>
      <c r="G255" s="34"/>
      <c r="H255" s="34"/>
      <c r="I255" s="113"/>
      <c r="J255" s="34"/>
      <c r="K255" s="34"/>
      <c r="L255" s="37"/>
      <c r="M255" s="216"/>
      <c r="N255" s="217"/>
      <c r="O255" s="69"/>
      <c r="P255" s="69"/>
      <c r="Q255" s="69"/>
      <c r="R255" s="69"/>
      <c r="S255" s="69"/>
      <c r="T255" s="70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5" t="s">
        <v>143</v>
      </c>
      <c r="AU255" s="15" t="s">
        <v>86</v>
      </c>
    </row>
    <row r="256" spans="2:51" s="13" customFormat="1" ht="12">
      <c r="B256" s="218"/>
      <c r="C256" s="219"/>
      <c r="D256" s="214" t="s">
        <v>159</v>
      </c>
      <c r="E256" s="220" t="s">
        <v>1</v>
      </c>
      <c r="F256" s="221" t="s">
        <v>565</v>
      </c>
      <c r="G256" s="219"/>
      <c r="H256" s="222">
        <v>6.282</v>
      </c>
      <c r="I256" s="223"/>
      <c r="J256" s="219"/>
      <c r="K256" s="219"/>
      <c r="L256" s="224"/>
      <c r="M256" s="225"/>
      <c r="N256" s="226"/>
      <c r="O256" s="226"/>
      <c r="P256" s="226"/>
      <c r="Q256" s="226"/>
      <c r="R256" s="226"/>
      <c r="S256" s="226"/>
      <c r="T256" s="227"/>
      <c r="AT256" s="228" t="s">
        <v>159</v>
      </c>
      <c r="AU256" s="228" t="s">
        <v>86</v>
      </c>
      <c r="AV256" s="13" t="s">
        <v>86</v>
      </c>
      <c r="AW256" s="13" t="s">
        <v>32</v>
      </c>
      <c r="AX256" s="13" t="s">
        <v>83</v>
      </c>
      <c r="AY256" s="228" t="s">
        <v>134</v>
      </c>
    </row>
    <row r="257" spans="1:65" s="2" customFormat="1" ht="14.45" customHeight="1">
      <c r="A257" s="32"/>
      <c r="B257" s="33"/>
      <c r="C257" s="201" t="s">
        <v>321</v>
      </c>
      <c r="D257" s="201" t="s">
        <v>136</v>
      </c>
      <c r="E257" s="202" t="s">
        <v>566</v>
      </c>
      <c r="F257" s="203" t="s">
        <v>567</v>
      </c>
      <c r="G257" s="204" t="s">
        <v>356</v>
      </c>
      <c r="H257" s="205">
        <v>3.08</v>
      </c>
      <c r="I257" s="206"/>
      <c r="J257" s="207">
        <f>ROUND(I257*H257,2)</f>
        <v>0</v>
      </c>
      <c r="K257" s="203" t="s">
        <v>140</v>
      </c>
      <c r="L257" s="37"/>
      <c r="M257" s="208" t="s">
        <v>1</v>
      </c>
      <c r="N257" s="209" t="s">
        <v>40</v>
      </c>
      <c r="O257" s="69"/>
      <c r="P257" s="210">
        <f>O257*H257</f>
        <v>0</v>
      </c>
      <c r="Q257" s="210">
        <v>0.06925</v>
      </c>
      <c r="R257" s="210">
        <f>Q257*H257</f>
        <v>0.21329000000000004</v>
      </c>
      <c r="S257" s="210">
        <v>0</v>
      </c>
      <c r="T257" s="211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212" t="s">
        <v>141</v>
      </c>
      <c r="AT257" s="212" t="s">
        <v>136</v>
      </c>
      <c r="AU257" s="212" t="s">
        <v>86</v>
      </c>
      <c r="AY257" s="15" t="s">
        <v>134</v>
      </c>
      <c r="BE257" s="213">
        <f>IF(N257="základní",J257,0)</f>
        <v>0</v>
      </c>
      <c r="BF257" s="213">
        <f>IF(N257="snížená",J257,0)</f>
        <v>0</v>
      </c>
      <c r="BG257" s="213">
        <f>IF(N257="zákl. přenesená",J257,0)</f>
        <v>0</v>
      </c>
      <c r="BH257" s="213">
        <f>IF(N257="sníž. přenesená",J257,0)</f>
        <v>0</v>
      </c>
      <c r="BI257" s="213">
        <f>IF(N257="nulová",J257,0)</f>
        <v>0</v>
      </c>
      <c r="BJ257" s="15" t="s">
        <v>83</v>
      </c>
      <c r="BK257" s="213">
        <f>ROUND(I257*H257,2)</f>
        <v>0</v>
      </c>
      <c r="BL257" s="15" t="s">
        <v>141</v>
      </c>
      <c r="BM257" s="212" t="s">
        <v>568</v>
      </c>
    </row>
    <row r="258" spans="1:47" s="2" customFormat="1" ht="12">
      <c r="A258" s="32"/>
      <c r="B258" s="33"/>
      <c r="C258" s="34"/>
      <c r="D258" s="214" t="s">
        <v>143</v>
      </c>
      <c r="E258" s="34"/>
      <c r="F258" s="215" t="s">
        <v>569</v>
      </c>
      <c r="G258" s="34"/>
      <c r="H258" s="34"/>
      <c r="I258" s="113"/>
      <c r="J258" s="34"/>
      <c r="K258" s="34"/>
      <c r="L258" s="37"/>
      <c r="M258" s="216"/>
      <c r="N258" s="217"/>
      <c r="O258" s="69"/>
      <c r="P258" s="69"/>
      <c r="Q258" s="69"/>
      <c r="R258" s="69"/>
      <c r="S258" s="69"/>
      <c r="T258" s="70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5" t="s">
        <v>143</v>
      </c>
      <c r="AU258" s="15" t="s">
        <v>86</v>
      </c>
    </row>
    <row r="259" spans="2:63" s="12" customFormat="1" ht="22.9" customHeight="1">
      <c r="B259" s="185"/>
      <c r="C259" s="186"/>
      <c r="D259" s="187" t="s">
        <v>74</v>
      </c>
      <c r="E259" s="199" t="s">
        <v>346</v>
      </c>
      <c r="F259" s="199" t="s">
        <v>347</v>
      </c>
      <c r="G259" s="186"/>
      <c r="H259" s="186"/>
      <c r="I259" s="189"/>
      <c r="J259" s="200">
        <f>BK259</f>
        <v>0</v>
      </c>
      <c r="K259" s="186"/>
      <c r="L259" s="191"/>
      <c r="M259" s="192"/>
      <c r="N259" s="193"/>
      <c r="O259" s="193"/>
      <c r="P259" s="194">
        <f>SUM(P260:P261)</f>
        <v>0</v>
      </c>
      <c r="Q259" s="193"/>
      <c r="R259" s="194">
        <f>SUM(R260:R261)</f>
        <v>0</v>
      </c>
      <c r="S259" s="193"/>
      <c r="T259" s="195">
        <f>SUM(T260:T261)</f>
        <v>0</v>
      </c>
      <c r="AR259" s="196" t="s">
        <v>83</v>
      </c>
      <c r="AT259" s="197" t="s">
        <v>74</v>
      </c>
      <c r="AU259" s="197" t="s">
        <v>83</v>
      </c>
      <c r="AY259" s="196" t="s">
        <v>134</v>
      </c>
      <c r="BK259" s="198">
        <f>SUM(BK260:BK261)</f>
        <v>0</v>
      </c>
    </row>
    <row r="260" spans="1:65" s="2" customFormat="1" ht="14.45" customHeight="1">
      <c r="A260" s="32"/>
      <c r="B260" s="33"/>
      <c r="C260" s="201" t="s">
        <v>313</v>
      </c>
      <c r="D260" s="201" t="s">
        <v>136</v>
      </c>
      <c r="E260" s="202" t="s">
        <v>570</v>
      </c>
      <c r="F260" s="203" t="s">
        <v>571</v>
      </c>
      <c r="G260" s="204" t="s">
        <v>227</v>
      </c>
      <c r="H260" s="205">
        <v>160.585</v>
      </c>
      <c r="I260" s="206"/>
      <c r="J260" s="207">
        <f>ROUND(I260*H260,2)</f>
        <v>0</v>
      </c>
      <c r="K260" s="203" t="s">
        <v>140</v>
      </c>
      <c r="L260" s="37"/>
      <c r="M260" s="208" t="s">
        <v>1</v>
      </c>
      <c r="N260" s="209" t="s">
        <v>40</v>
      </c>
      <c r="O260" s="69"/>
      <c r="P260" s="210">
        <f>O260*H260</f>
        <v>0</v>
      </c>
      <c r="Q260" s="210">
        <v>0</v>
      </c>
      <c r="R260" s="210">
        <f>Q260*H260</f>
        <v>0</v>
      </c>
      <c r="S260" s="210">
        <v>0</v>
      </c>
      <c r="T260" s="211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212" t="s">
        <v>141</v>
      </c>
      <c r="AT260" s="212" t="s">
        <v>136</v>
      </c>
      <c r="AU260" s="212" t="s">
        <v>86</v>
      </c>
      <c r="AY260" s="15" t="s">
        <v>134</v>
      </c>
      <c r="BE260" s="213">
        <f>IF(N260="základní",J260,0)</f>
        <v>0</v>
      </c>
      <c r="BF260" s="213">
        <f>IF(N260="snížená",J260,0)</f>
        <v>0</v>
      </c>
      <c r="BG260" s="213">
        <f>IF(N260="zákl. přenesená",J260,0)</f>
        <v>0</v>
      </c>
      <c r="BH260" s="213">
        <f>IF(N260="sníž. přenesená",J260,0)</f>
        <v>0</v>
      </c>
      <c r="BI260" s="213">
        <f>IF(N260="nulová",J260,0)</f>
        <v>0</v>
      </c>
      <c r="BJ260" s="15" t="s">
        <v>83</v>
      </c>
      <c r="BK260" s="213">
        <f>ROUND(I260*H260,2)</f>
        <v>0</v>
      </c>
      <c r="BL260" s="15" t="s">
        <v>141</v>
      </c>
      <c r="BM260" s="212" t="s">
        <v>572</v>
      </c>
    </row>
    <row r="261" spans="1:47" s="2" customFormat="1" ht="19.5">
      <c r="A261" s="32"/>
      <c r="B261" s="33"/>
      <c r="C261" s="34"/>
      <c r="D261" s="214" t="s">
        <v>143</v>
      </c>
      <c r="E261" s="34"/>
      <c r="F261" s="215" t="s">
        <v>573</v>
      </c>
      <c r="G261" s="34"/>
      <c r="H261" s="34"/>
      <c r="I261" s="113"/>
      <c r="J261" s="34"/>
      <c r="K261" s="34"/>
      <c r="L261" s="37"/>
      <c r="M261" s="216"/>
      <c r="N261" s="217"/>
      <c r="O261" s="69"/>
      <c r="P261" s="69"/>
      <c r="Q261" s="69"/>
      <c r="R261" s="69"/>
      <c r="S261" s="69"/>
      <c r="T261" s="70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5" t="s">
        <v>143</v>
      </c>
      <c r="AU261" s="15" t="s">
        <v>86</v>
      </c>
    </row>
    <row r="262" spans="2:63" s="12" customFormat="1" ht="25.9" customHeight="1">
      <c r="B262" s="185"/>
      <c r="C262" s="186"/>
      <c r="D262" s="187" t="s">
        <v>74</v>
      </c>
      <c r="E262" s="188" t="s">
        <v>574</v>
      </c>
      <c r="F262" s="188" t="s">
        <v>575</v>
      </c>
      <c r="G262" s="186"/>
      <c r="H262" s="186"/>
      <c r="I262" s="189"/>
      <c r="J262" s="190">
        <f>BK262</f>
        <v>0</v>
      </c>
      <c r="K262" s="186"/>
      <c r="L262" s="191"/>
      <c r="M262" s="192"/>
      <c r="N262" s="193"/>
      <c r="O262" s="193"/>
      <c r="P262" s="194">
        <f>P263+P300</f>
        <v>0</v>
      </c>
      <c r="Q262" s="193"/>
      <c r="R262" s="194">
        <f>R263+R300</f>
        <v>0.65550289</v>
      </c>
      <c r="S262" s="193"/>
      <c r="T262" s="195">
        <f>T263+T300</f>
        <v>0</v>
      </c>
      <c r="AR262" s="196" t="s">
        <v>86</v>
      </c>
      <c r="AT262" s="197" t="s">
        <v>74</v>
      </c>
      <c r="AU262" s="197" t="s">
        <v>75</v>
      </c>
      <c r="AY262" s="196" t="s">
        <v>134</v>
      </c>
      <c r="BK262" s="198">
        <f>BK263+BK300</f>
        <v>0</v>
      </c>
    </row>
    <row r="263" spans="2:63" s="12" customFormat="1" ht="22.9" customHeight="1">
      <c r="B263" s="185"/>
      <c r="C263" s="186"/>
      <c r="D263" s="187" t="s">
        <v>74</v>
      </c>
      <c r="E263" s="199" t="s">
        <v>576</v>
      </c>
      <c r="F263" s="199" t="s">
        <v>577</v>
      </c>
      <c r="G263" s="186"/>
      <c r="H263" s="186"/>
      <c r="I263" s="189"/>
      <c r="J263" s="200">
        <f>BK263</f>
        <v>0</v>
      </c>
      <c r="K263" s="186"/>
      <c r="L263" s="191"/>
      <c r="M263" s="192"/>
      <c r="N263" s="193"/>
      <c r="O263" s="193"/>
      <c r="P263" s="194">
        <f>SUM(P264:P299)</f>
        <v>0</v>
      </c>
      <c r="Q263" s="193"/>
      <c r="R263" s="194">
        <f>SUM(R264:R299)</f>
        <v>0.6532285</v>
      </c>
      <c r="S263" s="193"/>
      <c r="T263" s="195">
        <f>SUM(T264:T299)</f>
        <v>0</v>
      </c>
      <c r="AR263" s="196" t="s">
        <v>86</v>
      </c>
      <c r="AT263" s="197" t="s">
        <v>74</v>
      </c>
      <c r="AU263" s="197" t="s">
        <v>83</v>
      </c>
      <c r="AY263" s="196" t="s">
        <v>134</v>
      </c>
      <c r="BK263" s="198">
        <f>SUM(BK264:BK299)</f>
        <v>0</v>
      </c>
    </row>
    <row r="264" spans="1:65" s="2" customFormat="1" ht="14.45" customHeight="1">
      <c r="A264" s="32"/>
      <c r="B264" s="33"/>
      <c r="C264" s="201" t="s">
        <v>578</v>
      </c>
      <c r="D264" s="201" t="s">
        <v>136</v>
      </c>
      <c r="E264" s="202" t="s">
        <v>579</v>
      </c>
      <c r="F264" s="203" t="s">
        <v>580</v>
      </c>
      <c r="G264" s="204" t="s">
        <v>268</v>
      </c>
      <c r="H264" s="205">
        <v>160</v>
      </c>
      <c r="I264" s="206"/>
      <c r="J264" s="207">
        <f>ROUND(I264*H264,2)</f>
        <v>0</v>
      </c>
      <c r="K264" s="203" t="s">
        <v>140</v>
      </c>
      <c r="L264" s="37"/>
      <c r="M264" s="208" t="s">
        <v>1</v>
      </c>
      <c r="N264" s="209" t="s">
        <v>40</v>
      </c>
      <c r="O264" s="69"/>
      <c r="P264" s="210">
        <f>O264*H264</f>
        <v>0</v>
      </c>
      <c r="Q264" s="210">
        <v>5E-05</v>
      </c>
      <c r="R264" s="210">
        <f>Q264*H264</f>
        <v>0.008</v>
      </c>
      <c r="S264" s="210">
        <v>0</v>
      </c>
      <c r="T264" s="211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212" t="s">
        <v>224</v>
      </c>
      <c r="AT264" s="212" t="s">
        <v>136</v>
      </c>
      <c r="AU264" s="212" t="s">
        <v>86</v>
      </c>
      <c r="AY264" s="15" t="s">
        <v>134</v>
      </c>
      <c r="BE264" s="213">
        <f>IF(N264="základní",J264,0)</f>
        <v>0</v>
      </c>
      <c r="BF264" s="213">
        <f>IF(N264="snížená",J264,0)</f>
        <v>0</v>
      </c>
      <c r="BG264" s="213">
        <f>IF(N264="zákl. přenesená",J264,0)</f>
        <v>0</v>
      </c>
      <c r="BH264" s="213">
        <f>IF(N264="sníž. přenesená",J264,0)</f>
        <v>0</v>
      </c>
      <c r="BI264" s="213">
        <f>IF(N264="nulová",J264,0)</f>
        <v>0</v>
      </c>
      <c r="BJ264" s="15" t="s">
        <v>83</v>
      </c>
      <c r="BK264" s="213">
        <f>ROUND(I264*H264,2)</f>
        <v>0</v>
      </c>
      <c r="BL264" s="15" t="s">
        <v>224</v>
      </c>
      <c r="BM264" s="212" t="s">
        <v>581</v>
      </c>
    </row>
    <row r="265" spans="1:47" s="2" customFormat="1" ht="12">
      <c r="A265" s="32"/>
      <c r="B265" s="33"/>
      <c r="C265" s="34"/>
      <c r="D265" s="214" t="s">
        <v>143</v>
      </c>
      <c r="E265" s="34"/>
      <c r="F265" s="215" t="s">
        <v>582</v>
      </c>
      <c r="G265" s="34"/>
      <c r="H265" s="34"/>
      <c r="I265" s="113"/>
      <c r="J265" s="34"/>
      <c r="K265" s="34"/>
      <c r="L265" s="37"/>
      <c r="M265" s="216"/>
      <c r="N265" s="217"/>
      <c r="O265" s="69"/>
      <c r="P265" s="69"/>
      <c r="Q265" s="69"/>
      <c r="R265" s="69"/>
      <c r="S265" s="69"/>
      <c r="T265" s="70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T265" s="15" t="s">
        <v>143</v>
      </c>
      <c r="AU265" s="15" t="s">
        <v>86</v>
      </c>
    </row>
    <row r="266" spans="2:51" s="13" customFormat="1" ht="12">
      <c r="B266" s="218"/>
      <c r="C266" s="219"/>
      <c r="D266" s="214" t="s">
        <v>159</v>
      </c>
      <c r="E266" s="220" t="s">
        <v>1</v>
      </c>
      <c r="F266" s="221" t="s">
        <v>583</v>
      </c>
      <c r="G266" s="219"/>
      <c r="H266" s="222">
        <v>160</v>
      </c>
      <c r="I266" s="223"/>
      <c r="J266" s="219"/>
      <c r="K266" s="219"/>
      <c r="L266" s="224"/>
      <c r="M266" s="225"/>
      <c r="N266" s="226"/>
      <c r="O266" s="226"/>
      <c r="P266" s="226"/>
      <c r="Q266" s="226"/>
      <c r="R266" s="226"/>
      <c r="S266" s="226"/>
      <c r="T266" s="227"/>
      <c r="AT266" s="228" t="s">
        <v>159</v>
      </c>
      <c r="AU266" s="228" t="s">
        <v>86</v>
      </c>
      <c r="AV266" s="13" t="s">
        <v>86</v>
      </c>
      <c r="AW266" s="13" t="s">
        <v>32</v>
      </c>
      <c r="AX266" s="13" t="s">
        <v>83</v>
      </c>
      <c r="AY266" s="228" t="s">
        <v>134</v>
      </c>
    </row>
    <row r="267" spans="1:65" s="2" customFormat="1" ht="14.45" customHeight="1">
      <c r="A267" s="32"/>
      <c r="B267" s="33"/>
      <c r="C267" s="229" t="s">
        <v>584</v>
      </c>
      <c r="D267" s="229" t="s">
        <v>163</v>
      </c>
      <c r="E267" s="230" t="s">
        <v>585</v>
      </c>
      <c r="F267" s="231" t="s">
        <v>586</v>
      </c>
      <c r="G267" s="232" t="s">
        <v>139</v>
      </c>
      <c r="H267" s="233">
        <v>5</v>
      </c>
      <c r="I267" s="234"/>
      <c r="J267" s="235">
        <f>ROUND(I267*H267,2)</f>
        <v>0</v>
      </c>
      <c r="K267" s="231" t="s">
        <v>140</v>
      </c>
      <c r="L267" s="236"/>
      <c r="M267" s="237" t="s">
        <v>1</v>
      </c>
      <c r="N267" s="238" t="s">
        <v>40</v>
      </c>
      <c r="O267" s="69"/>
      <c r="P267" s="210">
        <f>O267*H267</f>
        <v>0</v>
      </c>
      <c r="Q267" s="210">
        <v>0.032</v>
      </c>
      <c r="R267" s="210">
        <f>Q267*H267</f>
        <v>0.16</v>
      </c>
      <c r="S267" s="210">
        <v>0</v>
      </c>
      <c r="T267" s="211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212" t="s">
        <v>335</v>
      </c>
      <c r="AT267" s="212" t="s">
        <v>163</v>
      </c>
      <c r="AU267" s="212" t="s">
        <v>86</v>
      </c>
      <c r="AY267" s="15" t="s">
        <v>134</v>
      </c>
      <c r="BE267" s="213">
        <f>IF(N267="základní",J267,0)</f>
        <v>0</v>
      </c>
      <c r="BF267" s="213">
        <f>IF(N267="snížená",J267,0)</f>
        <v>0</v>
      </c>
      <c r="BG267" s="213">
        <f>IF(N267="zákl. přenesená",J267,0)</f>
        <v>0</v>
      </c>
      <c r="BH267" s="213">
        <f>IF(N267="sníž. přenesená",J267,0)</f>
        <v>0</v>
      </c>
      <c r="BI267" s="213">
        <f>IF(N267="nulová",J267,0)</f>
        <v>0</v>
      </c>
      <c r="BJ267" s="15" t="s">
        <v>83</v>
      </c>
      <c r="BK267" s="213">
        <f>ROUND(I267*H267,2)</f>
        <v>0</v>
      </c>
      <c r="BL267" s="15" t="s">
        <v>224</v>
      </c>
      <c r="BM267" s="212" t="s">
        <v>587</v>
      </c>
    </row>
    <row r="268" spans="1:47" s="2" customFormat="1" ht="12">
      <c r="A268" s="32"/>
      <c r="B268" s="33"/>
      <c r="C268" s="34"/>
      <c r="D268" s="214" t="s">
        <v>143</v>
      </c>
      <c r="E268" s="34"/>
      <c r="F268" s="215" t="s">
        <v>586</v>
      </c>
      <c r="G268" s="34"/>
      <c r="H268" s="34"/>
      <c r="I268" s="113"/>
      <c r="J268" s="34"/>
      <c r="K268" s="34"/>
      <c r="L268" s="37"/>
      <c r="M268" s="216"/>
      <c r="N268" s="217"/>
      <c r="O268" s="69"/>
      <c r="P268" s="69"/>
      <c r="Q268" s="69"/>
      <c r="R268" s="69"/>
      <c r="S268" s="69"/>
      <c r="T268" s="70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T268" s="15" t="s">
        <v>143</v>
      </c>
      <c r="AU268" s="15" t="s">
        <v>86</v>
      </c>
    </row>
    <row r="269" spans="1:65" s="2" customFormat="1" ht="14.45" customHeight="1">
      <c r="A269" s="32"/>
      <c r="B269" s="33"/>
      <c r="C269" s="201" t="s">
        <v>588</v>
      </c>
      <c r="D269" s="201" t="s">
        <v>136</v>
      </c>
      <c r="E269" s="202" t="s">
        <v>589</v>
      </c>
      <c r="F269" s="203" t="s">
        <v>590</v>
      </c>
      <c r="G269" s="204" t="s">
        <v>268</v>
      </c>
      <c r="H269" s="205">
        <v>19.05</v>
      </c>
      <c r="I269" s="206"/>
      <c r="J269" s="207">
        <f>ROUND(I269*H269,2)</f>
        <v>0</v>
      </c>
      <c r="K269" s="203" t="s">
        <v>140</v>
      </c>
      <c r="L269" s="37"/>
      <c r="M269" s="208" t="s">
        <v>1</v>
      </c>
      <c r="N269" s="209" t="s">
        <v>40</v>
      </c>
      <c r="O269" s="69"/>
      <c r="P269" s="210">
        <f>O269*H269</f>
        <v>0</v>
      </c>
      <c r="Q269" s="210">
        <v>6E-05</v>
      </c>
      <c r="R269" s="210">
        <f>Q269*H269</f>
        <v>0.0011430000000000001</v>
      </c>
      <c r="S269" s="210">
        <v>0</v>
      </c>
      <c r="T269" s="211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212" t="s">
        <v>224</v>
      </c>
      <c r="AT269" s="212" t="s">
        <v>136</v>
      </c>
      <c r="AU269" s="212" t="s">
        <v>86</v>
      </c>
      <c r="AY269" s="15" t="s">
        <v>134</v>
      </c>
      <c r="BE269" s="213">
        <f>IF(N269="základní",J269,0)</f>
        <v>0</v>
      </c>
      <c r="BF269" s="213">
        <f>IF(N269="snížená",J269,0)</f>
        <v>0</v>
      </c>
      <c r="BG269" s="213">
        <f>IF(N269="zákl. přenesená",J269,0)</f>
        <v>0</v>
      </c>
      <c r="BH269" s="213">
        <f>IF(N269="sníž. přenesená",J269,0)</f>
        <v>0</v>
      </c>
      <c r="BI269" s="213">
        <f>IF(N269="nulová",J269,0)</f>
        <v>0</v>
      </c>
      <c r="BJ269" s="15" t="s">
        <v>83</v>
      </c>
      <c r="BK269" s="213">
        <f>ROUND(I269*H269,2)</f>
        <v>0</v>
      </c>
      <c r="BL269" s="15" t="s">
        <v>224</v>
      </c>
      <c r="BM269" s="212" t="s">
        <v>591</v>
      </c>
    </row>
    <row r="270" spans="1:47" s="2" customFormat="1" ht="12">
      <c r="A270" s="32"/>
      <c r="B270" s="33"/>
      <c r="C270" s="34"/>
      <c r="D270" s="214" t="s">
        <v>143</v>
      </c>
      <c r="E270" s="34"/>
      <c r="F270" s="215" t="s">
        <v>592</v>
      </c>
      <c r="G270" s="34"/>
      <c r="H270" s="34"/>
      <c r="I270" s="113"/>
      <c r="J270" s="34"/>
      <c r="K270" s="34"/>
      <c r="L270" s="37"/>
      <c r="M270" s="216"/>
      <c r="N270" s="217"/>
      <c r="O270" s="69"/>
      <c r="P270" s="69"/>
      <c r="Q270" s="69"/>
      <c r="R270" s="69"/>
      <c r="S270" s="69"/>
      <c r="T270" s="70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5" t="s">
        <v>143</v>
      </c>
      <c r="AU270" s="15" t="s">
        <v>86</v>
      </c>
    </row>
    <row r="271" spans="2:51" s="13" customFormat="1" ht="12">
      <c r="B271" s="218"/>
      <c r="C271" s="219"/>
      <c r="D271" s="214" t="s">
        <v>159</v>
      </c>
      <c r="E271" s="220" t="s">
        <v>1</v>
      </c>
      <c r="F271" s="221" t="s">
        <v>593</v>
      </c>
      <c r="G271" s="219"/>
      <c r="H271" s="222">
        <v>19.05</v>
      </c>
      <c r="I271" s="223"/>
      <c r="J271" s="219"/>
      <c r="K271" s="219"/>
      <c r="L271" s="224"/>
      <c r="M271" s="225"/>
      <c r="N271" s="226"/>
      <c r="O271" s="226"/>
      <c r="P271" s="226"/>
      <c r="Q271" s="226"/>
      <c r="R271" s="226"/>
      <c r="S271" s="226"/>
      <c r="T271" s="227"/>
      <c r="AT271" s="228" t="s">
        <v>159</v>
      </c>
      <c r="AU271" s="228" t="s">
        <v>86</v>
      </c>
      <c r="AV271" s="13" t="s">
        <v>86</v>
      </c>
      <c r="AW271" s="13" t="s">
        <v>32</v>
      </c>
      <c r="AX271" s="13" t="s">
        <v>83</v>
      </c>
      <c r="AY271" s="228" t="s">
        <v>134</v>
      </c>
    </row>
    <row r="272" spans="1:65" s="2" customFormat="1" ht="14.45" customHeight="1">
      <c r="A272" s="32"/>
      <c r="B272" s="33"/>
      <c r="C272" s="229" t="s">
        <v>594</v>
      </c>
      <c r="D272" s="229" t="s">
        <v>163</v>
      </c>
      <c r="E272" s="230" t="s">
        <v>595</v>
      </c>
      <c r="F272" s="231" t="s">
        <v>596</v>
      </c>
      <c r="G272" s="232" t="s">
        <v>597</v>
      </c>
      <c r="H272" s="233">
        <v>1</v>
      </c>
      <c r="I272" s="234"/>
      <c r="J272" s="235">
        <f>ROUND(I272*H272,2)</f>
        <v>0</v>
      </c>
      <c r="K272" s="231" t="s">
        <v>1</v>
      </c>
      <c r="L272" s="236"/>
      <c r="M272" s="237" t="s">
        <v>1</v>
      </c>
      <c r="N272" s="238" t="s">
        <v>40</v>
      </c>
      <c r="O272" s="69"/>
      <c r="P272" s="210">
        <f>O272*H272</f>
        <v>0</v>
      </c>
      <c r="Q272" s="210">
        <v>0.01905</v>
      </c>
      <c r="R272" s="210">
        <f>Q272*H272</f>
        <v>0.01905</v>
      </c>
      <c r="S272" s="210">
        <v>0</v>
      </c>
      <c r="T272" s="211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212" t="s">
        <v>335</v>
      </c>
      <c r="AT272" s="212" t="s">
        <v>163</v>
      </c>
      <c r="AU272" s="212" t="s">
        <v>86</v>
      </c>
      <c r="AY272" s="15" t="s">
        <v>134</v>
      </c>
      <c r="BE272" s="213">
        <f>IF(N272="základní",J272,0)</f>
        <v>0</v>
      </c>
      <c r="BF272" s="213">
        <f>IF(N272="snížená",J272,0)</f>
        <v>0</v>
      </c>
      <c r="BG272" s="213">
        <f>IF(N272="zákl. přenesená",J272,0)</f>
        <v>0</v>
      </c>
      <c r="BH272" s="213">
        <f>IF(N272="sníž. přenesená",J272,0)</f>
        <v>0</v>
      </c>
      <c r="BI272" s="213">
        <f>IF(N272="nulová",J272,0)</f>
        <v>0</v>
      </c>
      <c r="BJ272" s="15" t="s">
        <v>83</v>
      </c>
      <c r="BK272" s="213">
        <f>ROUND(I272*H272,2)</f>
        <v>0</v>
      </c>
      <c r="BL272" s="15" t="s">
        <v>224</v>
      </c>
      <c r="BM272" s="212" t="s">
        <v>598</v>
      </c>
    </row>
    <row r="273" spans="1:47" s="2" customFormat="1" ht="12">
      <c r="A273" s="32"/>
      <c r="B273" s="33"/>
      <c r="C273" s="34"/>
      <c r="D273" s="214" t="s">
        <v>143</v>
      </c>
      <c r="E273" s="34"/>
      <c r="F273" s="215" t="s">
        <v>596</v>
      </c>
      <c r="G273" s="34"/>
      <c r="H273" s="34"/>
      <c r="I273" s="113"/>
      <c r="J273" s="34"/>
      <c r="K273" s="34"/>
      <c r="L273" s="37"/>
      <c r="M273" s="216"/>
      <c r="N273" s="217"/>
      <c r="O273" s="69"/>
      <c r="P273" s="69"/>
      <c r="Q273" s="69"/>
      <c r="R273" s="69"/>
      <c r="S273" s="69"/>
      <c r="T273" s="70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T273" s="15" t="s">
        <v>143</v>
      </c>
      <c r="AU273" s="15" t="s">
        <v>86</v>
      </c>
    </row>
    <row r="274" spans="1:65" s="2" customFormat="1" ht="14.45" customHeight="1">
      <c r="A274" s="32"/>
      <c r="B274" s="33"/>
      <c r="C274" s="201" t="s">
        <v>599</v>
      </c>
      <c r="D274" s="201" t="s">
        <v>136</v>
      </c>
      <c r="E274" s="202" t="s">
        <v>600</v>
      </c>
      <c r="F274" s="203" t="s">
        <v>601</v>
      </c>
      <c r="G274" s="204" t="s">
        <v>268</v>
      </c>
      <c r="H274" s="205">
        <v>98.39</v>
      </c>
      <c r="I274" s="206"/>
      <c r="J274" s="207">
        <f>ROUND(I274*H274,2)</f>
        <v>0</v>
      </c>
      <c r="K274" s="203" t="s">
        <v>140</v>
      </c>
      <c r="L274" s="37"/>
      <c r="M274" s="208" t="s">
        <v>1</v>
      </c>
      <c r="N274" s="209" t="s">
        <v>40</v>
      </c>
      <c r="O274" s="69"/>
      <c r="P274" s="210">
        <f>O274*H274</f>
        <v>0</v>
      </c>
      <c r="Q274" s="210">
        <v>5E-05</v>
      </c>
      <c r="R274" s="210">
        <f>Q274*H274</f>
        <v>0.0049195</v>
      </c>
      <c r="S274" s="210">
        <v>0</v>
      </c>
      <c r="T274" s="211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212" t="s">
        <v>224</v>
      </c>
      <c r="AT274" s="212" t="s">
        <v>136</v>
      </c>
      <c r="AU274" s="212" t="s">
        <v>86</v>
      </c>
      <c r="AY274" s="15" t="s">
        <v>134</v>
      </c>
      <c r="BE274" s="213">
        <f>IF(N274="základní",J274,0)</f>
        <v>0</v>
      </c>
      <c r="BF274" s="213">
        <f>IF(N274="snížená",J274,0)</f>
        <v>0</v>
      </c>
      <c r="BG274" s="213">
        <f>IF(N274="zákl. přenesená",J274,0)</f>
        <v>0</v>
      </c>
      <c r="BH274" s="213">
        <f>IF(N274="sníž. přenesená",J274,0)</f>
        <v>0</v>
      </c>
      <c r="BI274" s="213">
        <f>IF(N274="nulová",J274,0)</f>
        <v>0</v>
      </c>
      <c r="BJ274" s="15" t="s">
        <v>83</v>
      </c>
      <c r="BK274" s="213">
        <f>ROUND(I274*H274,2)</f>
        <v>0</v>
      </c>
      <c r="BL274" s="15" t="s">
        <v>224</v>
      </c>
      <c r="BM274" s="212" t="s">
        <v>602</v>
      </c>
    </row>
    <row r="275" spans="1:47" s="2" customFormat="1" ht="12">
      <c r="A275" s="32"/>
      <c r="B275" s="33"/>
      <c r="C275" s="34"/>
      <c r="D275" s="214" t="s">
        <v>143</v>
      </c>
      <c r="E275" s="34"/>
      <c r="F275" s="215" t="s">
        <v>603</v>
      </c>
      <c r="G275" s="34"/>
      <c r="H275" s="34"/>
      <c r="I275" s="113"/>
      <c r="J275" s="34"/>
      <c r="K275" s="34"/>
      <c r="L275" s="37"/>
      <c r="M275" s="216"/>
      <c r="N275" s="217"/>
      <c r="O275" s="69"/>
      <c r="P275" s="69"/>
      <c r="Q275" s="69"/>
      <c r="R275" s="69"/>
      <c r="S275" s="69"/>
      <c r="T275" s="70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T275" s="15" t="s">
        <v>143</v>
      </c>
      <c r="AU275" s="15" t="s">
        <v>86</v>
      </c>
    </row>
    <row r="276" spans="2:51" s="13" customFormat="1" ht="12">
      <c r="B276" s="218"/>
      <c r="C276" s="219"/>
      <c r="D276" s="214" t="s">
        <v>159</v>
      </c>
      <c r="E276" s="220" t="s">
        <v>1</v>
      </c>
      <c r="F276" s="221" t="s">
        <v>604</v>
      </c>
      <c r="G276" s="219"/>
      <c r="H276" s="222">
        <v>44</v>
      </c>
      <c r="I276" s="223"/>
      <c r="J276" s="219"/>
      <c r="K276" s="219"/>
      <c r="L276" s="224"/>
      <c r="M276" s="225"/>
      <c r="N276" s="226"/>
      <c r="O276" s="226"/>
      <c r="P276" s="226"/>
      <c r="Q276" s="226"/>
      <c r="R276" s="226"/>
      <c r="S276" s="226"/>
      <c r="T276" s="227"/>
      <c r="AT276" s="228" t="s">
        <v>159</v>
      </c>
      <c r="AU276" s="228" t="s">
        <v>86</v>
      </c>
      <c r="AV276" s="13" t="s">
        <v>86</v>
      </c>
      <c r="AW276" s="13" t="s">
        <v>32</v>
      </c>
      <c r="AX276" s="13" t="s">
        <v>75</v>
      </c>
      <c r="AY276" s="228" t="s">
        <v>134</v>
      </c>
    </row>
    <row r="277" spans="2:51" s="13" customFormat="1" ht="12">
      <c r="B277" s="218"/>
      <c r="C277" s="219"/>
      <c r="D277" s="214" t="s">
        <v>159</v>
      </c>
      <c r="E277" s="220" t="s">
        <v>1</v>
      </c>
      <c r="F277" s="221" t="s">
        <v>605</v>
      </c>
      <c r="G277" s="219"/>
      <c r="H277" s="222">
        <v>34.7</v>
      </c>
      <c r="I277" s="223"/>
      <c r="J277" s="219"/>
      <c r="K277" s="219"/>
      <c r="L277" s="224"/>
      <c r="M277" s="225"/>
      <c r="N277" s="226"/>
      <c r="O277" s="226"/>
      <c r="P277" s="226"/>
      <c r="Q277" s="226"/>
      <c r="R277" s="226"/>
      <c r="S277" s="226"/>
      <c r="T277" s="227"/>
      <c r="AT277" s="228" t="s">
        <v>159</v>
      </c>
      <c r="AU277" s="228" t="s">
        <v>86</v>
      </c>
      <c r="AV277" s="13" t="s">
        <v>86</v>
      </c>
      <c r="AW277" s="13" t="s">
        <v>32</v>
      </c>
      <c r="AX277" s="13" t="s">
        <v>75</v>
      </c>
      <c r="AY277" s="228" t="s">
        <v>134</v>
      </c>
    </row>
    <row r="278" spans="2:51" s="13" customFormat="1" ht="12">
      <c r="B278" s="218"/>
      <c r="C278" s="219"/>
      <c r="D278" s="214" t="s">
        <v>159</v>
      </c>
      <c r="E278" s="220" t="s">
        <v>1</v>
      </c>
      <c r="F278" s="221" t="s">
        <v>606</v>
      </c>
      <c r="G278" s="219"/>
      <c r="H278" s="222">
        <v>19.69</v>
      </c>
      <c r="I278" s="223"/>
      <c r="J278" s="219"/>
      <c r="K278" s="219"/>
      <c r="L278" s="224"/>
      <c r="M278" s="225"/>
      <c r="N278" s="226"/>
      <c r="O278" s="226"/>
      <c r="P278" s="226"/>
      <c r="Q278" s="226"/>
      <c r="R278" s="226"/>
      <c r="S278" s="226"/>
      <c r="T278" s="227"/>
      <c r="AT278" s="228" t="s">
        <v>159</v>
      </c>
      <c r="AU278" s="228" t="s">
        <v>86</v>
      </c>
      <c r="AV278" s="13" t="s">
        <v>86</v>
      </c>
      <c r="AW278" s="13" t="s">
        <v>32</v>
      </c>
      <c r="AX278" s="13" t="s">
        <v>75</v>
      </c>
      <c r="AY278" s="228" t="s">
        <v>134</v>
      </c>
    </row>
    <row r="279" spans="1:65" s="2" customFormat="1" ht="14.45" customHeight="1">
      <c r="A279" s="32"/>
      <c r="B279" s="33"/>
      <c r="C279" s="229" t="s">
        <v>607</v>
      </c>
      <c r="D279" s="229" t="s">
        <v>163</v>
      </c>
      <c r="E279" s="230" t="s">
        <v>608</v>
      </c>
      <c r="F279" s="231" t="s">
        <v>609</v>
      </c>
      <c r="G279" s="232" t="s">
        <v>139</v>
      </c>
      <c r="H279" s="233">
        <v>1</v>
      </c>
      <c r="I279" s="234"/>
      <c r="J279" s="235">
        <f>ROUND(I279*H279,2)</f>
        <v>0</v>
      </c>
      <c r="K279" s="231" t="s">
        <v>1</v>
      </c>
      <c r="L279" s="236"/>
      <c r="M279" s="237" t="s">
        <v>1</v>
      </c>
      <c r="N279" s="238" t="s">
        <v>40</v>
      </c>
      <c r="O279" s="69"/>
      <c r="P279" s="210">
        <f>O279*H279</f>
        <v>0</v>
      </c>
      <c r="Q279" s="210">
        <v>0.044</v>
      </c>
      <c r="R279" s="210">
        <f>Q279*H279</f>
        <v>0.044</v>
      </c>
      <c r="S279" s="210">
        <v>0</v>
      </c>
      <c r="T279" s="211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212" t="s">
        <v>166</v>
      </c>
      <c r="AT279" s="212" t="s">
        <v>163</v>
      </c>
      <c r="AU279" s="212" t="s">
        <v>86</v>
      </c>
      <c r="AY279" s="15" t="s">
        <v>134</v>
      </c>
      <c r="BE279" s="213">
        <f>IF(N279="základní",J279,0)</f>
        <v>0</v>
      </c>
      <c r="BF279" s="213">
        <f>IF(N279="snížená",J279,0)</f>
        <v>0</v>
      </c>
      <c r="BG279" s="213">
        <f>IF(N279="zákl. přenesená",J279,0)</f>
        <v>0</v>
      </c>
      <c r="BH279" s="213">
        <f>IF(N279="sníž. přenesená",J279,0)</f>
        <v>0</v>
      </c>
      <c r="BI279" s="213">
        <f>IF(N279="nulová",J279,0)</f>
        <v>0</v>
      </c>
      <c r="BJ279" s="15" t="s">
        <v>83</v>
      </c>
      <c r="BK279" s="213">
        <f>ROUND(I279*H279,2)</f>
        <v>0</v>
      </c>
      <c r="BL279" s="15" t="s">
        <v>141</v>
      </c>
      <c r="BM279" s="212" t="s">
        <v>610</v>
      </c>
    </row>
    <row r="280" spans="1:47" s="2" customFormat="1" ht="12">
      <c r="A280" s="32"/>
      <c r="B280" s="33"/>
      <c r="C280" s="34"/>
      <c r="D280" s="214" t="s">
        <v>143</v>
      </c>
      <c r="E280" s="34"/>
      <c r="F280" s="215" t="s">
        <v>609</v>
      </c>
      <c r="G280" s="34"/>
      <c r="H280" s="34"/>
      <c r="I280" s="113"/>
      <c r="J280" s="34"/>
      <c r="K280" s="34"/>
      <c r="L280" s="37"/>
      <c r="M280" s="216"/>
      <c r="N280" s="217"/>
      <c r="O280" s="69"/>
      <c r="P280" s="69"/>
      <c r="Q280" s="69"/>
      <c r="R280" s="69"/>
      <c r="S280" s="69"/>
      <c r="T280" s="70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T280" s="15" t="s">
        <v>143</v>
      </c>
      <c r="AU280" s="15" t="s">
        <v>86</v>
      </c>
    </row>
    <row r="281" spans="1:47" s="2" customFormat="1" ht="19.5">
      <c r="A281" s="32"/>
      <c r="B281" s="33"/>
      <c r="C281" s="34"/>
      <c r="D281" s="214" t="s">
        <v>318</v>
      </c>
      <c r="E281" s="34"/>
      <c r="F281" s="239" t="s">
        <v>611</v>
      </c>
      <c r="G281" s="34"/>
      <c r="H281" s="34"/>
      <c r="I281" s="113"/>
      <c r="J281" s="34"/>
      <c r="K281" s="34"/>
      <c r="L281" s="37"/>
      <c r="M281" s="216"/>
      <c r="N281" s="217"/>
      <c r="O281" s="69"/>
      <c r="P281" s="69"/>
      <c r="Q281" s="69"/>
      <c r="R281" s="69"/>
      <c r="S281" s="69"/>
      <c r="T281" s="70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5" t="s">
        <v>318</v>
      </c>
      <c r="AU281" s="15" t="s">
        <v>86</v>
      </c>
    </row>
    <row r="282" spans="1:65" s="2" customFormat="1" ht="21.6" customHeight="1">
      <c r="A282" s="32"/>
      <c r="B282" s="33"/>
      <c r="C282" s="229" t="s">
        <v>612</v>
      </c>
      <c r="D282" s="229" t="s">
        <v>163</v>
      </c>
      <c r="E282" s="230" t="s">
        <v>613</v>
      </c>
      <c r="F282" s="231" t="s">
        <v>614</v>
      </c>
      <c r="G282" s="232" t="s">
        <v>597</v>
      </c>
      <c r="H282" s="233">
        <v>1</v>
      </c>
      <c r="I282" s="234"/>
      <c r="J282" s="235">
        <f>ROUND(I282*H282,2)</f>
        <v>0</v>
      </c>
      <c r="K282" s="231" t="s">
        <v>1</v>
      </c>
      <c r="L282" s="236"/>
      <c r="M282" s="237" t="s">
        <v>1</v>
      </c>
      <c r="N282" s="238" t="s">
        <v>40</v>
      </c>
      <c r="O282" s="69"/>
      <c r="P282" s="210">
        <f>O282*H282</f>
        <v>0</v>
      </c>
      <c r="Q282" s="210">
        <v>0.0347</v>
      </c>
      <c r="R282" s="210">
        <f>Q282*H282</f>
        <v>0.0347</v>
      </c>
      <c r="S282" s="210">
        <v>0</v>
      </c>
      <c r="T282" s="211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212" t="s">
        <v>335</v>
      </c>
      <c r="AT282" s="212" t="s">
        <v>163</v>
      </c>
      <c r="AU282" s="212" t="s">
        <v>86</v>
      </c>
      <c r="AY282" s="15" t="s">
        <v>134</v>
      </c>
      <c r="BE282" s="213">
        <f>IF(N282="základní",J282,0)</f>
        <v>0</v>
      </c>
      <c r="BF282" s="213">
        <f>IF(N282="snížená",J282,0)</f>
        <v>0</v>
      </c>
      <c r="BG282" s="213">
        <f>IF(N282="zákl. přenesená",J282,0)</f>
        <v>0</v>
      </c>
      <c r="BH282" s="213">
        <f>IF(N282="sníž. přenesená",J282,0)</f>
        <v>0</v>
      </c>
      <c r="BI282" s="213">
        <f>IF(N282="nulová",J282,0)</f>
        <v>0</v>
      </c>
      <c r="BJ282" s="15" t="s">
        <v>83</v>
      </c>
      <c r="BK282" s="213">
        <f>ROUND(I282*H282,2)</f>
        <v>0</v>
      </c>
      <c r="BL282" s="15" t="s">
        <v>224</v>
      </c>
      <c r="BM282" s="212" t="s">
        <v>615</v>
      </c>
    </row>
    <row r="283" spans="1:65" s="2" customFormat="1" ht="14.45" customHeight="1">
      <c r="A283" s="32"/>
      <c r="B283" s="33"/>
      <c r="C283" s="229" t="s">
        <v>616</v>
      </c>
      <c r="D283" s="229" t="s">
        <v>163</v>
      </c>
      <c r="E283" s="230" t="s">
        <v>617</v>
      </c>
      <c r="F283" s="231" t="s">
        <v>618</v>
      </c>
      <c r="G283" s="232" t="s">
        <v>227</v>
      </c>
      <c r="H283" s="233">
        <v>0.021</v>
      </c>
      <c r="I283" s="234"/>
      <c r="J283" s="235">
        <f>ROUND(I283*H283,2)</f>
        <v>0</v>
      </c>
      <c r="K283" s="231" t="s">
        <v>140</v>
      </c>
      <c r="L283" s="236"/>
      <c r="M283" s="237" t="s">
        <v>1</v>
      </c>
      <c r="N283" s="238" t="s">
        <v>40</v>
      </c>
      <c r="O283" s="69"/>
      <c r="P283" s="210">
        <f>O283*H283</f>
        <v>0</v>
      </c>
      <c r="Q283" s="210">
        <v>1</v>
      </c>
      <c r="R283" s="210">
        <f>Q283*H283</f>
        <v>0.021</v>
      </c>
      <c r="S283" s="210">
        <v>0</v>
      </c>
      <c r="T283" s="211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212" t="s">
        <v>335</v>
      </c>
      <c r="AT283" s="212" t="s">
        <v>163</v>
      </c>
      <c r="AU283" s="212" t="s">
        <v>86</v>
      </c>
      <c r="AY283" s="15" t="s">
        <v>134</v>
      </c>
      <c r="BE283" s="213">
        <f>IF(N283="základní",J283,0)</f>
        <v>0</v>
      </c>
      <c r="BF283" s="213">
        <f>IF(N283="snížená",J283,0)</f>
        <v>0</v>
      </c>
      <c r="BG283" s="213">
        <f>IF(N283="zákl. přenesená",J283,0)</f>
        <v>0</v>
      </c>
      <c r="BH283" s="213">
        <f>IF(N283="sníž. přenesená",J283,0)</f>
        <v>0</v>
      </c>
      <c r="BI283" s="213">
        <f>IF(N283="nulová",J283,0)</f>
        <v>0</v>
      </c>
      <c r="BJ283" s="15" t="s">
        <v>83</v>
      </c>
      <c r="BK283" s="213">
        <f>ROUND(I283*H283,2)</f>
        <v>0</v>
      </c>
      <c r="BL283" s="15" t="s">
        <v>224</v>
      </c>
      <c r="BM283" s="212" t="s">
        <v>619</v>
      </c>
    </row>
    <row r="284" spans="1:47" s="2" customFormat="1" ht="12">
      <c r="A284" s="32"/>
      <c r="B284" s="33"/>
      <c r="C284" s="34"/>
      <c r="D284" s="214" t="s">
        <v>143</v>
      </c>
      <c r="E284" s="34"/>
      <c r="F284" s="215" t="s">
        <v>618</v>
      </c>
      <c r="G284" s="34"/>
      <c r="H284" s="34"/>
      <c r="I284" s="113"/>
      <c r="J284" s="34"/>
      <c r="K284" s="34"/>
      <c r="L284" s="37"/>
      <c r="M284" s="216"/>
      <c r="N284" s="217"/>
      <c r="O284" s="69"/>
      <c r="P284" s="69"/>
      <c r="Q284" s="69"/>
      <c r="R284" s="69"/>
      <c r="S284" s="69"/>
      <c r="T284" s="70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T284" s="15" t="s">
        <v>143</v>
      </c>
      <c r="AU284" s="15" t="s">
        <v>86</v>
      </c>
    </row>
    <row r="285" spans="2:51" s="13" customFormat="1" ht="12">
      <c r="B285" s="218"/>
      <c r="C285" s="219"/>
      <c r="D285" s="214" t="s">
        <v>159</v>
      </c>
      <c r="E285" s="220" t="s">
        <v>1</v>
      </c>
      <c r="F285" s="221" t="s">
        <v>620</v>
      </c>
      <c r="G285" s="219"/>
      <c r="H285" s="222">
        <v>0.021</v>
      </c>
      <c r="I285" s="223"/>
      <c r="J285" s="219"/>
      <c r="K285" s="219"/>
      <c r="L285" s="224"/>
      <c r="M285" s="225"/>
      <c r="N285" s="226"/>
      <c r="O285" s="226"/>
      <c r="P285" s="226"/>
      <c r="Q285" s="226"/>
      <c r="R285" s="226"/>
      <c r="S285" s="226"/>
      <c r="T285" s="227"/>
      <c r="AT285" s="228" t="s">
        <v>159</v>
      </c>
      <c r="AU285" s="228" t="s">
        <v>86</v>
      </c>
      <c r="AV285" s="13" t="s">
        <v>86</v>
      </c>
      <c r="AW285" s="13" t="s">
        <v>32</v>
      </c>
      <c r="AX285" s="13" t="s">
        <v>83</v>
      </c>
      <c r="AY285" s="228" t="s">
        <v>134</v>
      </c>
    </row>
    <row r="286" spans="1:65" s="2" customFormat="1" ht="14.45" customHeight="1">
      <c r="A286" s="32"/>
      <c r="B286" s="33"/>
      <c r="C286" s="201" t="s">
        <v>621</v>
      </c>
      <c r="D286" s="201" t="s">
        <v>136</v>
      </c>
      <c r="E286" s="202" t="s">
        <v>622</v>
      </c>
      <c r="F286" s="203" t="s">
        <v>623</v>
      </c>
      <c r="G286" s="204" t="s">
        <v>268</v>
      </c>
      <c r="H286" s="205">
        <v>329.92</v>
      </c>
      <c r="I286" s="206"/>
      <c r="J286" s="207">
        <f>ROUND(I286*H286,2)</f>
        <v>0</v>
      </c>
      <c r="K286" s="203" t="s">
        <v>140</v>
      </c>
      <c r="L286" s="37"/>
      <c r="M286" s="208" t="s">
        <v>1</v>
      </c>
      <c r="N286" s="209" t="s">
        <v>40</v>
      </c>
      <c r="O286" s="69"/>
      <c r="P286" s="210">
        <f>O286*H286</f>
        <v>0</v>
      </c>
      <c r="Q286" s="210">
        <v>5E-05</v>
      </c>
      <c r="R286" s="210">
        <f>Q286*H286</f>
        <v>0.016496</v>
      </c>
      <c r="S286" s="210">
        <v>0</v>
      </c>
      <c r="T286" s="211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212" t="s">
        <v>224</v>
      </c>
      <c r="AT286" s="212" t="s">
        <v>136</v>
      </c>
      <c r="AU286" s="212" t="s">
        <v>86</v>
      </c>
      <c r="AY286" s="15" t="s">
        <v>134</v>
      </c>
      <c r="BE286" s="213">
        <f>IF(N286="základní",J286,0)</f>
        <v>0</v>
      </c>
      <c r="BF286" s="213">
        <f>IF(N286="snížená",J286,0)</f>
        <v>0</v>
      </c>
      <c r="BG286" s="213">
        <f>IF(N286="zákl. přenesená",J286,0)</f>
        <v>0</v>
      </c>
      <c r="BH286" s="213">
        <f>IF(N286="sníž. přenesená",J286,0)</f>
        <v>0</v>
      </c>
      <c r="BI286" s="213">
        <f>IF(N286="nulová",J286,0)</f>
        <v>0</v>
      </c>
      <c r="BJ286" s="15" t="s">
        <v>83</v>
      </c>
      <c r="BK286" s="213">
        <f>ROUND(I286*H286,2)</f>
        <v>0</v>
      </c>
      <c r="BL286" s="15" t="s">
        <v>224</v>
      </c>
      <c r="BM286" s="212" t="s">
        <v>624</v>
      </c>
    </row>
    <row r="287" spans="1:47" s="2" customFormat="1" ht="12">
      <c r="A287" s="32"/>
      <c r="B287" s="33"/>
      <c r="C287" s="34"/>
      <c r="D287" s="214" t="s">
        <v>143</v>
      </c>
      <c r="E287" s="34"/>
      <c r="F287" s="215" t="s">
        <v>625</v>
      </c>
      <c r="G287" s="34"/>
      <c r="H287" s="34"/>
      <c r="I287" s="113"/>
      <c r="J287" s="34"/>
      <c r="K287" s="34"/>
      <c r="L287" s="37"/>
      <c r="M287" s="216"/>
      <c r="N287" s="217"/>
      <c r="O287" s="69"/>
      <c r="P287" s="69"/>
      <c r="Q287" s="69"/>
      <c r="R287" s="69"/>
      <c r="S287" s="69"/>
      <c r="T287" s="70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T287" s="15" t="s">
        <v>143</v>
      </c>
      <c r="AU287" s="15" t="s">
        <v>86</v>
      </c>
    </row>
    <row r="288" spans="2:51" s="13" customFormat="1" ht="12">
      <c r="B288" s="218"/>
      <c r="C288" s="219"/>
      <c r="D288" s="214" t="s">
        <v>159</v>
      </c>
      <c r="E288" s="220" t="s">
        <v>1</v>
      </c>
      <c r="F288" s="221" t="s">
        <v>626</v>
      </c>
      <c r="G288" s="219"/>
      <c r="H288" s="222">
        <v>179</v>
      </c>
      <c r="I288" s="223"/>
      <c r="J288" s="219"/>
      <c r="K288" s="219"/>
      <c r="L288" s="224"/>
      <c r="M288" s="225"/>
      <c r="N288" s="226"/>
      <c r="O288" s="226"/>
      <c r="P288" s="226"/>
      <c r="Q288" s="226"/>
      <c r="R288" s="226"/>
      <c r="S288" s="226"/>
      <c r="T288" s="227"/>
      <c r="AT288" s="228" t="s">
        <v>159</v>
      </c>
      <c r="AU288" s="228" t="s">
        <v>86</v>
      </c>
      <c r="AV288" s="13" t="s">
        <v>86</v>
      </c>
      <c r="AW288" s="13" t="s">
        <v>32</v>
      </c>
      <c r="AX288" s="13" t="s">
        <v>75</v>
      </c>
      <c r="AY288" s="228" t="s">
        <v>134</v>
      </c>
    </row>
    <row r="289" spans="2:51" s="13" customFormat="1" ht="12">
      <c r="B289" s="218"/>
      <c r="C289" s="219"/>
      <c r="D289" s="214" t="s">
        <v>159</v>
      </c>
      <c r="E289" s="220" t="s">
        <v>1</v>
      </c>
      <c r="F289" s="221" t="s">
        <v>627</v>
      </c>
      <c r="G289" s="219"/>
      <c r="H289" s="222">
        <v>150.92</v>
      </c>
      <c r="I289" s="223"/>
      <c r="J289" s="219"/>
      <c r="K289" s="219"/>
      <c r="L289" s="224"/>
      <c r="M289" s="225"/>
      <c r="N289" s="226"/>
      <c r="O289" s="226"/>
      <c r="P289" s="226"/>
      <c r="Q289" s="226"/>
      <c r="R289" s="226"/>
      <c r="S289" s="226"/>
      <c r="T289" s="227"/>
      <c r="AT289" s="228" t="s">
        <v>159</v>
      </c>
      <c r="AU289" s="228" t="s">
        <v>86</v>
      </c>
      <c r="AV289" s="13" t="s">
        <v>86</v>
      </c>
      <c r="AW289" s="13" t="s">
        <v>32</v>
      </c>
      <c r="AX289" s="13" t="s">
        <v>75</v>
      </c>
      <c r="AY289" s="228" t="s">
        <v>134</v>
      </c>
    </row>
    <row r="290" spans="1:65" s="2" customFormat="1" ht="14.45" customHeight="1">
      <c r="A290" s="32"/>
      <c r="B290" s="33"/>
      <c r="C290" s="229" t="s">
        <v>628</v>
      </c>
      <c r="D290" s="229" t="s">
        <v>163</v>
      </c>
      <c r="E290" s="230" t="s">
        <v>629</v>
      </c>
      <c r="F290" s="231" t="s">
        <v>630</v>
      </c>
      <c r="G290" s="232" t="s">
        <v>227</v>
      </c>
      <c r="H290" s="233">
        <v>0.193</v>
      </c>
      <c r="I290" s="234"/>
      <c r="J290" s="235">
        <f>ROUND(I290*H290,2)</f>
        <v>0</v>
      </c>
      <c r="K290" s="231" t="s">
        <v>140</v>
      </c>
      <c r="L290" s="236"/>
      <c r="M290" s="237" t="s">
        <v>1</v>
      </c>
      <c r="N290" s="238" t="s">
        <v>40</v>
      </c>
      <c r="O290" s="69"/>
      <c r="P290" s="210">
        <f>O290*H290</f>
        <v>0</v>
      </c>
      <c r="Q290" s="210">
        <v>1</v>
      </c>
      <c r="R290" s="210">
        <f>Q290*H290</f>
        <v>0.193</v>
      </c>
      <c r="S290" s="210">
        <v>0</v>
      </c>
      <c r="T290" s="211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212" t="s">
        <v>335</v>
      </c>
      <c r="AT290" s="212" t="s">
        <v>163</v>
      </c>
      <c r="AU290" s="212" t="s">
        <v>86</v>
      </c>
      <c r="AY290" s="15" t="s">
        <v>134</v>
      </c>
      <c r="BE290" s="213">
        <f>IF(N290="základní",J290,0)</f>
        <v>0</v>
      </c>
      <c r="BF290" s="213">
        <f>IF(N290="snížená",J290,0)</f>
        <v>0</v>
      </c>
      <c r="BG290" s="213">
        <f>IF(N290="zákl. přenesená",J290,0)</f>
        <v>0</v>
      </c>
      <c r="BH290" s="213">
        <f>IF(N290="sníž. přenesená",J290,0)</f>
        <v>0</v>
      </c>
      <c r="BI290" s="213">
        <f>IF(N290="nulová",J290,0)</f>
        <v>0</v>
      </c>
      <c r="BJ290" s="15" t="s">
        <v>83</v>
      </c>
      <c r="BK290" s="213">
        <f>ROUND(I290*H290,2)</f>
        <v>0</v>
      </c>
      <c r="BL290" s="15" t="s">
        <v>224</v>
      </c>
      <c r="BM290" s="212" t="s">
        <v>631</v>
      </c>
    </row>
    <row r="291" spans="1:47" s="2" customFormat="1" ht="12">
      <c r="A291" s="32"/>
      <c r="B291" s="33"/>
      <c r="C291" s="34"/>
      <c r="D291" s="214" t="s">
        <v>143</v>
      </c>
      <c r="E291" s="34"/>
      <c r="F291" s="215" t="s">
        <v>630</v>
      </c>
      <c r="G291" s="34"/>
      <c r="H291" s="34"/>
      <c r="I291" s="113"/>
      <c r="J291" s="34"/>
      <c r="K291" s="34"/>
      <c r="L291" s="37"/>
      <c r="M291" s="216"/>
      <c r="N291" s="217"/>
      <c r="O291" s="69"/>
      <c r="P291" s="69"/>
      <c r="Q291" s="69"/>
      <c r="R291" s="69"/>
      <c r="S291" s="69"/>
      <c r="T291" s="70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5" t="s">
        <v>143</v>
      </c>
      <c r="AU291" s="15" t="s">
        <v>86</v>
      </c>
    </row>
    <row r="292" spans="2:51" s="13" customFormat="1" ht="12">
      <c r="B292" s="218"/>
      <c r="C292" s="219"/>
      <c r="D292" s="214" t="s">
        <v>159</v>
      </c>
      <c r="E292" s="220" t="s">
        <v>1</v>
      </c>
      <c r="F292" s="221" t="s">
        <v>632</v>
      </c>
      <c r="G292" s="219"/>
      <c r="H292" s="222">
        <v>0.193</v>
      </c>
      <c r="I292" s="223"/>
      <c r="J292" s="219"/>
      <c r="K292" s="219"/>
      <c r="L292" s="224"/>
      <c r="M292" s="225"/>
      <c r="N292" s="226"/>
      <c r="O292" s="226"/>
      <c r="P292" s="226"/>
      <c r="Q292" s="226"/>
      <c r="R292" s="226"/>
      <c r="S292" s="226"/>
      <c r="T292" s="227"/>
      <c r="AT292" s="228" t="s">
        <v>159</v>
      </c>
      <c r="AU292" s="228" t="s">
        <v>86</v>
      </c>
      <c r="AV292" s="13" t="s">
        <v>86</v>
      </c>
      <c r="AW292" s="13" t="s">
        <v>32</v>
      </c>
      <c r="AX292" s="13" t="s">
        <v>83</v>
      </c>
      <c r="AY292" s="228" t="s">
        <v>134</v>
      </c>
    </row>
    <row r="293" spans="1:65" s="2" customFormat="1" ht="21.6" customHeight="1">
      <c r="A293" s="32"/>
      <c r="B293" s="33"/>
      <c r="C293" s="229" t="s">
        <v>633</v>
      </c>
      <c r="D293" s="229" t="s">
        <v>163</v>
      </c>
      <c r="E293" s="230" t="s">
        <v>634</v>
      </c>
      <c r="F293" s="231" t="s">
        <v>635</v>
      </c>
      <c r="G293" s="232" t="s">
        <v>597</v>
      </c>
      <c r="H293" s="233">
        <v>2</v>
      </c>
      <c r="I293" s="234"/>
      <c r="J293" s="235">
        <f>ROUND(I293*H293,2)</f>
        <v>0</v>
      </c>
      <c r="K293" s="231" t="s">
        <v>1</v>
      </c>
      <c r="L293" s="236"/>
      <c r="M293" s="237" t="s">
        <v>1</v>
      </c>
      <c r="N293" s="238" t="s">
        <v>40</v>
      </c>
      <c r="O293" s="69"/>
      <c r="P293" s="210">
        <f>O293*H293</f>
        <v>0</v>
      </c>
      <c r="Q293" s="210">
        <v>0.07546</v>
      </c>
      <c r="R293" s="210">
        <f>Q293*H293</f>
        <v>0.15092</v>
      </c>
      <c r="S293" s="210">
        <v>0</v>
      </c>
      <c r="T293" s="211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212" t="s">
        <v>335</v>
      </c>
      <c r="AT293" s="212" t="s">
        <v>163</v>
      </c>
      <c r="AU293" s="212" t="s">
        <v>86</v>
      </c>
      <c r="AY293" s="15" t="s">
        <v>134</v>
      </c>
      <c r="BE293" s="213">
        <f>IF(N293="základní",J293,0)</f>
        <v>0</v>
      </c>
      <c r="BF293" s="213">
        <f>IF(N293="snížená",J293,0)</f>
        <v>0</v>
      </c>
      <c r="BG293" s="213">
        <f>IF(N293="zákl. přenesená",J293,0)</f>
        <v>0</v>
      </c>
      <c r="BH293" s="213">
        <f>IF(N293="sníž. přenesená",J293,0)</f>
        <v>0</v>
      </c>
      <c r="BI293" s="213">
        <f>IF(N293="nulová",J293,0)</f>
        <v>0</v>
      </c>
      <c r="BJ293" s="15" t="s">
        <v>83</v>
      </c>
      <c r="BK293" s="213">
        <f>ROUND(I293*H293,2)</f>
        <v>0</v>
      </c>
      <c r="BL293" s="15" t="s">
        <v>224</v>
      </c>
      <c r="BM293" s="212" t="s">
        <v>636</v>
      </c>
    </row>
    <row r="294" spans="1:65" s="2" customFormat="1" ht="14.45" customHeight="1">
      <c r="A294" s="32"/>
      <c r="B294" s="33"/>
      <c r="C294" s="201" t="s">
        <v>637</v>
      </c>
      <c r="D294" s="201" t="s">
        <v>136</v>
      </c>
      <c r="E294" s="202" t="s">
        <v>638</v>
      </c>
      <c r="F294" s="203" t="s">
        <v>639</v>
      </c>
      <c r="G294" s="204" t="s">
        <v>268</v>
      </c>
      <c r="H294" s="205">
        <v>214.585</v>
      </c>
      <c r="I294" s="206"/>
      <c r="J294" s="207">
        <f>ROUND(I294*H294,2)</f>
        <v>0</v>
      </c>
      <c r="K294" s="203" t="s">
        <v>1</v>
      </c>
      <c r="L294" s="37"/>
      <c r="M294" s="208" t="s">
        <v>1</v>
      </c>
      <c r="N294" s="209" t="s">
        <v>40</v>
      </c>
      <c r="O294" s="69"/>
      <c r="P294" s="210">
        <f>O294*H294</f>
        <v>0</v>
      </c>
      <c r="Q294" s="210">
        <v>0</v>
      </c>
      <c r="R294" s="210">
        <f>Q294*H294</f>
        <v>0</v>
      </c>
      <c r="S294" s="210">
        <v>0</v>
      </c>
      <c r="T294" s="211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212" t="s">
        <v>224</v>
      </c>
      <c r="AT294" s="212" t="s">
        <v>136</v>
      </c>
      <c r="AU294" s="212" t="s">
        <v>86</v>
      </c>
      <c r="AY294" s="15" t="s">
        <v>134</v>
      </c>
      <c r="BE294" s="213">
        <f>IF(N294="základní",J294,0)</f>
        <v>0</v>
      </c>
      <c r="BF294" s="213">
        <f>IF(N294="snížená",J294,0)</f>
        <v>0</v>
      </c>
      <c r="BG294" s="213">
        <f>IF(N294="zákl. přenesená",J294,0)</f>
        <v>0</v>
      </c>
      <c r="BH294" s="213">
        <f>IF(N294="sníž. přenesená",J294,0)</f>
        <v>0</v>
      </c>
      <c r="BI294" s="213">
        <f>IF(N294="nulová",J294,0)</f>
        <v>0</v>
      </c>
      <c r="BJ294" s="15" t="s">
        <v>83</v>
      </c>
      <c r="BK294" s="213">
        <f>ROUND(I294*H294,2)</f>
        <v>0</v>
      </c>
      <c r="BL294" s="15" t="s">
        <v>224</v>
      </c>
      <c r="BM294" s="212" t="s">
        <v>640</v>
      </c>
    </row>
    <row r="295" spans="1:47" s="2" customFormat="1" ht="12">
      <c r="A295" s="32"/>
      <c r="B295" s="33"/>
      <c r="C295" s="34"/>
      <c r="D295" s="214" t="s">
        <v>143</v>
      </c>
      <c r="E295" s="34"/>
      <c r="F295" s="215" t="s">
        <v>639</v>
      </c>
      <c r="G295" s="34"/>
      <c r="H295" s="34"/>
      <c r="I295" s="113"/>
      <c r="J295" s="34"/>
      <c r="K295" s="34"/>
      <c r="L295" s="37"/>
      <c r="M295" s="216"/>
      <c r="N295" s="217"/>
      <c r="O295" s="69"/>
      <c r="P295" s="69"/>
      <c r="Q295" s="69"/>
      <c r="R295" s="69"/>
      <c r="S295" s="69"/>
      <c r="T295" s="70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5" t="s">
        <v>143</v>
      </c>
      <c r="AU295" s="15" t="s">
        <v>86</v>
      </c>
    </row>
    <row r="296" spans="2:51" s="13" customFormat="1" ht="12">
      <c r="B296" s="218"/>
      <c r="C296" s="219"/>
      <c r="D296" s="214" t="s">
        <v>159</v>
      </c>
      <c r="E296" s="220" t="s">
        <v>1</v>
      </c>
      <c r="F296" s="221" t="s">
        <v>641</v>
      </c>
      <c r="G296" s="219"/>
      <c r="H296" s="222">
        <v>193.32</v>
      </c>
      <c r="I296" s="223"/>
      <c r="J296" s="219"/>
      <c r="K296" s="219"/>
      <c r="L296" s="224"/>
      <c r="M296" s="225"/>
      <c r="N296" s="226"/>
      <c r="O296" s="226"/>
      <c r="P296" s="226"/>
      <c r="Q296" s="226"/>
      <c r="R296" s="226"/>
      <c r="S296" s="226"/>
      <c r="T296" s="227"/>
      <c r="AT296" s="228" t="s">
        <v>159</v>
      </c>
      <c r="AU296" s="228" t="s">
        <v>86</v>
      </c>
      <c r="AV296" s="13" t="s">
        <v>86</v>
      </c>
      <c r="AW296" s="13" t="s">
        <v>32</v>
      </c>
      <c r="AX296" s="13" t="s">
        <v>75</v>
      </c>
      <c r="AY296" s="228" t="s">
        <v>134</v>
      </c>
    </row>
    <row r="297" spans="2:51" s="13" customFormat="1" ht="12">
      <c r="B297" s="218"/>
      <c r="C297" s="219"/>
      <c r="D297" s="214" t="s">
        <v>159</v>
      </c>
      <c r="E297" s="220" t="s">
        <v>1</v>
      </c>
      <c r="F297" s="221" t="s">
        <v>642</v>
      </c>
      <c r="G297" s="219"/>
      <c r="H297" s="222">
        <v>21.265</v>
      </c>
      <c r="I297" s="223"/>
      <c r="J297" s="219"/>
      <c r="K297" s="219"/>
      <c r="L297" s="224"/>
      <c r="M297" s="225"/>
      <c r="N297" s="226"/>
      <c r="O297" s="226"/>
      <c r="P297" s="226"/>
      <c r="Q297" s="226"/>
      <c r="R297" s="226"/>
      <c r="S297" s="226"/>
      <c r="T297" s="227"/>
      <c r="AT297" s="228" t="s">
        <v>159</v>
      </c>
      <c r="AU297" s="228" t="s">
        <v>86</v>
      </c>
      <c r="AV297" s="13" t="s">
        <v>86</v>
      </c>
      <c r="AW297" s="13" t="s">
        <v>32</v>
      </c>
      <c r="AX297" s="13" t="s">
        <v>75</v>
      </c>
      <c r="AY297" s="228" t="s">
        <v>134</v>
      </c>
    </row>
    <row r="298" spans="1:65" s="2" customFormat="1" ht="14.45" customHeight="1">
      <c r="A298" s="32"/>
      <c r="B298" s="33"/>
      <c r="C298" s="201" t="s">
        <v>643</v>
      </c>
      <c r="D298" s="201" t="s">
        <v>136</v>
      </c>
      <c r="E298" s="202" t="s">
        <v>644</v>
      </c>
      <c r="F298" s="203" t="s">
        <v>645</v>
      </c>
      <c r="G298" s="204" t="s">
        <v>227</v>
      </c>
      <c r="H298" s="205">
        <v>0.609</v>
      </c>
      <c r="I298" s="206"/>
      <c r="J298" s="207">
        <f>ROUND(I298*H298,2)</f>
        <v>0</v>
      </c>
      <c r="K298" s="203" t="s">
        <v>140</v>
      </c>
      <c r="L298" s="37"/>
      <c r="M298" s="208" t="s">
        <v>1</v>
      </c>
      <c r="N298" s="209" t="s">
        <v>40</v>
      </c>
      <c r="O298" s="69"/>
      <c r="P298" s="210">
        <f>O298*H298</f>
        <v>0</v>
      </c>
      <c r="Q298" s="210">
        <v>0</v>
      </c>
      <c r="R298" s="210">
        <f>Q298*H298</f>
        <v>0</v>
      </c>
      <c r="S298" s="210">
        <v>0</v>
      </c>
      <c r="T298" s="211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212" t="s">
        <v>224</v>
      </c>
      <c r="AT298" s="212" t="s">
        <v>136</v>
      </c>
      <c r="AU298" s="212" t="s">
        <v>86</v>
      </c>
      <c r="AY298" s="15" t="s">
        <v>134</v>
      </c>
      <c r="BE298" s="213">
        <f>IF(N298="základní",J298,0)</f>
        <v>0</v>
      </c>
      <c r="BF298" s="213">
        <f>IF(N298="snížená",J298,0)</f>
        <v>0</v>
      </c>
      <c r="BG298" s="213">
        <f>IF(N298="zákl. přenesená",J298,0)</f>
        <v>0</v>
      </c>
      <c r="BH298" s="213">
        <f>IF(N298="sníž. přenesená",J298,0)</f>
        <v>0</v>
      </c>
      <c r="BI298" s="213">
        <f>IF(N298="nulová",J298,0)</f>
        <v>0</v>
      </c>
      <c r="BJ298" s="15" t="s">
        <v>83</v>
      </c>
      <c r="BK298" s="213">
        <f>ROUND(I298*H298,2)</f>
        <v>0</v>
      </c>
      <c r="BL298" s="15" t="s">
        <v>224</v>
      </c>
      <c r="BM298" s="212" t="s">
        <v>646</v>
      </c>
    </row>
    <row r="299" spans="1:47" s="2" customFormat="1" ht="19.5">
      <c r="A299" s="32"/>
      <c r="B299" s="33"/>
      <c r="C299" s="34"/>
      <c r="D299" s="214" t="s">
        <v>143</v>
      </c>
      <c r="E299" s="34"/>
      <c r="F299" s="215" t="s">
        <v>647</v>
      </c>
      <c r="G299" s="34"/>
      <c r="H299" s="34"/>
      <c r="I299" s="113"/>
      <c r="J299" s="34"/>
      <c r="K299" s="34"/>
      <c r="L299" s="37"/>
      <c r="M299" s="216"/>
      <c r="N299" s="217"/>
      <c r="O299" s="69"/>
      <c r="P299" s="69"/>
      <c r="Q299" s="69"/>
      <c r="R299" s="69"/>
      <c r="S299" s="69"/>
      <c r="T299" s="70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T299" s="15" t="s">
        <v>143</v>
      </c>
      <c r="AU299" s="15" t="s">
        <v>86</v>
      </c>
    </row>
    <row r="300" spans="2:63" s="12" customFormat="1" ht="22.9" customHeight="1">
      <c r="B300" s="185"/>
      <c r="C300" s="186"/>
      <c r="D300" s="187" t="s">
        <v>74</v>
      </c>
      <c r="E300" s="199" t="s">
        <v>648</v>
      </c>
      <c r="F300" s="199" t="s">
        <v>649</v>
      </c>
      <c r="G300" s="186"/>
      <c r="H300" s="186"/>
      <c r="I300" s="189"/>
      <c r="J300" s="200">
        <f>BK300</f>
        <v>0</v>
      </c>
      <c r="K300" s="186"/>
      <c r="L300" s="191"/>
      <c r="M300" s="192"/>
      <c r="N300" s="193"/>
      <c r="O300" s="193"/>
      <c r="P300" s="194">
        <f>SUM(P301:P305)</f>
        <v>0</v>
      </c>
      <c r="Q300" s="193"/>
      <c r="R300" s="194">
        <f>SUM(R301:R305)</f>
        <v>0.0022743900000000003</v>
      </c>
      <c r="S300" s="193"/>
      <c r="T300" s="195">
        <f>SUM(T301:T305)</f>
        <v>0</v>
      </c>
      <c r="AR300" s="196" t="s">
        <v>86</v>
      </c>
      <c r="AT300" s="197" t="s">
        <v>74</v>
      </c>
      <c r="AU300" s="197" t="s">
        <v>83</v>
      </c>
      <c r="AY300" s="196" t="s">
        <v>134</v>
      </c>
      <c r="BK300" s="198">
        <f>SUM(BK301:BK305)</f>
        <v>0</v>
      </c>
    </row>
    <row r="301" spans="1:65" s="2" customFormat="1" ht="14.45" customHeight="1">
      <c r="A301" s="32"/>
      <c r="B301" s="33"/>
      <c r="C301" s="201" t="s">
        <v>650</v>
      </c>
      <c r="D301" s="201" t="s">
        <v>136</v>
      </c>
      <c r="E301" s="202" t="s">
        <v>651</v>
      </c>
      <c r="F301" s="203" t="s">
        <v>652</v>
      </c>
      <c r="G301" s="204" t="s">
        <v>251</v>
      </c>
      <c r="H301" s="205">
        <v>6.147</v>
      </c>
      <c r="I301" s="206"/>
      <c r="J301" s="207">
        <f>ROUND(I301*H301,2)</f>
        <v>0</v>
      </c>
      <c r="K301" s="203" t="s">
        <v>140</v>
      </c>
      <c r="L301" s="37"/>
      <c r="M301" s="208" t="s">
        <v>1</v>
      </c>
      <c r="N301" s="209" t="s">
        <v>40</v>
      </c>
      <c r="O301" s="69"/>
      <c r="P301" s="210">
        <f>O301*H301</f>
        <v>0</v>
      </c>
      <c r="Q301" s="210">
        <v>0.00014</v>
      </c>
      <c r="R301" s="210">
        <f>Q301*H301</f>
        <v>0.00086058</v>
      </c>
      <c r="S301" s="210">
        <v>0</v>
      </c>
      <c r="T301" s="211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212" t="s">
        <v>224</v>
      </c>
      <c r="AT301" s="212" t="s">
        <v>136</v>
      </c>
      <c r="AU301" s="212" t="s">
        <v>86</v>
      </c>
      <c r="AY301" s="15" t="s">
        <v>134</v>
      </c>
      <c r="BE301" s="213">
        <f>IF(N301="základní",J301,0)</f>
        <v>0</v>
      </c>
      <c r="BF301" s="213">
        <f>IF(N301="snížená",J301,0)</f>
        <v>0</v>
      </c>
      <c r="BG301" s="213">
        <f>IF(N301="zákl. přenesená",J301,0)</f>
        <v>0</v>
      </c>
      <c r="BH301" s="213">
        <f>IF(N301="sníž. přenesená",J301,0)</f>
        <v>0</v>
      </c>
      <c r="BI301" s="213">
        <f>IF(N301="nulová",J301,0)</f>
        <v>0</v>
      </c>
      <c r="BJ301" s="15" t="s">
        <v>83</v>
      </c>
      <c r="BK301" s="213">
        <f>ROUND(I301*H301,2)</f>
        <v>0</v>
      </c>
      <c r="BL301" s="15" t="s">
        <v>224</v>
      </c>
      <c r="BM301" s="212" t="s">
        <v>653</v>
      </c>
    </row>
    <row r="302" spans="1:47" s="2" customFormat="1" ht="12">
      <c r="A302" s="32"/>
      <c r="B302" s="33"/>
      <c r="C302" s="34"/>
      <c r="D302" s="214" t="s">
        <v>143</v>
      </c>
      <c r="E302" s="34"/>
      <c r="F302" s="215" t="s">
        <v>654</v>
      </c>
      <c r="G302" s="34"/>
      <c r="H302" s="34"/>
      <c r="I302" s="113"/>
      <c r="J302" s="34"/>
      <c r="K302" s="34"/>
      <c r="L302" s="37"/>
      <c r="M302" s="216"/>
      <c r="N302" s="217"/>
      <c r="O302" s="69"/>
      <c r="P302" s="69"/>
      <c r="Q302" s="69"/>
      <c r="R302" s="69"/>
      <c r="S302" s="69"/>
      <c r="T302" s="70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T302" s="15" t="s">
        <v>143</v>
      </c>
      <c r="AU302" s="15" t="s">
        <v>86</v>
      </c>
    </row>
    <row r="303" spans="2:51" s="13" customFormat="1" ht="12">
      <c r="B303" s="218"/>
      <c r="C303" s="219"/>
      <c r="D303" s="214" t="s">
        <v>159</v>
      </c>
      <c r="E303" s="220" t="s">
        <v>1</v>
      </c>
      <c r="F303" s="221" t="s">
        <v>655</v>
      </c>
      <c r="G303" s="219"/>
      <c r="H303" s="222">
        <v>6.147</v>
      </c>
      <c r="I303" s="223"/>
      <c r="J303" s="219"/>
      <c r="K303" s="219"/>
      <c r="L303" s="224"/>
      <c r="M303" s="225"/>
      <c r="N303" s="226"/>
      <c r="O303" s="226"/>
      <c r="P303" s="226"/>
      <c r="Q303" s="226"/>
      <c r="R303" s="226"/>
      <c r="S303" s="226"/>
      <c r="T303" s="227"/>
      <c r="AT303" s="228" t="s">
        <v>159</v>
      </c>
      <c r="AU303" s="228" t="s">
        <v>86</v>
      </c>
      <c r="AV303" s="13" t="s">
        <v>86</v>
      </c>
      <c r="AW303" s="13" t="s">
        <v>32</v>
      </c>
      <c r="AX303" s="13" t="s">
        <v>83</v>
      </c>
      <c r="AY303" s="228" t="s">
        <v>134</v>
      </c>
    </row>
    <row r="304" spans="1:65" s="2" customFormat="1" ht="14.45" customHeight="1">
      <c r="A304" s="32"/>
      <c r="B304" s="33"/>
      <c r="C304" s="201" t="s">
        <v>656</v>
      </c>
      <c r="D304" s="201" t="s">
        <v>136</v>
      </c>
      <c r="E304" s="202" t="s">
        <v>657</v>
      </c>
      <c r="F304" s="203" t="s">
        <v>658</v>
      </c>
      <c r="G304" s="204" t="s">
        <v>251</v>
      </c>
      <c r="H304" s="205">
        <v>6.147</v>
      </c>
      <c r="I304" s="206"/>
      <c r="J304" s="207">
        <f>ROUND(I304*H304,2)</f>
        <v>0</v>
      </c>
      <c r="K304" s="203" t="s">
        <v>140</v>
      </c>
      <c r="L304" s="37"/>
      <c r="M304" s="208" t="s">
        <v>1</v>
      </c>
      <c r="N304" s="209" t="s">
        <v>40</v>
      </c>
      <c r="O304" s="69"/>
      <c r="P304" s="210">
        <f>O304*H304</f>
        <v>0</v>
      </c>
      <c r="Q304" s="210">
        <v>0.00023</v>
      </c>
      <c r="R304" s="210">
        <f>Q304*H304</f>
        <v>0.0014138100000000002</v>
      </c>
      <c r="S304" s="210">
        <v>0</v>
      </c>
      <c r="T304" s="211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212" t="s">
        <v>224</v>
      </c>
      <c r="AT304" s="212" t="s">
        <v>136</v>
      </c>
      <c r="AU304" s="212" t="s">
        <v>86</v>
      </c>
      <c r="AY304" s="15" t="s">
        <v>134</v>
      </c>
      <c r="BE304" s="213">
        <f>IF(N304="základní",J304,0)</f>
        <v>0</v>
      </c>
      <c r="BF304" s="213">
        <f>IF(N304="snížená",J304,0)</f>
        <v>0</v>
      </c>
      <c r="BG304" s="213">
        <f>IF(N304="zákl. přenesená",J304,0)</f>
        <v>0</v>
      </c>
      <c r="BH304" s="213">
        <f>IF(N304="sníž. přenesená",J304,0)</f>
        <v>0</v>
      </c>
      <c r="BI304" s="213">
        <f>IF(N304="nulová",J304,0)</f>
        <v>0</v>
      </c>
      <c r="BJ304" s="15" t="s">
        <v>83</v>
      </c>
      <c r="BK304" s="213">
        <f>ROUND(I304*H304,2)</f>
        <v>0</v>
      </c>
      <c r="BL304" s="15" t="s">
        <v>224</v>
      </c>
      <c r="BM304" s="212" t="s">
        <v>659</v>
      </c>
    </row>
    <row r="305" spans="1:47" s="2" customFormat="1" ht="12">
      <c r="A305" s="32"/>
      <c r="B305" s="33"/>
      <c r="C305" s="34"/>
      <c r="D305" s="214" t="s">
        <v>143</v>
      </c>
      <c r="E305" s="34"/>
      <c r="F305" s="215" t="s">
        <v>660</v>
      </c>
      <c r="G305" s="34"/>
      <c r="H305" s="34"/>
      <c r="I305" s="113"/>
      <c r="J305" s="34"/>
      <c r="K305" s="34"/>
      <c r="L305" s="37"/>
      <c r="M305" s="240"/>
      <c r="N305" s="241"/>
      <c r="O305" s="242"/>
      <c r="P305" s="242"/>
      <c r="Q305" s="242"/>
      <c r="R305" s="242"/>
      <c r="S305" s="242"/>
      <c r="T305" s="243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T305" s="15" t="s">
        <v>143</v>
      </c>
      <c r="AU305" s="15" t="s">
        <v>86</v>
      </c>
    </row>
    <row r="306" spans="1:31" s="2" customFormat="1" ht="6.95" customHeight="1">
      <c r="A306" s="32"/>
      <c r="B306" s="52"/>
      <c r="C306" s="53"/>
      <c r="D306" s="53"/>
      <c r="E306" s="53"/>
      <c r="F306" s="53"/>
      <c r="G306" s="53"/>
      <c r="H306" s="53"/>
      <c r="I306" s="150"/>
      <c r="J306" s="53"/>
      <c r="K306" s="53"/>
      <c r="L306" s="37"/>
      <c r="M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</row>
  </sheetData>
  <sheetProtection algorithmName="SHA-512" hashValue="8jQVrHrdGZR4y8a8Lh9ekMwmd1dLk9/X+xmCpXvu1QXTkwig9vA7JKjHODC+aNI6Peqcu1oqc6JXEWW71HIYyg==" saltValue="Kr1vX602as9f9+MICy08wetYoa9ZUHnjPCiMGT21bZw5WIaO6a0p08jFAYh66SBlB+Ea2FEM669vJ1GHSfboRQ==" spinCount="100000" sheet="1" objects="1" scenarios="1" formatColumns="0" formatRows="0" autoFilter="0"/>
  <autoFilter ref="C126:K305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0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06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06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5" t="s">
        <v>97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8"/>
      <c r="AT3" s="15" t="s">
        <v>86</v>
      </c>
    </row>
    <row r="4" spans="2:46" s="1" customFormat="1" ht="24.95" customHeight="1">
      <c r="B4" s="18"/>
      <c r="D4" s="110" t="s">
        <v>104</v>
      </c>
      <c r="I4" s="106"/>
      <c r="L4" s="18"/>
      <c r="M4" s="111" t="s">
        <v>10</v>
      </c>
      <c r="AT4" s="15" t="s">
        <v>4</v>
      </c>
    </row>
    <row r="5" spans="2:12" s="1" customFormat="1" ht="6.95" customHeight="1">
      <c r="B5" s="18"/>
      <c r="I5" s="106"/>
      <c r="L5" s="18"/>
    </row>
    <row r="6" spans="2:12" s="1" customFormat="1" ht="12" customHeight="1">
      <c r="B6" s="18"/>
      <c r="D6" s="112" t="s">
        <v>16</v>
      </c>
      <c r="I6" s="106"/>
      <c r="L6" s="18"/>
    </row>
    <row r="7" spans="2:12" s="1" customFormat="1" ht="14.45" customHeight="1">
      <c r="B7" s="18"/>
      <c r="E7" s="288" t="str">
        <f>'Rekapitulace stavby'!K6</f>
        <v>VN Staré Místo</v>
      </c>
      <c r="F7" s="289"/>
      <c r="G7" s="289"/>
      <c r="H7" s="289"/>
      <c r="I7" s="106"/>
      <c r="L7" s="18"/>
    </row>
    <row r="8" spans="1:31" s="2" customFormat="1" ht="12" customHeight="1">
      <c r="A8" s="32"/>
      <c r="B8" s="37"/>
      <c r="C8" s="32"/>
      <c r="D8" s="112" t="s">
        <v>105</v>
      </c>
      <c r="E8" s="32"/>
      <c r="F8" s="32"/>
      <c r="G8" s="32"/>
      <c r="H8" s="32"/>
      <c r="I8" s="113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5" customHeight="1">
      <c r="A9" s="32"/>
      <c r="B9" s="37"/>
      <c r="C9" s="32"/>
      <c r="D9" s="32"/>
      <c r="E9" s="290" t="s">
        <v>661</v>
      </c>
      <c r="F9" s="291"/>
      <c r="G9" s="291"/>
      <c r="H9" s="291"/>
      <c r="I9" s="113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7"/>
      <c r="C10" s="32"/>
      <c r="D10" s="32"/>
      <c r="E10" s="32"/>
      <c r="F10" s="32"/>
      <c r="G10" s="32"/>
      <c r="H10" s="32"/>
      <c r="I10" s="113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2" t="s">
        <v>18</v>
      </c>
      <c r="E11" s="32"/>
      <c r="F11" s="114" t="s">
        <v>94</v>
      </c>
      <c r="G11" s="32"/>
      <c r="H11" s="32"/>
      <c r="I11" s="115" t="s">
        <v>19</v>
      </c>
      <c r="J11" s="114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2" t="s">
        <v>20</v>
      </c>
      <c r="E12" s="32"/>
      <c r="F12" s="114" t="s">
        <v>21</v>
      </c>
      <c r="G12" s="32"/>
      <c r="H12" s="32"/>
      <c r="I12" s="115" t="s">
        <v>22</v>
      </c>
      <c r="J12" s="116" t="str">
        <f>'Rekapitulace stavby'!AN8</f>
        <v>8. 10. 2019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2" t="s">
        <v>24</v>
      </c>
      <c r="E14" s="32"/>
      <c r="F14" s="32"/>
      <c r="G14" s="32"/>
      <c r="H14" s="32"/>
      <c r="I14" s="115" t="s">
        <v>25</v>
      </c>
      <c r="J14" s="114" t="s">
        <v>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4" t="s">
        <v>26</v>
      </c>
      <c r="F15" s="32"/>
      <c r="G15" s="32"/>
      <c r="H15" s="32"/>
      <c r="I15" s="115" t="s">
        <v>27</v>
      </c>
      <c r="J15" s="114" t="s">
        <v>1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28</v>
      </c>
      <c r="E17" s="32"/>
      <c r="F17" s="32"/>
      <c r="G17" s="32"/>
      <c r="H17" s="32"/>
      <c r="I17" s="115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92" t="str">
        <f>'Rekapitulace stavby'!E14</f>
        <v>Vyplň údaj</v>
      </c>
      <c r="F18" s="293"/>
      <c r="G18" s="293"/>
      <c r="H18" s="293"/>
      <c r="I18" s="115" t="s">
        <v>27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30</v>
      </c>
      <c r="E20" s="32"/>
      <c r="F20" s="32"/>
      <c r="G20" s="32"/>
      <c r="H20" s="32"/>
      <c r="I20" s="115" t="s">
        <v>25</v>
      </c>
      <c r="J20" s="114" t="s">
        <v>1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">
        <v>31</v>
      </c>
      <c r="F21" s="32"/>
      <c r="G21" s="32"/>
      <c r="H21" s="32"/>
      <c r="I21" s="115" t="s">
        <v>27</v>
      </c>
      <c r="J21" s="114" t="s">
        <v>1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33</v>
      </c>
      <c r="E23" s="32"/>
      <c r="F23" s="32"/>
      <c r="G23" s="32"/>
      <c r="H23" s="32"/>
      <c r="I23" s="115" t="s">
        <v>25</v>
      </c>
      <c r="J23" s="114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27</v>
      </c>
      <c r="J24" s="114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34</v>
      </c>
      <c r="E26" s="32"/>
      <c r="F26" s="32"/>
      <c r="G26" s="32"/>
      <c r="H26" s="32"/>
      <c r="I26" s="113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117"/>
      <c r="B27" s="118"/>
      <c r="C27" s="117"/>
      <c r="D27" s="117"/>
      <c r="E27" s="294" t="s">
        <v>1</v>
      </c>
      <c r="F27" s="294"/>
      <c r="G27" s="294"/>
      <c r="H27" s="294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1"/>
      <c r="E29" s="121"/>
      <c r="F29" s="121"/>
      <c r="G29" s="121"/>
      <c r="H29" s="121"/>
      <c r="I29" s="122"/>
      <c r="J29" s="121"/>
      <c r="K29" s="12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35</v>
      </c>
      <c r="E30" s="32"/>
      <c r="F30" s="32"/>
      <c r="G30" s="32"/>
      <c r="H30" s="32"/>
      <c r="I30" s="113"/>
      <c r="J30" s="124">
        <f>ROUND(J123,2)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1"/>
      <c r="E31" s="121"/>
      <c r="F31" s="121"/>
      <c r="G31" s="121"/>
      <c r="H31" s="121"/>
      <c r="I31" s="122"/>
      <c r="J31" s="121"/>
      <c r="K31" s="121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5" t="s">
        <v>37</v>
      </c>
      <c r="G32" s="32"/>
      <c r="H32" s="32"/>
      <c r="I32" s="126" t="s">
        <v>36</v>
      </c>
      <c r="J32" s="125" t="s">
        <v>38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7" t="s">
        <v>39</v>
      </c>
      <c r="E33" s="112" t="s">
        <v>40</v>
      </c>
      <c r="F33" s="128">
        <f>ROUND((SUM(BE123:BE249)),2)</f>
        <v>0</v>
      </c>
      <c r="G33" s="32"/>
      <c r="H33" s="32"/>
      <c r="I33" s="129">
        <v>0.21</v>
      </c>
      <c r="J33" s="128">
        <f>ROUND(((SUM(BE123:BE249))*I33),2)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12" t="s">
        <v>41</v>
      </c>
      <c r="F34" s="128">
        <f>ROUND((SUM(BF123:BF249)),2)</f>
        <v>0</v>
      </c>
      <c r="G34" s="32"/>
      <c r="H34" s="32"/>
      <c r="I34" s="129">
        <v>0.15</v>
      </c>
      <c r="J34" s="128">
        <f>ROUND(((SUM(BF123:BF249))*I34),2)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112" t="s">
        <v>42</v>
      </c>
      <c r="F35" s="128">
        <f>ROUND((SUM(BG123:BG249)),2)</f>
        <v>0</v>
      </c>
      <c r="G35" s="32"/>
      <c r="H35" s="32"/>
      <c r="I35" s="129">
        <v>0.21</v>
      </c>
      <c r="J35" s="128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7"/>
      <c r="C36" s="32"/>
      <c r="D36" s="32"/>
      <c r="E36" s="112" t="s">
        <v>43</v>
      </c>
      <c r="F36" s="128">
        <f>ROUND((SUM(BH123:BH249)),2)</f>
        <v>0</v>
      </c>
      <c r="G36" s="32"/>
      <c r="H36" s="32"/>
      <c r="I36" s="129">
        <v>0.15</v>
      </c>
      <c r="J36" s="128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2" t="s">
        <v>44</v>
      </c>
      <c r="F37" s="128">
        <f>ROUND((SUM(BI123:BI249)),2)</f>
        <v>0</v>
      </c>
      <c r="G37" s="32"/>
      <c r="H37" s="32"/>
      <c r="I37" s="129">
        <v>0</v>
      </c>
      <c r="J37" s="128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113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0"/>
      <c r="D39" s="131" t="s">
        <v>45</v>
      </c>
      <c r="E39" s="132"/>
      <c r="F39" s="132"/>
      <c r="G39" s="133" t="s">
        <v>46</v>
      </c>
      <c r="H39" s="134" t="s">
        <v>47</v>
      </c>
      <c r="I39" s="135"/>
      <c r="J39" s="136">
        <f>SUM(J30:J37)</f>
        <v>0</v>
      </c>
      <c r="K39" s="137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113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18"/>
      <c r="I41" s="106"/>
      <c r="L41" s="18"/>
    </row>
    <row r="42" spans="2:12" s="1" customFormat="1" ht="14.45" customHeight="1">
      <c r="B42" s="18"/>
      <c r="I42" s="106"/>
      <c r="L42" s="18"/>
    </row>
    <row r="43" spans="2:12" s="1" customFormat="1" ht="14.45" customHeight="1">
      <c r="B43" s="18"/>
      <c r="I43" s="106"/>
      <c r="L43" s="18"/>
    </row>
    <row r="44" spans="2:12" s="1" customFormat="1" ht="14.45" customHeight="1">
      <c r="B44" s="18"/>
      <c r="I44" s="106"/>
      <c r="L44" s="18"/>
    </row>
    <row r="45" spans="2:12" s="1" customFormat="1" ht="14.45" customHeight="1">
      <c r="B45" s="18"/>
      <c r="I45" s="106"/>
      <c r="L45" s="18"/>
    </row>
    <row r="46" spans="2:12" s="1" customFormat="1" ht="14.45" customHeight="1">
      <c r="B46" s="18"/>
      <c r="I46" s="106"/>
      <c r="L46" s="18"/>
    </row>
    <row r="47" spans="2:12" s="1" customFormat="1" ht="14.45" customHeight="1">
      <c r="B47" s="18"/>
      <c r="I47" s="106"/>
      <c r="L47" s="18"/>
    </row>
    <row r="48" spans="2:12" s="1" customFormat="1" ht="14.45" customHeight="1">
      <c r="B48" s="18"/>
      <c r="I48" s="106"/>
      <c r="L48" s="18"/>
    </row>
    <row r="49" spans="2:12" s="1" customFormat="1" ht="14.45" customHeight="1">
      <c r="B49" s="18"/>
      <c r="I49" s="106"/>
      <c r="L49" s="18"/>
    </row>
    <row r="50" spans="2:12" s="2" customFormat="1" ht="14.45" customHeight="1">
      <c r="B50" s="49"/>
      <c r="D50" s="138" t="s">
        <v>48</v>
      </c>
      <c r="E50" s="139"/>
      <c r="F50" s="139"/>
      <c r="G50" s="138" t="s">
        <v>49</v>
      </c>
      <c r="H50" s="139"/>
      <c r="I50" s="140"/>
      <c r="J50" s="139"/>
      <c r="K50" s="139"/>
      <c r="L50" s="49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32"/>
      <c r="B61" s="37"/>
      <c r="C61" s="32"/>
      <c r="D61" s="141" t="s">
        <v>50</v>
      </c>
      <c r="E61" s="142"/>
      <c r="F61" s="143" t="s">
        <v>51</v>
      </c>
      <c r="G61" s="141" t="s">
        <v>50</v>
      </c>
      <c r="H61" s="142"/>
      <c r="I61" s="144"/>
      <c r="J61" s="145" t="s">
        <v>51</v>
      </c>
      <c r="K61" s="142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32"/>
      <c r="B65" s="37"/>
      <c r="C65" s="32"/>
      <c r="D65" s="138" t="s">
        <v>52</v>
      </c>
      <c r="E65" s="146"/>
      <c r="F65" s="146"/>
      <c r="G65" s="138" t="s">
        <v>53</v>
      </c>
      <c r="H65" s="146"/>
      <c r="I65" s="147"/>
      <c r="J65" s="146"/>
      <c r="K65" s="14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32"/>
      <c r="B76" s="37"/>
      <c r="C76" s="32"/>
      <c r="D76" s="141" t="s">
        <v>50</v>
      </c>
      <c r="E76" s="142"/>
      <c r="F76" s="143" t="s">
        <v>51</v>
      </c>
      <c r="G76" s="141" t="s">
        <v>50</v>
      </c>
      <c r="H76" s="142"/>
      <c r="I76" s="144"/>
      <c r="J76" s="145" t="s">
        <v>51</v>
      </c>
      <c r="K76" s="142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8"/>
      <c r="C77" s="149"/>
      <c r="D77" s="149"/>
      <c r="E77" s="149"/>
      <c r="F77" s="149"/>
      <c r="G77" s="149"/>
      <c r="H77" s="149"/>
      <c r="I77" s="150"/>
      <c r="J77" s="149"/>
      <c r="K77" s="149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51"/>
      <c r="C81" s="152"/>
      <c r="D81" s="152"/>
      <c r="E81" s="152"/>
      <c r="F81" s="152"/>
      <c r="G81" s="152"/>
      <c r="H81" s="152"/>
      <c r="I81" s="153"/>
      <c r="J81" s="152"/>
      <c r="K81" s="15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107</v>
      </c>
      <c r="D82" s="34"/>
      <c r="E82" s="34"/>
      <c r="F82" s="34"/>
      <c r="G82" s="34"/>
      <c r="H82" s="34"/>
      <c r="I82" s="113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113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5" customHeight="1">
      <c r="A85" s="32"/>
      <c r="B85" s="33"/>
      <c r="C85" s="34"/>
      <c r="D85" s="34"/>
      <c r="E85" s="286" t="str">
        <f>E7</f>
        <v>VN Staré Místo</v>
      </c>
      <c r="F85" s="287"/>
      <c r="G85" s="287"/>
      <c r="H85" s="287"/>
      <c r="I85" s="113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105</v>
      </c>
      <c r="D86" s="34"/>
      <c r="E86" s="34"/>
      <c r="F86" s="34"/>
      <c r="G86" s="34"/>
      <c r="H86" s="34"/>
      <c r="I86" s="113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5" customHeight="1">
      <c r="A87" s="32"/>
      <c r="B87" s="33"/>
      <c r="C87" s="34"/>
      <c r="D87" s="34"/>
      <c r="E87" s="269" t="str">
        <f>E9</f>
        <v>SO-04 - Bezpečnostní přeliv</v>
      </c>
      <c r="F87" s="285"/>
      <c r="G87" s="285"/>
      <c r="H87" s="285"/>
      <c r="I87" s="113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 xml:space="preserve"> </v>
      </c>
      <c r="G89" s="34"/>
      <c r="H89" s="34"/>
      <c r="I89" s="115" t="s">
        <v>22</v>
      </c>
      <c r="J89" s="64" t="str">
        <f>IF(J12="","",J12)</f>
        <v>8. 10. 2019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6.45" customHeight="1">
      <c r="A91" s="32"/>
      <c r="B91" s="33"/>
      <c r="C91" s="27" t="s">
        <v>24</v>
      </c>
      <c r="D91" s="34"/>
      <c r="E91" s="34"/>
      <c r="F91" s="25" t="str">
        <f>E15</f>
        <v>Obec Staré Místo</v>
      </c>
      <c r="G91" s="34"/>
      <c r="H91" s="34"/>
      <c r="I91" s="115" t="s">
        <v>30</v>
      </c>
      <c r="J91" s="30" t="str">
        <f>E21</f>
        <v>Agroprojekce Litomyšl,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115" t="s">
        <v>33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54" t="s">
        <v>108</v>
      </c>
      <c r="D94" s="155"/>
      <c r="E94" s="155"/>
      <c r="F94" s="155"/>
      <c r="G94" s="155"/>
      <c r="H94" s="155"/>
      <c r="I94" s="156"/>
      <c r="J94" s="157" t="s">
        <v>109</v>
      </c>
      <c r="K94" s="155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8" t="s">
        <v>110</v>
      </c>
      <c r="D96" s="34"/>
      <c r="E96" s="34"/>
      <c r="F96" s="34"/>
      <c r="G96" s="34"/>
      <c r="H96" s="34"/>
      <c r="I96" s="113"/>
      <c r="J96" s="82">
        <f>J123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111</v>
      </c>
    </row>
    <row r="97" spans="2:12" s="9" customFormat="1" ht="24.95" customHeight="1">
      <c r="B97" s="159"/>
      <c r="C97" s="160"/>
      <c r="D97" s="161" t="s">
        <v>112</v>
      </c>
      <c r="E97" s="162"/>
      <c r="F97" s="162"/>
      <c r="G97" s="162"/>
      <c r="H97" s="162"/>
      <c r="I97" s="163"/>
      <c r="J97" s="164">
        <f>J124</f>
        <v>0</v>
      </c>
      <c r="K97" s="160"/>
      <c r="L97" s="165"/>
    </row>
    <row r="98" spans="2:12" s="10" customFormat="1" ht="19.9" customHeight="1">
      <c r="B98" s="166"/>
      <c r="C98" s="167"/>
      <c r="D98" s="168" t="s">
        <v>113</v>
      </c>
      <c r="E98" s="169"/>
      <c r="F98" s="169"/>
      <c r="G98" s="169"/>
      <c r="H98" s="169"/>
      <c r="I98" s="170"/>
      <c r="J98" s="171">
        <f>J125</f>
        <v>0</v>
      </c>
      <c r="K98" s="167"/>
      <c r="L98" s="172"/>
    </row>
    <row r="99" spans="2:12" s="10" customFormat="1" ht="19.9" customHeight="1">
      <c r="B99" s="166"/>
      <c r="C99" s="167"/>
      <c r="D99" s="168" t="s">
        <v>114</v>
      </c>
      <c r="E99" s="169"/>
      <c r="F99" s="169"/>
      <c r="G99" s="169"/>
      <c r="H99" s="169"/>
      <c r="I99" s="170"/>
      <c r="J99" s="171">
        <f>J173</f>
        <v>0</v>
      </c>
      <c r="K99" s="167"/>
      <c r="L99" s="172"/>
    </row>
    <row r="100" spans="2:12" s="10" customFormat="1" ht="19.9" customHeight="1">
      <c r="B100" s="166"/>
      <c r="C100" s="167"/>
      <c r="D100" s="168" t="s">
        <v>116</v>
      </c>
      <c r="E100" s="169"/>
      <c r="F100" s="169"/>
      <c r="G100" s="169"/>
      <c r="H100" s="169"/>
      <c r="I100" s="170"/>
      <c r="J100" s="171">
        <f>J197</f>
        <v>0</v>
      </c>
      <c r="K100" s="167"/>
      <c r="L100" s="172"/>
    </row>
    <row r="101" spans="2:12" s="10" customFormat="1" ht="19.9" customHeight="1">
      <c r="B101" s="166"/>
      <c r="C101" s="167"/>
      <c r="D101" s="168" t="s">
        <v>409</v>
      </c>
      <c r="E101" s="169"/>
      <c r="F101" s="169"/>
      <c r="G101" s="169"/>
      <c r="H101" s="169"/>
      <c r="I101" s="170"/>
      <c r="J101" s="171">
        <f>J211</f>
        <v>0</v>
      </c>
      <c r="K101" s="167"/>
      <c r="L101" s="172"/>
    </row>
    <row r="102" spans="2:12" s="10" customFormat="1" ht="19.9" customHeight="1">
      <c r="B102" s="166"/>
      <c r="C102" s="167"/>
      <c r="D102" s="168" t="s">
        <v>662</v>
      </c>
      <c r="E102" s="169"/>
      <c r="F102" s="169"/>
      <c r="G102" s="169"/>
      <c r="H102" s="169"/>
      <c r="I102" s="170"/>
      <c r="J102" s="171">
        <f>J231</f>
        <v>0</v>
      </c>
      <c r="K102" s="167"/>
      <c r="L102" s="172"/>
    </row>
    <row r="103" spans="2:12" s="10" customFormat="1" ht="19.9" customHeight="1">
      <c r="B103" s="166"/>
      <c r="C103" s="167"/>
      <c r="D103" s="168" t="s">
        <v>118</v>
      </c>
      <c r="E103" s="169"/>
      <c r="F103" s="169"/>
      <c r="G103" s="169"/>
      <c r="H103" s="169"/>
      <c r="I103" s="170"/>
      <c r="J103" s="171">
        <f>J247</f>
        <v>0</v>
      </c>
      <c r="K103" s="167"/>
      <c r="L103" s="172"/>
    </row>
    <row r="104" spans="1:31" s="2" customFormat="1" ht="21.75" customHeight="1">
      <c r="A104" s="32"/>
      <c r="B104" s="33"/>
      <c r="C104" s="34"/>
      <c r="D104" s="34"/>
      <c r="E104" s="34"/>
      <c r="F104" s="34"/>
      <c r="G104" s="34"/>
      <c r="H104" s="34"/>
      <c r="I104" s="113"/>
      <c r="J104" s="34"/>
      <c r="K104" s="34"/>
      <c r="L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52"/>
      <c r="C105" s="53"/>
      <c r="D105" s="53"/>
      <c r="E105" s="53"/>
      <c r="F105" s="53"/>
      <c r="G105" s="53"/>
      <c r="H105" s="53"/>
      <c r="I105" s="150"/>
      <c r="J105" s="53"/>
      <c r="K105" s="53"/>
      <c r="L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54"/>
      <c r="C109" s="55"/>
      <c r="D109" s="55"/>
      <c r="E109" s="55"/>
      <c r="F109" s="55"/>
      <c r="G109" s="55"/>
      <c r="H109" s="55"/>
      <c r="I109" s="153"/>
      <c r="J109" s="55"/>
      <c r="K109" s="55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119</v>
      </c>
      <c r="D110" s="34"/>
      <c r="E110" s="34"/>
      <c r="F110" s="34"/>
      <c r="G110" s="34"/>
      <c r="H110" s="34"/>
      <c r="I110" s="113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113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4"/>
      <c r="E112" s="34"/>
      <c r="F112" s="34"/>
      <c r="G112" s="34"/>
      <c r="H112" s="34"/>
      <c r="I112" s="113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4.45" customHeight="1">
      <c r="A113" s="32"/>
      <c r="B113" s="33"/>
      <c r="C113" s="34"/>
      <c r="D113" s="34"/>
      <c r="E113" s="286" t="str">
        <f>E7</f>
        <v>VN Staré Místo</v>
      </c>
      <c r="F113" s="287"/>
      <c r="G113" s="287"/>
      <c r="H113" s="287"/>
      <c r="I113" s="113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105</v>
      </c>
      <c r="D114" s="34"/>
      <c r="E114" s="34"/>
      <c r="F114" s="34"/>
      <c r="G114" s="34"/>
      <c r="H114" s="34"/>
      <c r="I114" s="113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4.45" customHeight="1">
      <c r="A115" s="32"/>
      <c r="B115" s="33"/>
      <c r="C115" s="34"/>
      <c r="D115" s="34"/>
      <c r="E115" s="269" t="str">
        <f>E9</f>
        <v>SO-04 - Bezpečnostní přeliv</v>
      </c>
      <c r="F115" s="285"/>
      <c r="G115" s="285"/>
      <c r="H115" s="285"/>
      <c r="I115" s="113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113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20</v>
      </c>
      <c r="D117" s="34"/>
      <c r="E117" s="34"/>
      <c r="F117" s="25" t="str">
        <f>F12</f>
        <v xml:space="preserve"> </v>
      </c>
      <c r="G117" s="34"/>
      <c r="H117" s="34"/>
      <c r="I117" s="115" t="s">
        <v>22</v>
      </c>
      <c r="J117" s="64" t="str">
        <f>IF(J12="","",J12)</f>
        <v>8. 10. 2019</v>
      </c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4"/>
      <c r="D118" s="34"/>
      <c r="E118" s="34"/>
      <c r="F118" s="34"/>
      <c r="G118" s="34"/>
      <c r="H118" s="34"/>
      <c r="I118" s="113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6.45" customHeight="1">
      <c r="A119" s="32"/>
      <c r="B119" s="33"/>
      <c r="C119" s="27" t="s">
        <v>24</v>
      </c>
      <c r="D119" s="34"/>
      <c r="E119" s="34"/>
      <c r="F119" s="25" t="str">
        <f>E15</f>
        <v>Obec Staré Místo</v>
      </c>
      <c r="G119" s="34"/>
      <c r="H119" s="34"/>
      <c r="I119" s="115" t="s">
        <v>30</v>
      </c>
      <c r="J119" s="30" t="str">
        <f>E21</f>
        <v>Agroprojekce Litomyšl, s.r.o.</v>
      </c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6" customHeight="1">
      <c r="A120" s="32"/>
      <c r="B120" s="33"/>
      <c r="C120" s="27" t="s">
        <v>28</v>
      </c>
      <c r="D120" s="34"/>
      <c r="E120" s="34"/>
      <c r="F120" s="25" t="str">
        <f>IF(E18="","",E18)</f>
        <v>Vyplň údaj</v>
      </c>
      <c r="G120" s="34"/>
      <c r="H120" s="34"/>
      <c r="I120" s="115" t="s">
        <v>33</v>
      </c>
      <c r="J120" s="30" t="str">
        <f>E24</f>
        <v xml:space="preserve"> </v>
      </c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0.35" customHeight="1">
      <c r="A121" s="32"/>
      <c r="B121" s="33"/>
      <c r="C121" s="34"/>
      <c r="D121" s="34"/>
      <c r="E121" s="34"/>
      <c r="F121" s="34"/>
      <c r="G121" s="34"/>
      <c r="H121" s="34"/>
      <c r="I121" s="113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11" customFormat="1" ht="29.25" customHeight="1">
      <c r="A122" s="173"/>
      <c r="B122" s="174"/>
      <c r="C122" s="175" t="s">
        <v>120</v>
      </c>
      <c r="D122" s="176" t="s">
        <v>60</v>
      </c>
      <c r="E122" s="176" t="s">
        <v>56</v>
      </c>
      <c r="F122" s="176" t="s">
        <v>57</v>
      </c>
      <c r="G122" s="176" t="s">
        <v>121</v>
      </c>
      <c r="H122" s="176" t="s">
        <v>122</v>
      </c>
      <c r="I122" s="177" t="s">
        <v>123</v>
      </c>
      <c r="J122" s="176" t="s">
        <v>109</v>
      </c>
      <c r="K122" s="178" t="s">
        <v>124</v>
      </c>
      <c r="L122" s="179"/>
      <c r="M122" s="73" t="s">
        <v>1</v>
      </c>
      <c r="N122" s="74" t="s">
        <v>39</v>
      </c>
      <c r="O122" s="74" t="s">
        <v>125</v>
      </c>
      <c r="P122" s="74" t="s">
        <v>126</v>
      </c>
      <c r="Q122" s="74" t="s">
        <v>127</v>
      </c>
      <c r="R122" s="74" t="s">
        <v>128</v>
      </c>
      <c r="S122" s="74" t="s">
        <v>129</v>
      </c>
      <c r="T122" s="75" t="s">
        <v>130</v>
      </c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</row>
    <row r="123" spans="1:63" s="2" customFormat="1" ht="22.9" customHeight="1">
      <c r="A123" s="32"/>
      <c r="B123" s="33"/>
      <c r="C123" s="80" t="s">
        <v>131</v>
      </c>
      <c r="D123" s="34"/>
      <c r="E123" s="34"/>
      <c r="F123" s="34"/>
      <c r="G123" s="34"/>
      <c r="H123" s="34"/>
      <c r="I123" s="113"/>
      <c r="J123" s="180">
        <f>BK123</f>
        <v>0</v>
      </c>
      <c r="K123" s="34"/>
      <c r="L123" s="37"/>
      <c r="M123" s="76"/>
      <c r="N123" s="181"/>
      <c r="O123" s="77"/>
      <c r="P123" s="182">
        <f>P124</f>
        <v>0</v>
      </c>
      <c r="Q123" s="77"/>
      <c r="R123" s="182">
        <f>R124</f>
        <v>321.69044766999997</v>
      </c>
      <c r="S123" s="77"/>
      <c r="T123" s="183">
        <f>T124</f>
        <v>29.999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5" t="s">
        <v>74</v>
      </c>
      <c r="AU123" s="15" t="s">
        <v>111</v>
      </c>
      <c r="BK123" s="184">
        <f>BK124</f>
        <v>0</v>
      </c>
    </row>
    <row r="124" spans="2:63" s="12" customFormat="1" ht="25.9" customHeight="1">
      <c r="B124" s="185"/>
      <c r="C124" s="186"/>
      <c r="D124" s="187" t="s">
        <v>74</v>
      </c>
      <c r="E124" s="188" t="s">
        <v>132</v>
      </c>
      <c r="F124" s="188" t="s">
        <v>133</v>
      </c>
      <c r="G124" s="186"/>
      <c r="H124" s="186"/>
      <c r="I124" s="189"/>
      <c r="J124" s="190">
        <f>BK124</f>
        <v>0</v>
      </c>
      <c r="K124" s="186"/>
      <c r="L124" s="191"/>
      <c r="M124" s="192"/>
      <c r="N124" s="193"/>
      <c r="O124" s="193"/>
      <c r="P124" s="194">
        <f>P125+P173+P197+P211+P231+P247</f>
        <v>0</v>
      </c>
      <c r="Q124" s="193"/>
      <c r="R124" s="194">
        <f>R125+R173+R197+R211+R231+R247</f>
        <v>321.69044766999997</v>
      </c>
      <c r="S124" s="193"/>
      <c r="T124" s="195">
        <f>T125+T173+T197+T211+T231+T247</f>
        <v>29.999</v>
      </c>
      <c r="AR124" s="196" t="s">
        <v>83</v>
      </c>
      <c r="AT124" s="197" t="s">
        <v>74</v>
      </c>
      <c r="AU124" s="197" t="s">
        <v>75</v>
      </c>
      <c r="AY124" s="196" t="s">
        <v>134</v>
      </c>
      <c r="BK124" s="198">
        <f>BK125+BK173+BK197+BK211+BK231+BK247</f>
        <v>0</v>
      </c>
    </row>
    <row r="125" spans="2:63" s="12" customFormat="1" ht="22.9" customHeight="1">
      <c r="B125" s="185"/>
      <c r="C125" s="186"/>
      <c r="D125" s="187" t="s">
        <v>74</v>
      </c>
      <c r="E125" s="199" t="s">
        <v>83</v>
      </c>
      <c r="F125" s="199" t="s">
        <v>135</v>
      </c>
      <c r="G125" s="186"/>
      <c r="H125" s="186"/>
      <c r="I125" s="189"/>
      <c r="J125" s="200">
        <f>BK125</f>
        <v>0</v>
      </c>
      <c r="K125" s="186"/>
      <c r="L125" s="191"/>
      <c r="M125" s="192"/>
      <c r="N125" s="193"/>
      <c r="O125" s="193"/>
      <c r="P125" s="194">
        <f>SUM(P126:P172)</f>
        <v>0</v>
      </c>
      <c r="Q125" s="193"/>
      <c r="R125" s="194">
        <f>SUM(R126:R172)</f>
        <v>0.001066</v>
      </c>
      <c r="S125" s="193"/>
      <c r="T125" s="195">
        <f>SUM(T126:T172)</f>
        <v>0</v>
      </c>
      <c r="AR125" s="196" t="s">
        <v>83</v>
      </c>
      <c r="AT125" s="197" t="s">
        <v>74</v>
      </c>
      <c r="AU125" s="197" t="s">
        <v>83</v>
      </c>
      <c r="AY125" s="196" t="s">
        <v>134</v>
      </c>
      <c r="BK125" s="198">
        <f>SUM(BK126:BK172)</f>
        <v>0</v>
      </c>
    </row>
    <row r="126" spans="1:65" s="2" customFormat="1" ht="14.45" customHeight="1">
      <c r="A126" s="32"/>
      <c r="B126" s="33"/>
      <c r="C126" s="201" t="s">
        <v>83</v>
      </c>
      <c r="D126" s="201" t="s">
        <v>136</v>
      </c>
      <c r="E126" s="202" t="s">
        <v>426</v>
      </c>
      <c r="F126" s="203" t="s">
        <v>427</v>
      </c>
      <c r="G126" s="204" t="s">
        <v>156</v>
      </c>
      <c r="H126" s="205">
        <v>333.497</v>
      </c>
      <c r="I126" s="206"/>
      <c r="J126" s="207">
        <f>ROUND(I126*H126,2)</f>
        <v>0</v>
      </c>
      <c r="K126" s="203" t="s">
        <v>140</v>
      </c>
      <c r="L126" s="37"/>
      <c r="M126" s="208" t="s">
        <v>1</v>
      </c>
      <c r="N126" s="209" t="s">
        <v>40</v>
      </c>
      <c r="O126" s="69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12" t="s">
        <v>141</v>
      </c>
      <c r="AT126" s="212" t="s">
        <v>136</v>
      </c>
      <c r="AU126" s="212" t="s">
        <v>86</v>
      </c>
      <c r="AY126" s="15" t="s">
        <v>134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5" t="s">
        <v>83</v>
      </c>
      <c r="BK126" s="213">
        <f>ROUND(I126*H126,2)</f>
        <v>0</v>
      </c>
      <c r="BL126" s="15" t="s">
        <v>141</v>
      </c>
      <c r="BM126" s="212" t="s">
        <v>663</v>
      </c>
    </row>
    <row r="127" spans="1:47" s="2" customFormat="1" ht="19.5">
      <c r="A127" s="32"/>
      <c r="B127" s="33"/>
      <c r="C127" s="34"/>
      <c r="D127" s="214" t="s">
        <v>143</v>
      </c>
      <c r="E127" s="34"/>
      <c r="F127" s="215" t="s">
        <v>429</v>
      </c>
      <c r="G127" s="34"/>
      <c r="H127" s="34"/>
      <c r="I127" s="113"/>
      <c r="J127" s="34"/>
      <c r="K127" s="34"/>
      <c r="L127" s="37"/>
      <c r="M127" s="216"/>
      <c r="N127" s="217"/>
      <c r="O127" s="69"/>
      <c r="P127" s="69"/>
      <c r="Q127" s="69"/>
      <c r="R127" s="69"/>
      <c r="S127" s="69"/>
      <c r="T127" s="70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5" t="s">
        <v>143</v>
      </c>
      <c r="AU127" s="15" t="s">
        <v>86</v>
      </c>
    </row>
    <row r="128" spans="2:51" s="13" customFormat="1" ht="12">
      <c r="B128" s="218"/>
      <c r="C128" s="219"/>
      <c r="D128" s="214" t="s">
        <v>159</v>
      </c>
      <c r="E128" s="220" t="s">
        <v>1</v>
      </c>
      <c r="F128" s="221" t="s">
        <v>664</v>
      </c>
      <c r="G128" s="219"/>
      <c r="H128" s="222">
        <v>100.264</v>
      </c>
      <c r="I128" s="223"/>
      <c r="J128" s="219"/>
      <c r="K128" s="219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159</v>
      </c>
      <c r="AU128" s="228" t="s">
        <v>86</v>
      </c>
      <c r="AV128" s="13" t="s">
        <v>86</v>
      </c>
      <c r="AW128" s="13" t="s">
        <v>32</v>
      </c>
      <c r="AX128" s="13" t="s">
        <v>75</v>
      </c>
      <c r="AY128" s="228" t="s">
        <v>134</v>
      </c>
    </row>
    <row r="129" spans="2:51" s="13" customFormat="1" ht="12">
      <c r="B129" s="218"/>
      <c r="C129" s="219"/>
      <c r="D129" s="214" t="s">
        <v>159</v>
      </c>
      <c r="E129" s="220" t="s">
        <v>1</v>
      </c>
      <c r="F129" s="221" t="s">
        <v>665</v>
      </c>
      <c r="G129" s="219"/>
      <c r="H129" s="222">
        <v>233.233</v>
      </c>
      <c r="I129" s="223"/>
      <c r="J129" s="219"/>
      <c r="K129" s="219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159</v>
      </c>
      <c r="AU129" s="228" t="s">
        <v>86</v>
      </c>
      <c r="AV129" s="13" t="s">
        <v>86</v>
      </c>
      <c r="AW129" s="13" t="s">
        <v>32</v>
      </c>
      <c r="AX129" s="13" t="s">
        <v>75</v>
      </c>
      <c r="AY129" s="228" t="s">
        <v>134</v>
      </c>
    </row>
    <row r="130" spans="1:65" s="2" customFormat="1" ht="14.45" customHeight="1">
      <c r="A130" s="32"/>
      <c r="B130" s="33"/>
      <c r="C130" s="201" t="s">
        <v>86</v>
      </c>
      <c r="D130" s="201" t="s">
        <v>136</v>
      </c>
      <c r="E130" s="202" t="s">
        <v>431</v>
      </c>
      <c r="F130" s="203" t="s">
        <v>432</v>
      </c>
      <c r="G130" s="204" t="s">
        <v>156</v>
      </c>
      <c r="H130" s="205">
        <v>18.282</v>
      </c>
      <c r="I130" s="206"/>
      <c r="J130" s="207">
        <f>ROUND(I130*H130,2)</f>
        <v>0</v>
      </c>
      <c r="K130" s="203" t="s">
        <v>140</v>
      </c>
      <c r="L130" s="37"/>
      <c r="M130" s="208" t="s">
        <v>1</v>
      </c>
      <c r="N130" s="209" t="s">
        <v>40</v>
      </c>
      <c r="O130" s="69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12" t="s">
        <v>141</v>
      </c>
      <c r="AT130" s="212" t="s">
        <v>136</v>
      </c>
      <c r="AU130" s="212" t="s">
        <v>86</v>
      </c>
      <c r="AY130" s="15" t="s">
        <v>134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5" t="s">
        <v>83</v>
      </c>
      <c r="BK130" s="213">
        <f>ROUND(I130*H130,2)</f>
        <v>0</v>
      </c>
      <c r="BL130" s="15" t="s">
        <v>141</v>
      </c>
      <c r="BM130" s="212" t="s">
        <v>666</v>
      </c>
    </row>
    <row r="131" spans="1:47" s="2" customFormat="1" ht="19.5">
      <c r="A131" s="32"/>
      <c r="B131" s="33"/>
      <c r="C131" s="34"/>
      <c r="D131" s="214" t="s">
        <v>143</v>
      </c>
      <c r="E131" s="34"/>
      <c r="F131" s="215" t="s">
        <v>434</v>
      </c>
      <c r="G131" s="34"/>
      <c r="H131" s="34"/>
      <c r="I131" s="113"/>
      <c r="J131" s="34"/>
      <c r="K131" s="34"/>
      <c r="L131" s="37"/>
      <c r="M131" s="216"/>
      <c r="N131" s="217"/>
      <c r="O131" s="69"/>
      <c r="P131" s="69"/>
      <c r="Q131" s="69"/>
      <c r="R131" s="69"/>
      <c r="S131" s="69"/>
      <c r="T131" s="70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5" t="s">
        <v>143</v>
      </c>
      <c r="AU131" s="15" t="s">
        <v>86</v>
      </c>
    </row>
    <row r="132" spans="2:51" s="13" customFormat="1" ht="12">
      <c r="B132" s="218"/>
      <c r="C132" s="219"/>
      <c r="D132" s="214" t="s">
        <v>159</v>
      </c>
      <c r="E132" s="220" t="s">
        <v>1</v>
      </c>
      <c r="F132" s="221" t="s">
        <v>667</v>
      </c>
      <c r="G132" s="219"/>
      <c r="H132" s="222">
        <v>18.282</v>
      </c>
      <c r="I132" s="223"/>
      <c r="J132" s="219"/>
      <c r="K132" s="219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159</v>
      </c>
      <c r="AU132" s="228" t="s">
        <v>86</v>
      </c>
      <c r="AV132" s="13" t="s">
        <v>86</v>
      </c>
      <c r="AW132" s="13" t="s">
        <v>32</v>
      </c>
      <c r="AX132" s="13" t="s">
        <v>83</v>
      </c>
      <c r="AY132" s="228" t="s">
        <v>134</v>
      </c>
    </row>
    <row r="133" spans="1:65" s="2" customFormat="1" ht="14.45" customHeight="1">
      <c r="A133" s="32"/>
      <c r="B133" s="33"/>
      <c r="C133" s="201" t="s">
        <v>149</v>
      </c>
      <c r="D133" s="201" t="s">
        <v>136</v>
      </c>
      <c r="E133" s="202" t="s">
        <v>212</v>
      </c>
      <c r="F133" s="203" t="s">
        <v>213</v>
      </c>
      <c r="G133" s="204" t="s">
        <v>156</v>
      </c>
      <c r="H133" s="205">
        <v>164.84</v>
      </c>
      <c r="I133" s="206"/>
      <c r="J133" s="207">
        <f>ROUND(I133*H133,2)</f>
        <v>0</v>
      </c>
      <c r="K133" s="203" t="s">
        <v>140</v>
      </c>
      <c r="L133" s="37"/>
      <c r="M133" s="208" t="s">
        <v>1</v>
      </c>
      <c r="N133" s="209" t="s">
        <v>40</v>
      </c>
      <c r="O133" s="69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12" t="s">
        <v>141</v>
      </c>
      <c r="AT133" s="212" t="s">
        <v>136</v>
      </c>
      <c r="AU133" s="212" t="s">
        <v>86</v>
      </c>
      <c r="AY133" s="15" t="s">
        <v>134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5" t="s">
        <v>83</v>
      </c>
      <c r="BK133" s="213">
        <f>ROUND(I133*H133,2)</f>
        <v>0</v>
      </c>
      <c r="BL133" s="15" t="s">
        <v>141</v>
      </c>
      <c r="BM133" s="212" t="s">
        <v>668</v>
      </c>
    </row>
    <row r="134" spans="1:47" s="2" customFormat="1" ht="19.5">
      <c r="A134" s="32"/>
      <c r="B134" s="33"/>
      <c r="C134" s="34"/>
      <c r="D134" s="214" t="s">
        <v>143</v>
      </c>
      <c r="E134" s="34"/>
      <c r="F134" s="215" t="s">
        <v>215</v>
      </c>
      <c r="G134" s="34"/>
      <c r="H134" s="34"/>
      <c r="I134" s="113"/>
      <c r="J134" s="34"/>
      <c r="K134" s="34"/>
      <c r="L134" s="37"/>
      <c r="M134" s="216"/>
      <c r="N134" s="217"/>
      <c r="O134" s="69"/>
      <c r="P134" s="69"/>
      <c r="Q134" s="69"/>
      <c r="R134" s="69"/>
      <c r="S134" s="69"/>
      <c r="T134" s="70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5" t="s">
        <v>143</v>
      </c>
      <c r="AU134" s="15" t="s">
        <v>86</v>
      </c>
    </row>
    <row r="135" spans="2:51" s="13" customFormat="1" ht="12">
      <c r="B135" s="218"/>
      <c r="C135" s="219"/>
      <c r="D135" s="214" t="s">
        <v>159</v>
      </c>
      <c r="E135" s="220" t="s">
        <v>1</v>
      </c>
      <c r="F135" s="221" t="s">
        <v>669</v>
      </c>
      <c r="G135" s="219"/>
      <c r="H135" s="222">
        <v>175.2</v>
      </c>
      <c r="I135" s="223"/>
      <c r="J135" s="219"/>
      <c r="K135" s="219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159</v>
      </c>
      <c r="AU135" s="228" t="s">
        <v>86</v>
      </c>
      <c r="AV135" s="13" t="s">
        <v>86</v>
      </c>
      <c r="AW135" s="13" t="s">
        <v>32</v>
      </c>
      <c r="AX135" s="13" t="s">
        <v>75</v>
      </c>
      <c r="AY135" s="228" t="s">
        <v>134</v>
      </c>
    </row>
    <row r="136" spans="2:51" s="13" customFormat="1" ht="12">
      <c r="B136" s="218"/>
      <c r="C136" s="219"/>
      <c r="D136" s="214" t="s">
        <v>159</v>
      </c>
      <c r="E136" s="220" t="s">
        <v>1</v>
      </c>
      <c r="F136" s="221" t="s">
        <v>670</v>
      </c>
      <c r="G136" s="219"/>
      <c r="H136" s="222">
        <v>-10.36</v>
      </c>
      <c r="I136" s="223"/>
      <c r="J136" s="219"/>
      <c r="K136" s="219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159</v>
      </c>
      <c r="AU136" s="228" t="s">
        <v>86</v>
      </c>
      <c r="AV136" s="13" t="s">
        <v>86</v>
      </c>
      <c r="AW136" s="13" t="s">
        <v>32</v>
      </c>
      <c r="AX136" s="13" t="s">
        <v>75</v>
      </c>
      <c r="AY136" s="228" t="s">
        <v>134</v>
      </c>
    </row>
    <row r="137" spans="1:65" s="2" customFormat="1" ht="21.6" customHeight="1">
      <c r="A137" s="32"/>
      <c r="B137" s="33"/>
      <c r="C137" s="201" t="s">
        <v>141</v>
      </c>
      <c r="D137" s="201" t="s">
        <v>136</v>
      </c>
      <c r="E137" s="202" t="s">
        <v>218</v>
      </c>
      <c r="F137" s="203" t="s">
        <v>219</v>
      </c>
      <c r="G137" s="204" t="s">
        <v>156</v>
      </c>
      <c r="H137" s="205">
        <v>1648.4</v>
      </c>
      <c r="I137" s="206"/>
      <c r="J137" s="207">
        <f>ROUND(I137*H137,2)</f>
        <v>0</v>
      </c>
      <c r="K137" s="203" t="s">
        <v>140</v>
      </c>
      <c r="L137" s="37"/>
      <c r="M137" s="208" t="s">
        <v>1</v>
      </c>
      <c r="N137" s="209" t="s">
        <v>40</v>
      </c>
      <c r="O137" s="69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12" t="s">
        <v>141</v>
      </c>
      <c r="AT137" s="212" t="s">
        <v>136</v>
      </c>
      <c r="AU137" s="212" t="s">
        <v>86</v>
      </c>
      <c r="AY137" s="15" t="s">
        <v>134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5" t="s">
        <v>83</v>
      </c>
      <c r="BK137" s="213">
        <f>ROUND(I137*H137,2)</f>
        <v>0</v>
      </c>
      <c r="BL137" s="15" t="s">
        <v>141</v>
      </c>
      <c r="BM137" s="212" t="s">
        <v>671</v>
      </c>
    </row>
    <row r="138" spans="1:47" s="2" customFormat="1" ht="29.25">
      <c r="A138" s="32"/>
      <c r="B138" s="33"/>
      <c r="C138" s="34"/>
      <c r="D138" s="214" t="s">
        <v>143</v>
      </c>
      <c r="E138" s="34"/>
      <c r="F138" s="215" t="s">
        <v>221</v>
      </c>
      <c r="G138" s="34"/>
      <c r="H138" s="34"/>
      <c r="I138" s="113"/>
      <c r="J138" s="34"/>
      <c r="K138" s="34"/>
      <c r="L138" s="37"/>
      <c r="M138" s="216"/>
      <c r="N138" s="217"/>
      <c r="O138" s="69"/>
      <c r="P138" s="69"/>
      <c r="Q138" s="69"/>
      <c r="R138" s="69"/>
      <c r="S138" s="69"/>
      <c r="T138" s="70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5" t="s">
        <v>143</v>
      </c>
      <c r="AU138" s="15" t="s">
        <v>86</v>
      </c>
    </row>
    <row r="139" spans="2:51" s="13" customFormat="1" ht="12">
      <c r="B139" s="218"/>
      <c r="C139" s="219"/>
      <c r="D139" s="214" t="s">
        <v>159</v>
      </c>
      <c r="E139" s="220" t="s">
        <v>1</v>
      </c>
      <c r="F139" s="221" t="s">
        <v>672</v>
      </c>
      <c r="G139" s="219"/>
      <c r="H139" s="222">
        <v>1648.4</v>
      </c>
      <c r="I139" s="223"/>
      <c r="J139" s="219"/>
      <c r="K139" s="219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159</v>
      </c>
      <c r="AU139" s="228" t="s">
        <v>86</v>
      </c>
      <c r="AV139" s="13" t="s">
        <v>86</v>
      </c>
      <c r="AW139" s="13" t="s">
        <v>32</v>
      </c>
      <c r="AX139" s="13" t="s">
        <v>83</v>
      </c>
      <c r="AY139" s="228" t="s">
        <v>134</v>
      </c>
    </row>
    <row r="140" spans="1:65" s="2" customFormat="1" ht="14.45" customHeight="1">
      <c r="A140" s="32"/>
      <c r="B140" s="33"/>
      <c r="C140" s="201" t="s">
        <v>162</v>
      </c>
      <c r="D140" s="201" t="s">
        <v>136</v>
      </c>
      <c r="E140" s="202" t="s">
        <v>673</v>
      </c>
      <c r="F140" s="203" t="s">
        <v>674</v>
      </c>
      <c r="G140" s="204" t="s">
        <v>156</v>
      </c>
      <c r="H140" s="205">
        <v>164.84</v>
      </c>
      <c r="I140" s="206"/>
      <c r="J140" s="207">
        <f>ROUND(I140*H140,2)</f>
        <v>0</v>
      </c>
      <c r="K140" s="203" t="s">
        <v>140</v>
      </c>
      <c r="L140" s="37"/>
      <c r="M140" s="208" t="s">
        <v>1</v>
      </c>
      <c r="N140" s="209" t="s">
        <v>40</v>
      </c>
      <c r="O140" s="69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12" t="s">
        <v>141</v>
      </c>
      <c r="AT140" s="212" t="s">
        <v>136</v>
      </c>
      <c r="AU140" s="212" t="s">
        <v>86</v>
      </c>
      <c r="AY140" s="15" t="s">
        <v>134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5" t="s">
        <v>83</v>
      </c>
      <c r="BK140" s="213">
        <f>ROUND(I140*H140,2)</f>
        <v>0</v>
      </c>
      <c r="BL140" s="15" t="s">
        <v>141</v>
      </c>
      <c r="BM140" s="212" t="s">
        <v>675</v>
      </c>
    </row>
    <row r="141" spans="1:47" s="2" customFormat="1" ht="19.5">
      <c r="A141" s="32"/>
      <c r="B141" s="33"/>
      <c r="C141" s="34"/>
      <c r="D141" s="214" t="s">
        <v>143</v>
      </c>
      <c r="E141" s="34"/>
      <c r="F141" s="215" t="s">
        <v>676</v>
      </c>
      <c r="G141" s="34"/>
      <c r="H141" s="34"/>
      <c r="I141" s="113"/>
      <c r="J141" s="34"/>
      <c r="K141" s="34"/>
      <c r="L141" s="37"/>
      <c r="M141" s="216"/>
      <c r="N141" s="217"/>
      <c r="O141" s="69"/>
      <c r="P141" s="69"/>
      <c r="Q141" s="69"/>
      <c r="R141" s="69"/>
      <c r="S141" s="69"/>
      <c r="T141" s="70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5" t="s">
        <v>143</v>
      </c>
      <c r="AU141" s="15" t="s">
        <v>86</v>
      </c>
    </row>
    <row r="142" spans="2:51" s="13" customFormat="1" ht="12">
      <c r="B142" s="218"/>
      <c r="C142" s="219"/>
      <c r="D142" s="214" t="s">
        <v>159</v>
      </c>
      <c r="E142" s="220" t="s">
        <v>1</v>
      </c>
      <c r="F142" s="221" t="s">
        <v>669</v>
      </c>
      <c r="G142" s="219"/>
      <c r="H142" s="222">
        <v>175.2</v>
      </c>
      <c r="I142" s="223"/>
      <c r="J142" s="219"/>
      <c r="K142" s="219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159</v>
      </c>
      <c r="AU142" s="228" t="s">
        <v>86</v>
      </c>
      <c r="AV142" s="13" t="s">
        <v>86</v>
      </c>
      <c r="AW142" s="13" t="s">
        <v>32</v>
      </c>
      <c r="AX142" s="13" t="s">
        <v>75</v>
      </c>
      <c r="AY142" s="228" t="s">
        <v>134</v>
      </c>
    </row>
    <row r="143" spans="2:51" s="13" customFormat="1" ht="12">
      <c r="B143" s="218"/>
      <c r="C143" s="219"/>
      <c r="D143" s="214" t="s">
        <v>159</v>
      </c>
      <c r="E143" s="220" t="s">
        <v>1</v>
      </c>
      <c r="F143" s="221" t="s">
        <v>670</v>
      </c>
      <c r="G143" s="219"/>
      <c r="H143" s="222">
        <v>-10.36</v>
      </c>
      <c r="I143" s="223"/>
      <c r="J143" s="219"/>
      <c r="K143" s="219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159</v>
      </c>
      <c r="AU143" s="228" t="s">
        <v>86</v>
      </c>
      <c r="AV143" s="13" t="s">
        <v>86</v>
      </c>
      <c r="AW143" s="13" t="s">
        <v>32</v>
      </c>
      <c r="AX143" s="13" t="s">
        <v>75</v>
      </c>
      <c r="AY143" s="228" t="s">
        <v>134</v>
      </c>
    </row>
    <row r="144" spans="1:65" s="2" customFormat="1" ht="14.45" customHeight="1">
      <c r="A144" s="32"/>
      <c r="B144" s="33"/>
      <c r="C144" s="201" t="s">
        <v>168</v>
      </c>
      <c r="D144" s="201" t="s">
        <v>136</v>
      </c>
      <c r="E144" s="202" t="s">
        <v>231</v>
      </c>
      <c r="F144" s="203" t="s">
        <v>232</v>
      </c>
      <c r="G144" s="204" t="s">
        <v>156</v>
      </c>
      <c r="H144" s="205">
        <v>164.84</v>
      </c>
      <c r="I144" s="206"/>
      <c r="J144" s="207">
        <f>ROUND(I144*H144,2)</f>
        <v>0</v>
      </c>
      <c r="K144" s="203" t="s">
        <v>140</v>
      </c>
      <c r="L144" s="37"/>
      <c r="M144" s="208" t="s">
        <v>1</v>
      </c>
      <c r="N144" s="209" t="s">
        <v>40</v>
      </c>
      <c r="O144" s="69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12" t="s">
        <v>141</v>
      </c>
      <c r="AT144" s="212" t="s">
        <v>136</v>
      </c>
      <c r="AU144" s="212" t="s">
        <v>86</v>
      </c>
      <c r="AY144" s="15" t="s">
        <v>134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5" t="s">
        <v>83</v>
      </c>
      <c r="BK144" s="213">
        <f>ROUND(I144*H144,2)</f>
        <v>0</v>
      </c>
      <c r="BL144" s="15" t="s">
        <v>141</v>
      </c>
      <c r="BM144" s="212" t="s">
        <v>677</v>
      </c>
    </row>
    <row r="145" spans="1:47" s="2" customFormat="1" ht="12">
      <c r="A145" s="32"/>
      <c r="B145" s="33"/>
      <c r="C145" s="34"/>
      <c r="D145" s="214" t="s">
        <v>143</v>
      </c>
      <c r="E145" s="34"/>
      <c r="F145" s="215" t="s">
        <v>234</v>
      </c>
      <c r="G145" s="34"/>
      <c r="H145" s="34"/>
      <c r="I145" s="113"/>
      <c r="J145" s="34"/>
      <c r="K145" s="34"/>
      <c r="L145" s="37"/>
      <c r="M145" s="216"/>
      <c r="N145" s="217"/>
      <c r="O145" s="69"/>
      <c r="P145" s="69"/>
      <c r="Q145" s="69"/>
      <c r="R145" s="69"/>
      <c r="S145" s="69"/>
      <c r="T145" s="70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5" t="s">
        <v>143</v>
      </c>
      <c r="AU145" s="15" t="s">
        <v>86</v>
      </c>
    </row>
    <row r="146" spans="2:51" s="13" customFormat="1" ht="12">
      <c r="B146" s="218"/>
      <c r="C146" s="219"/>
      <c r="D146" s="214" t="s">
        <v>159</v>
      </c>
      <c r="E146" s="220" t="s">
        <v>1</v>
      </c>
      <c r="F146" s="221" t="s">
        <v>678</v>
      </c>
      <c r="G146" s="219"/>
      <c r="H146" s="222">
        <v>164.84</v>
      </c>
      <c r="I146" s="223"/>
      <c r="J146" s="219"/>
      <c r="K146" s="219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159</v>
      </c>
      <c r="AU146" s="228" t="s">
        <v>86</v>
      </c>
      <c r="AV146" s="13" t="s">
        <v>86</v>
      </c>
      <c r="AW146" s="13" t="s">
        <v>32</v>
      </c>
      <c r="AX146" s="13" t="s">
        <v>83</v>
      </c>
      <c r="AY146" s="228" t="s">
        <v>134</v>
      </c>
    </row>
    <row r="147" spans="1:65" s="2" customFormat="1" ht="14.45" customHeight="1">
      <c r="A147" s="32"/>
      <c r="B147" s="33"/>
      <c r="C147" s="201" t="s">
        <v>175</v>
      </c>
      <c r="D147" s="201" t="s">
        <v>136</v>
      </c>
      <c r="E147" s="202" t="s">
        <v>236</v>
      </c>
      <c r="F147" s="203" t="s">
        <v>237</v>
      </c>
      <c r="G147" s="204" t="s">
        <v>227</v>
      </c>
      <c r="H147" s="205">
        <v>296.712</v>
      </c>
      <c r="I147" s="206"/>
      <c r="J147" s="207">
        <f>ROUND(I147*H147,2)</f>
        <v>0</v>
      </c>
      <c r="K147" s="203" t="s">
        <v>140</v>
      </c>
      <c r="L147" s="37"/>
      <c r="M147" s="208" t="s">
        <v>1</v>
      </c>
      <c r="N147" s="209" t="s">
        <v>40</v>
      </c>
      <c r="O147" s="69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12" t="s">
        <v>141</v>
      </c>
      <c r="AT147" s="212" t="s">
        <v>136</v>
      </c>
      <c r="AU147" s="212" t="s">
        <v>86</v>
      </c>
      <c r="AY147" s="15" t="s">
        <v>134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5" t="s">
        <v>83</v>
      </c>
      <c r="BK147" s="213">
        <f>ROUND(I147*H147,2)</f>
        <v>0</v>
      </c>
      <c r="BL147" s="15" t="s">
        <v>141</v>
      </c>
      <c r="BM147" s="212" t="s">
        <v>679</v>
      </c>
    </row>
    <row r="148" spans="1:47" s="2" customFormat="1" ht="19.5">
      <c r="A148" s="32"/>
      <c r="B148" s="33"/>
      <c r="C148" s="34"/>
      <c r="D148" s="214" t="s">
        <v>143</v>
      </c>
      <c r="E148" s="34"/>
      <c r="F148" s="215" t="s">
        <v>239</v>
      </c>
      <c r="G148" s="34"/>
      <c r="H148" s="34"/>
      <c r="I148" s="113"/>
      <c r="J148" s="34"/>
      <c r="K148" s="34"/>
      <c r="L148" s="37"/>
      <c r="M148" s="216"/>
      <c r="N148" s="217"/>
      <c r="O148" s="69"/>
      <c r="P148" s="69"/>
      <c r="Q148" s="69"/>
      <c r="R148" s="69"/>
      <c r="S148" s="69"/>
      <c r="T148" s="70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5" t="s">
        <v>143</v>
      </c>
      <c r="AU148" s="15" t="s">
        <v>86</v>
      </c>
    </row>
    <row r="149" spans="2:51" s="13" customFormat="1" ht="12">
      <c r="B149" s="218"/>
      <c r="C149" s="219"/>
      <c r="D149" s="214" t="s">
        <v>159</v>
      </c>
      <c r="E149" s="220" t="s">
        <v>1</v>
      </c>
      <c r="F149" s="221" t="s">
        <v>680</v>
      </c>
      <c r="G149" s="219"/>
      <c r="H149" s="222">
        <v>296.712</v>
      </c>
      <c r="I149" s="223"/>
      <c r="J149" s="219"/>
      <c r="K149" s="219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159</v>
      </c>
      <c r="AU149" s="228" t="s">
        <v>86</v>
      </c>
      <c r="AV149" s="13" t="s">
        <v>86</v>
      </c>
      <c r="AW149" s="13" t="s">
        <v>32</v>
      </c>
      <c r="AX149" s="13" t="s">
        <v>75</v>
      </c>
      <c r="AY149" s="228" t="s">
        <v>134</v>
      </c>
    </row>
    <row r="150" spans="1:65" s="2" customFormat="1" ht="14.45" customHeight="1">
      <c r="A150" s="32"/>
      <c r="B150" s="33"/>
      <c r="C150" s="201" t="s">
        <v>166</v>
      </c>
      <c r="D150" s="201" t="s">
        <v>136</v>
      </c>
      <c r="E150" s="202" t="s">
        <v>454</v>
      </c>
      <c r="F150" s="203" t="s">
        <v>455</v>
      </c>
      <c r="G150" s="204" t="s">
        <v>156</v>
      </c>
      <c r="H150" s="205">
        <v>176.571</v>
      </c>
      <c r="I150" s="206"/>
      <c r="J150" s="207">
        <f>ROUND(I150*H150,2)</f>
        <v>0</v>
      </c>
      <c r="K150" s="203" t="s">
        <v>140</v>
      </c>
      <c r="L150" s="37"/>
      <c r="M150" s="208" t="s">
        <v>1</v>
      </c>
      <c r="N150" s="209" t="s">
        <v>40</v>
      </c>
      <c r="O150" s="69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2" t="s">
        <v>141</v>
      </c>
      <c r="AT150" s="212" t="s">
        <v>136</v>
      </c>
      <c r="AU150" s="212" t="s">
        <v>86</v>
      </c>
      <c r="AY150" s="15" t="s">
        <v>134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5" t="s">
        <v>83</v>
      </c>
      <c r="BK150" s="213">
        <f>ROUND(I150*H150,2)</f>
        <v>0</v>
      </c>
      <c r="BL150" s="15" t="s">
        <v>141</v>
      </c>
      <c r="BM150" s="212" t="s">
        <v>681</v>
      </c>
    </row>
    <row r="151" spans="1:47" s="2" customFormat="1" ht="19.5">
      <c r="A151" s="32"/>
      <c r="B151" s="33"/>
      <c r="C151" s="34"/>
      <c r="D151" s="214" t="s">
        <v>143</v>
      </c>
      <c r="E151" s="34"/>
      <c r="F151" s="215" t="s">
        <v>457</v>
      </c>
      <c r="G151" s="34"/>
      <c r="H151" s="34"/>
      <c r="I151" s="113"/>
      <c r="J151" s="34"/>
      <c r="K151" s="34"/>
      <c r="L151" s="37"/>
      <c r="M151" s="216"/>
      <c r="N151" s="217"/>
      <c r="O151" s="69"/>
      <c r="P151" s="69"/>
      <c r="Q151" s="69"/>
      <c r="R151" s="69"/>
      <c r="S151" s="69"/>
      <c r="T151" s="70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5" t="s">
        <v>143</v>
      </c>
      <c r="AU151" s="15" t="s">
        <v>86</v>
      </c>
    </row>
    <row r="152" spans="2:51" s="13" customFormat="1" ht="12">
      <c r="B152" s="218"/>
      <c r="C152" s="219"/>
      <c r="D152" s="214" t="s">
        <v>159</v>
      </c>
      <c r="E152" s="220" t="s">
        <v>1</v>
      </c>
      <c r="F152" s="221" t="s">
        <v>682</v>
      </c>
      <c r="G152" s="219"/>
      <c r="H152" s="222">
        <v>17.097</v>
      </c>
      <c r="I152" s="223"/>
      <c r="J152" s="219"/>
      <c r="K152" s="219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159</v>
      </c>
      <c r="AU152" s="228" t="s">
        <v>86</v>
      </c>
      <c r="AV152" s="13" t="s">
        <v>86</v>
      </c>
      <c r="AW152" s="13" t="s">
        <v>32</v>
      </c>
      <c r="AX152" s="13" t="s">
        <v>75</v>
      </c>
      <c r="AY152" s="228" t="s">
        <v>134</v>
      </c>
    </row>
    <row r="153" spans="2:51" s="13" customFormat="1" ht="12">
      <c r="B153" s="218"/>
      <c r="C153" s="219"/>
      <c r="D153" s="214" t="s">
        <v>159</v>
      </c>
      <c r="E153" s="220" t="s">
        <v>1</v>
      </c>
      <c r="F153" s="221" t="s">
        <v>683</v>
      </c>
      <c r="G153" s="219"/>
      <c r="H153" s="222">
        <v>145.38</v>
      </c>
      <c r="I153" s="223"/>
      <c r="J153" s="219"/>
      <c r="K153" s="219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159</v>
      </c>
      <c r="AU153" s="228" t="s">
        <v>86</v>
      </c>
      <c r="AV153" s="13" t="s">
        <v>86</v>
      </c>
      <c r="AW153" s="13" t="s">
        <v>32</v>
      </c>
      <c r="AX153" s="13" t="s">
        <v>75</v>
      </c>
      <c r="AY153" s="228" t="s">
        <v>134</v>
      </c>
    </row>
    <row r="154" spans="2:51" s="13" customFormat="1" ht="12">
      <c r="B154" s="218"/>
      <c r="C154" s="219"/>
      <c r="D154" s="214" t="s">
        <v>159</v>
      </c>
      <c r="E154" s="220" t="s">
        <v>1</v>
      </c>
      <c r="F154" s="221" t="s">
        <v>684</v>
      </c>
      <c r="G154" s="219"/>
      <c r="H154" s="222">
        <v>14.094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159</v>
      </c>
      <c r="AU154" s="228" t="s">
        <v>86</v>
      </c>
      <c r="AV154" s="13" t="s">
        <v>86</v>
      </c>
      <c r="AW154" s="13" t="s">
        <v>32</v>
      </c>
      <c r="AX154" s="13" t="s">
        <v>75</v>
      </c>
      <c r="AY154" s="228" t="s">
        <v>134</v>
      </c>
    </row>
    <row r="155" spans="1:65" s="2" customFormat="1" ht="14.45" customHeight="1">
      <c r="A155" s="32"/>
      <c r="B155" s="33"/>
      <c r="C155" s="201" t="s">
        <v>183</v>
      </c>
      <c r="D155" s="201" t="s">
        <v>136</v>
      </c>
      <c r="E155" s="202" t="s">
        <v>685</v>
      </c>
      <c r="F155" s="203" t="s">
        <v>686</v>
      </c>
      <c r="G155" s="204" t="s">
        <v>156</v>
      </c>
      <c r="H155" s="205">
        <v>176.6</v>
      </c>
      <c r="I155" s="206"/>
      <c r="J155" s="207">
        <f>ROUND(I155*H155,2)</f>
        <v>0</v>
      </c>
      <c r="K155" s="203" t="s">
        <v>140</v>
      </c>
      <c r="L155" s="37"/>
      <c r="M155" s="208" t="s">
        <v>1</v>
      </c>
      <c r="N155" s="209" t="s">
        <v>40</v>
      </c>
      <c r="O155" s="69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12" t="s">
        <v>141</v>
      </c>
      <c r="AT155" s="212" t="s">
        <v>136</v>
      </c>
      <c r="AU155" s="212" t="s">
        <v>86</v>
      </c>
      <c r="AY155" s="15" t="s">
        <v>134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5" t="s">
        <v>83</v>
      </c>
      <c r="BK155" s="213">
        <f>ROUND(I155*H155,2)</f>
        <v>0</v>
      </c>
      <c r="BL155" s="15" t="s">
        <v>141</v>
      </c>
      <c r="BM155" s="212" t="s">
        <v>687</v>
      </c>
    </row>
    <row r="156" spans="1:47" s="2" customFormat="1" ht="29.25">
      <c r="A156" s="32"/>
      <c r="B156" s="33"/>
      <c r="C156" s="34"/>
      <c r="D156" s="214" t="s">
        <v>143</v>
      </c>
      <c r="E156" s="34"/>
      <c r="F156" s="215" t="s">
        <v>688</v>
      </c>
      <c r="G156" s="34"/>
      <c r="H156" s="34"/>
      <c r="I156" s="113"/>
      <c r="J156" s="34"/>
      <c r="K156" s="34"/>
      <c r="L156" s="37"/>
      <c r="M156" s="216"/>
      <c r="N156" s="217"/>
      <c r="O156" s="69"/>
      <c r="P156" s="69"/>
      <c r="Q156" s="69"/>
      <c r="R156" s="69"/>
      <c r="S156" s="69"/>
      <c r="T156" s="70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5" t="s">
        <v>143</v>
      </c>
      <c r="AU156" s="15" t="s">
        <v>86</v>
      </c>
    </row>
    <row r="157" spans="2:51" s="13" customFormat="1" ht="12">
      <c r="B157" s="218"/>
      <c r="C157" s="219"/>
      <c r="D157" s="214" t="s">
        <v>159</v>
      </c>
      <c r="E157" s="220" t="s">
        <v>1</v>
      </c>
      <c r="F157" s="221" t="s">
        <v>689</v>
      </c>
      <c r="G157" s="219"/>
      <c r="H157" s="222">
        <v>176.6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159</v>
      </c>
      <c r="AU157" s="228" t="s">
        <v>86</v>
      </c>
      <c r="AV157" s="13" t="s">
        <v>86</v>
      </c>
      <c r="AW157" s="13" t="s">
        <v>32</v>
      </c>
      <c r="AX157" s="13" t="s">
        <v>83</v>
      </c>
      <c r="AY157" s="228" t="s">
        <v>134</v>
      </c>
    </row>
    <row r="158" spans="1:65" s="2" customFormat="1" ht="14.45" customHeight="1">
      <c r="A158" s="32"/>
      <c r="B158" s="33"/>
      <c r="C158" s="201" t="s">
        <v>188</v>
      </c>
      <c r="D158" s="201" t="s">
        <v>136</v>
      </c>
      <c r="E158" s="202" t="s">
        <v>690</v>
      </c>
      <c r="F158" s="203" t="s">
        <v>691</v>
      </c>
      <c r="G158" s="204" t="s">
        <v>251</v>
      </c>
      <c r="H158" s="205">
        <v>25.875</v>
      </c>
      <c r="I158" s="206"/>
      <c r="J158" s="207">
        <f>ROUND(I158*H158,2)</f>
        <v>0</v>
      </c>
      <c r="K158" s="203" t="s">
        <v>140</v>
      </c>
      <c r="L158" s="37"/>
      <c r="M158" s="208" t="s">
        <v>1</v>
      </c>
      <c r="N158" s="209" t="s">
        <v>40</v>
      </c>
      <c r="O158" s="69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12" t="s">
        <v>141</v>
      </c>
      <c r="AT158" s="212" t="s">
        <v>136</v>
      </c>
      <c r="AU158" s="212" t="s">
        <v>86</v>
      </c>
      <c r="AY158" s="15" t="s">
        <v>134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5" t="s">
        <v>83</v>
      </c>
      <c r="BK158" s="213">
        <f>ROUND(I158*H158,2)</f>
        <v>0</v>
      </c>
      <c r="BL158" s="15" t="s">
        <v>141</v>
      </c>
      <c r="BM158" s="212" t="s">
        <v>692</v>
      </c>
    </row>
    <row r="159" spans="1:47" s="2" customFormat="1" ht="19.5">
      <c r="A159" s="32"/>
      <c r="B159" s="33"/>
      <c r="C159" s="34"/>
      <c r="D159" s="214" t="s">
        <v>143</v>
      </c>
      <c r="E159" s="34"/>
      <c r="F159" s="215" t="s">
        <v>693</v>
      </c>
      <c r="G159" s="34"/>
      <c r="H159" s="34"/>
      <c r="I159" s="113"/>
      <c r="J159" s="34"/>
      <c r="K159" s="34"/>
      <c r="L159" s="37"/>
      <c r="M159" s="216"/>
      <c r="N159" s="217"/>
      <c r="O159" s="69"/>
      <c r="P159" s="69"/>
      <c r="Q159" s="69"/>
      <c r="R159" s="69"/>
      <c r="S159" s="69"/>
      <c r="T159" s="70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5" t="s">
        <v>143</v>
      </c>
      <c r="AU159" s="15" t="s">
        <v>86</v>
      </c>
    </row>
    <row r="160" spans="2:51" s="13" customFormat="1" ht="12">
      <c r="B160" s="218"/>
      <c r="C160" s="219"/>
      <c r="D160" s="214" t="s">
        <v>159</v>
      </c>
      <c r="E160" s="220" t="s">
        <v>1</v>
      </c>
      <c r="F160" s="221" t="s">
        <v>694</v>
      </c>
      <c r="G160" s="219"/>
      <c r="H160" s="222">
        <v>25.875</v>
      </c>
      <c r="I160" s="223"/>
      <c r="J160" s="219"/>
      <c r="K160" s="219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159</v>
      </c>
      <c r="AU160" s="228" t="s">
        <v>86</v>
      </c>
      <c r="AV160" s="13" t="s">
        <v>86</v>
      </c>
      <c r="AW160" s="13" t="s">
        <v>32</v>
      </c>
      <c r="AX160" s="13" t="s">
        <v>83</v>
      </c>
      <c r="AY160" s="228" t="s">
        <v>134</v>
      </c>
    </row>
    <row r="161" spans="1:65" s="2" customFormat="1" ht="14.45" customHeight="1">
      <c r="A161" s="32"/>
      <c r="B161" s="33"/>
      <c r="C161" s="201" t="s">
        <v>193</v>
      </c>
      <c r="D161" s="201" t="s">
        <v>136</v>
      </c>
      <c r="E161" s="202" t="s">
        <v>255</v>
      </c>
      <c r="F161" s="203" t="s">
        <v>256</v>
      </c>
      <c r="G161" s="204" t="s">
        <v>251</v>
      </c>
      <c r="H161" s="205">
        <v>25.875</v>
      </c>
      <c r="I161" s="206"/>
      <c r="J161" s="207">
        <f>ROUND(I161*H161,2)</f>
        <v>0</v>
      </c>
      <c r="K161" s="203" t="s">
        <v>140</v>
      </c>
      <c r="L161" s="37"/>
      <c r="M161" s="208" t="s">
        <v>1</v>
      </c>
      <c r="N161" s="209" t="s">
        <v>40</v>
      </c>
      <c r="O161" s="69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12" t="s">
        <v>141</v>
      </c>
      <c r="AT161" s="212" t="s">
        <v>136</v>
      </c>
      <c r="AU161" s="212" t="s">
        <v>86</v>
      </c>
      <c r="AY161" s="15" t="s">
        <v>134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5" t="s">
        <v>83</v>
      </c>
      <c r="BK161" s="213">
        <f>ROUND(I161*H161,2)</f>
        <v>0</v>
      </c>
      <c r="BL161" s="15" t="s">
        <v>141</v>
      </c>
      <c r="BM161" s="212" t="s">
        <v>695</v>
      </c>
    </row>
    <row r="162" spans="1:47" s="2" customFormat="1" ht="19.5">
      <c r="A162" s="32"/>
      <c r="B162" s="33"/>
      <c r="C162" s="34"/>
      <c r="D162" s="214" t="s">
        <v>143</v>
      </c>
      <c r="E162" s="34"/>
      <c r="F162" s="215" t="s">
        <v>258</v>
      </c>
      <c r="G162" s="34"/>
      <c r="H162" s="34"/>
      <c r="I162" s="113"/>
      <c r="J162" s="34"/>
      <c r="K162" s="34"/>
      <c r="L162" s="37"/>
      <c r="M162" s="216"/>
      <c r="N162" s="217"/>
      <c r="O162" s="69"/>
      <c r="P162" s="69"/>
      <c r="Q162" s="69"/>
      <c r="R162" s="69"/>
      <c r="S162" s="69"/>
      <c r="T162" s="70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5" t="s">
        <v>143</v>
      </c>
      <c r="AU162" s="15" t="s">
        <v>86</v>
      </c>
    </row>
    <row r="163" spans="2:51" s="13" customFormat="1" ht="12">
      <c r="B163" s="218"/>
      <c r="C163" s="219"/>
      <c r="D163" s="214" t="s">
        <v>159</v>
      </c>
      <c r="E163" s="220" t="s">
        <v>1</v>
      </c>
      <c r="F163" s="221" t="s">
        <v>694</v>
      </c>
      <c r="G163" s="219"/>
      <c r="H163" s="222">
        <v>25.875</v>
      </c>
      <c r="I163" s="223"/>
      <c r="J163" s="219"/>
      <c r="K163" s="219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159</v>
      </c>
      <c r="AU163" s="228" t="s">
        <v>86</v>
      </c>
      <c r="AV163" s="13" t="s">
        <v>86</v>
      </c>
      <c r="AW163" s="13" t="s">
        <v>32</v>
      </c>
      <c r="AX163" s="13" t="s">
        <v>83</v>
      </c>
      <c r="AY163" s="228" t="s">
        <v>134</v>
      </c>
    </row>
    <row r="164" spans="1:65" s="2" customFormat="1" ht="14.45" customHeight="1">
      <c r="A164" s="32"/>
      <c r="B164" s="33"/>
      <c r="C164" s="201" t="s">
        <v>199</v>
      </c>
      <c r="D164" s="201" t="s">
        <v>136</v>
      </c>
      <c r="E164" s="202" t="s">
        <v>260</v>
      </c>
      <c r="F164" s="203" t="s">
        <v>261</v>
      </c>
      <c r="G164" s="204" t="s">
        <v>251</v>
      </c>
      <c r="H164" s="205">
        <v>25.875</v>
      </c>
      <c r="I164" s="206"/>
      <c r="J164" s="207">
        <f>ROUND(I164*H164,2)</f>
        <v>0</v>
      </c>
      <c r="K164" s="203" t="s">
        <v>140</v>
      </c>
      <c r="L164" s="37"/>
      <c r="M164" s="208" t="s">
        <v>1</v>
      </c>
      <c r="N164" s="209" t="s">
        <v>40</v>
      </c>
      <c r="O164" s="69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12" t="s">
        <v>141</v>
      </c>
      <c r="AT164" s="212" t="s">
        <v>136</v>
      </c>
      <c r="AU164" s="212" t="s">
        <v>86</v>
      </c>
      <c r="AY164" s="15" t="s">
        <v>134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15" t="s">
        <v>83</v>
      </c>
      <c r="BK164" s="213">
        <f>ROUND(I164*H164,2)</f>
        <v>0</v>
      </c>
      <c r="BL164" s="15" t="s">
        <v>141</v>
      </c>
      <c r="BM164" s="212" t="s">
        <v>696</v>
      </c>
    </row>
    <row r="165" spans="1:47" s="2" customFormat="1" ht="19.5">
      <c r="A165" s="32"/>
      <c r="B165" s="33"/>
      <c r="C165" s="34"/>
      <c r="D165" s="214" t="s">
        <v>143</v>
      </c>
      <c r="E165" s="34"/>
      <c r="F165" s="215" t="s">
        <v>263</v>
      </c>
      <c r="G165" s="34"/>
      <c r="H165" s="34"/>
      <c r="I165" s="113"/>
      <c r="J165" s="34"/>
      <c r="K165" s="34"/>
      <c r="L165" s="37"/>
      <c r="M165" s="216"/>
      <c r="N165" s="217"/>
      <c r="O165" s="69"/>
      <c r="P165" s="69"/>
      <c r="Q165" s="69"/>
      <c r="R165" s="69"/>
      <c r="S165" s="69"/>
      <c r="T165" s="70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5" t="s">
        <v>143</v>
      </c>
      <c r="AU165" s="15" t="s">
        <v>86</v>
      </c>
    </row>
    <row r="166" spans="2:51" s="13" customFormat="1" ht="12">
      <c r="B166" s="218"/>
      <c r="C166" s="219"/>
      <c r="D166" s="214" t="s">
        <v>159</v>
      </c>
      <c r="E166" s="220" t="s">
        <v>1</v>
      </c>
      <c r="F166" s="221" t="s">
        <v>694</v>
      </c>
      <c r="G166" s="219"/>
      <c r="H166" s="222">
        <v>25.875</v>
      </c>
      <c r="I166" s="223"/>
      <c r="J166" s="219"/>
      <c r="K166" s="219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159</v>
      </c>
      <c r="AU166" s="228" t="s">
        <v>86</v>
      </c>
      <c r="AV166" s="13" t="s">
        <v>86</v>
      </c>
      <c r="AW166" s="13" t="s">
        <v>32</v>
      </c>
      <c r="AX166" s="13" t="s">
        <v>83</v>
      </c>
      <c r="AY166" s="228" t="s">
        <v>134</v>
      </c>
    </row>
    <row r="167" spans="1:65" s="2" customFormat="1" ht="14.45" customHeight="1">
      <c r="A167" s="32"/>
      <c r="B167" s="33"/>
      <c r="C167" s="229" t="s">
        <v>205</v>
      </c>
      <c r="D167" s="229" t="s">
        <v>163</v>
      </c>
      <c r="E167" s="230" t="s">
        <v>266</v>
      </c>
      <c r="F167" s="231" t="s">
        <v>267</v>
      </c>
      <c r="G167" s="232" t="s">
        <v>268</v>
      </c>
      <c r="H167" s="233">
        <v>1.066</v>
      </c>
      <c r="I167" s="234"/>
      <c r="J167" s="235">
        <f>ROUND(I167*H167,2)</f>
        <v>0</v>
      </c>
      <c r="K167" s="231" t="s">
        <v>140</v>
      </c>
      <c r="L167" s="236"/>
      <c r="M167" s="237" t="s">
        <v>1</v>
      </c>
      <c r="N167" s="238" t="s">
        <v>40</v>
      </c>
      <c r="O167" s="69"/>
      <c r="P167" s="210">
        <f>O167*H167</f>
        <v>0</v>
      </c>
      <c r="Q167" s="210">
        <v>0.001</v>
      </c>
      <c r="R167" s="210">
        <f>Q167*H167</f>
        <v>0.001066</v>
      </c>
      <c r="S167" s="210">
        <v>0</v>
      </c>
      <c r="T167" s="21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12" t="s">
        <v>166</v>
      </c>
      <c r="AT167" s="212" t="s">
        <v>163</v>
      </c>
      <c r="AU167" s="212" t="s">
        <v>86</v>
      </c>
      <c r="AY167" s="15" t="s">
        <v>134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5" t="s">
        <v>83</v>
      </c>
      <c r="BK167" s="213">
        <f>ROUND(I167*H167,2)</f>
        <v>0</v>
      </c>
      <c r="BL167" s="15" t="s">
        <v>141</v>
      </c>
      <c r="BM167" s="212" t="s">
        <v>697</v>
      </c>
    </row>
    <row r="168" spans="1:47" s="2" customFormat="1" ht="12">
      <c r="A168" s="32"/>
      <c r="B168" s="33"/>
      <c r="C168" s="34"/>
      <c r="D168" s="214" t="s">
        <v>143</v>
      </c>
      <c r="E168" s="34"/>
      <c r="F168" s="215" t="s">
        <v>267</v>
      </c>
      <c r="G168" s="34"/>
      <c r="H168" s="34"/>
      <c r="I168" s="113"/>
      <c r="J168" s="34"/>
      <c r="K168" s="34"/>
      <c r="L168" s="37"/>
      <c r="M168" s="216"/>
      <c r="N168" s="217"/>
      <c r="O168" s="69"/>
      <c r="P168" s="69"/>
      <c r="Q168" s="69"/>
      <c r="R168" s="69"/>
      <c r="S168" s="69"/>
      <c r="T168" s="70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5" t="s">
        <v>143</v>
      </c>
      <c r="AU168" s="15" t="s">
        <v>86</v>
      </c>
    </row>
    <row r="169" spans="2:51" s="13" customFormat="1" ht="12">
      <c r="B169" s="218"/>
      <c r="C169" s="219"/>
      <c r="D169" s="214" t="s">
        <v>159</v>
      </c>
      <c r="E169" s="220" t="s">
        <v>1</v>
      </c>
      <c r="F169" s="221" t="s">
        <v>698</v>
      </c>
      <c r="G169" s="219"/>
      <c r="H169" s="222">
        <v>1.066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159</v>
      </c>
      <c r="AU169" s="228" t="s">
        <v>86</v>
      </c>
      <c r="AV169" s="13" t="s">
        <v>86</v>
      </c>
      <c r="AW169" s="13" t="s">
        <v>32</v>
      </c>
      <c r="AX169" s="13" t="s">
        <v>83</v>
      </c>
      <c r="AY169" s="228" t="s">
        <v>134</v>
      </c>
    </row>
    <row r="170" spans="1:65" s="2" customFormat="1" ht="14.45" customHeight="1">
      <c r="A170" s="32"/>
      <c r="B170" s="33"/>
      <c r="C170" s="201" t="s">
        <v>211</v>
      </c>
      <c r="D170" s="201" t="s">
        <v>136</v>
      </c>
      <c r="E170" s="202" t="s">
        <v>699</v>
      </c>
      <c r="F170" s="203" t="s">
        <v>700</v>
      </c>
      <c r="G170" s="204" t="s">
        <v>251</v>
      </c>
      <c r="H170" s="205">
        <v>25.875</v>
      </c>
      <c r="I170" s="206"/>
      <c r="J170" s="207">
        <f>ROUND(I170*H170,2)</f>
        <v>0</v>
      </c>
      <c r="K170" s="203" t="s">
        <v>140</v>
      </c>
      <c r="L170" s="37"/>
      <c r="M170" s="208" t="s">
        <v>1</v>
      </c>
      <c r="N170" s="209" t="s">
        <v>40</v>
      </c>
      <c r="O170" s="69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12" t="s">
        <v>141</v>
      </c>
      <c r="AT170" s="212" t="s">
        <v>136</v>
      </c>
      <c r="AU170" s="212" t="s">
        <v>86</v>
      </c>
      <c r="AY170" s="15" t="s">
        <v>134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15" t="s">
        <v>83</v>
      </c>
      <c r="BK170" s="213">
        <f>ROUND(I170*H170,2)</f>
        <v>0</v>
      </c>
      <c r="BL170" s="15" t="s">
        <v>141</v>
      </c>
      <c r="BM170" s="212" t="s">
        <v>701</v>
      </c>
    </row>
    <row r="171" spans="1:47" s="2" customFormat="1" ht="19.5">
      <c r="A171" s="32"/>
      <c r="B171" s="33"/>
      <c r="C171" s="34"/>
      <c r="D171" s="214" t="s">
        <v>143</v>
      </c>
      <c r="E171" s="34"/>
      <c r="F171" s="215" t="s">
        <v>702</v>
      </c>
      <c r="G171" s="34"/>
      <c r="H171" s="34"/>
      <c r="I171" s="113"/>
      <c r="J171" s="34"/>
      <c r="K171" s="34"/>
      <c r="L171" s="37"/>
      <c r="M171" s="216"/>
      <c r="N171" s="217"/>
      <c r="O171" s="69"/>
      <c r="P171" s="69"/>
      <c r="Q171" s="69"/>
      <c r="R171" s="69"/>
      <c r="S171" s="69"/>
      <c r="T171" s="70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5" t="s">
        <v>143</v>
      </c>
      <c r="AU171" s="15" t="s">
        <v>86</v>
      </c>
    </row>
    <row r="172" spans="2:51" s="13" customFormat="1" ht="12">
      <c r="B172" s="218"/>
      <c r="C172" s="219"/>
      <c r="D172" s="214" t="s">
        <v>159</v>
      </c>
      <c r="E172" s="220" t="s">
        <v>1</v>
      </c>
      <c r="F172" s="221" t="s">
        <v>694</v>
      </c>
      <c r="G172" s="219"/>
      <c r="H172" s="222">
        <v>25.875</v>
      </c>
      <c r="I172" s="223"/>
      <c r="J172" s="219"/>
      <c r="K172" s="219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159</v>
      </c>
      <c r="AU172" s="228" t="s">
        <v>86</v>
      </c>
      <c r="AV172" s="13" t="s">
        <v>86</v>
      </c>
      <c r="AW172" s="13" t="s">
        <v>32</v>
      </c>
      <c r="AX172" s="13" t="s">
        <v>83</v>
      </c>
      <c r="AY172" s="228" t="s">
        <v>134</v>
      </c>
    </row>
    <row r="173" spans="2:63" s="12" customFormat="1" ht="22.9" customHeight="1">
      <c r="B173" s="185"/>
      <c r="C173" s="186"/>
      <c r="D173" s="187" t="s">
        <v>74</v>
      </c>
      <c r="E173" s="199" t="s">
        <v>86</v>
      </c>
      <c r="F173" s="199" t="s">
        <v>294</v>
      </c>
      <c r="G173" s="186"/>
      <c r="H173" s="186"/>
      <c r="I173" s="189"/>
      <c r="J173" s="200">
        <f>BK173</f>
        <v>0</v>
      </c>
      <c r="K173" s="186"/>
      <c r="L173" s="191"/>
      <c r="M173" s="192"/>
      <c r="N173" s="193"/>
      <c r="O173" s="193"/>
      <c r="P173" s="194">
        <f>SUM(P174:P196)</f>
        <v>0</v>
      </c>
      <c r="Q173" s="193"/>
      <c r="R173" s="194">
        <f>SUM(R174:R196)</f>
        <v>111.03827402999998</v>
      </c>
      <c r="S173" s="193"/>
      <c r="T173" s="195">
        <f>SUM(T174:T196)</f>
        <v>0</v>
      </c>
      <c r="AR173" s="196" t="s">
        <v>83</v>
      </c>
      <c r="AT173" s="197" t="s">
        <v>74</v>
      </c>
      <c r="AU173" s="197" t="s">
        <v>83</v>
      </c>
      <c r="AY173" s="196" t="s">
        <v>134</v>
      </c>
      <c r="BK173" s="198">
        <f>SUM(BK174:BK196)</f>
        <v>0</v>
      </c>
    </row>
    <row r="174" spans="1:65" s="2" customFormat="1" ht="14.45" customHeight="1">
      <c r="A174" s="32"/>
      <c r="B174" s="33"/>
      <c r="C174" s="201" t="s">
        <v>8</v>
      </c>
      <c r="D174" s="201" t="s">
        <v>136</v>
      </c>
      <c r="E174" s="202" t="s">
        <v>468</v>
      </c>
      <c r="F174" s="203" t="s">
        <v>469</v>
      </c>
      <c r="G174" s="204" t="s">
        <v>156</v>
      </c>
      <c r="H174" s="205">
        <v>3.772</v>
      </c>
      <c r="I174" s="206"/>
      <c r="J174" s="207">
        <f>ROUND(I174*H174,2)</f>
        <v>0</v>
      </c>
      <c r="K174" s="203" t="s">
        <v>140</v>
      </c>
      <c r="L174" s="37"/>
      <c r="M174" s="208" t="s">
        <v>1</v>
      </c>
      <c r="N174" s="209" t="s">
        <v>40</v>
      </c>
      <c r="O174" s="69"/>
      <c r="P174" s="210">
        <f>O174*H174</f>
        <v>0</v>
      </c>
      <c r="Q174" s="210">
        <v>2.25634</v>
      </c>
      <c r="R174" s="210">
        <f>Q174*H174</f>
        <v>8.510914479999999</v>
      </c>
      <c r="S174" s="210">
        <v>0</v>
      </c>
      <c r="T174" s="21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12" t="s">
        <v>141</v>
      </c>
      <c r="AT174" s="212" t="s">
        <v>136</v>
      </c>
      <c r="AU174" s="212" t="s">
        <v>86</v>
      </c>
      <c r="AY174" s="15" t="s">
        <v>134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5" t="s">
        <v>83</v>
      </c>
      <c r="BK174" s="213">
        <f>ROUND(I174*H174,2)</f>
        <v>0</v>
      </c>
      <c r="BL174" s="15" t="s">
        <v>141</v>
      </c>
      <c r="BM174" s="212" t="s">
        <v>703</v>
      </c>
    </row>
    <row r="175" spans="1:47" s="2" customFormat="1" ht="12">
      <c r="A175" s="32"/>
      <c r="B175" s="33"/>
      <c r="C175" s="34"/>
      <c r="D175" s="214" t="s">
        <v>143</v>
      </c>
      <c r="E175" s="34"/>
      <c r="F175" s="215" t="s">
        <v>471</v>
      </c>
      <c r="G175" s="34"/>
      <c r="H175" s="34"/>
      <c r="I175" s="113"/>
      <c r="J175" s="34"/>
      <c r="K175" s="34"/>
      <c r="L175" s="37"/>
      <c r="M175" s="216"/>
      <c r="N175" s="217"/>
      <c r="O175" s="69"/>
      <c r="P175" s="69"/>
      <c r="Q175" s="69"/>
      <c r="R175" s="69"/>
      <c r="S175" s="69"/>
      <c r="T175" s="70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5" t="s">
        <v>143</v>
      </c>
      <c r="AU175" s="15" t="s">
        <v>86</v>
      </c>
    </row>
    <row r="176" spans="2:51" s="13" customFormat="1" ht="12">
      <c r="B176" s="218"/>
      <c r="C176" s="219"/>
      <c r="D176" s="214" t="s">
        <v>159</v>
      </c>
      <c r="E176" s="220" t="s">
        <v>1</v>
      </c>
      <c r="F176" s="221" t="s">
        <v>704</v>
      </c>
      <c r="G176" s="219"/>
      <c r="H176" s="222">
        <v>3.16</v>
      </c>
      <c r="I176" s="223"/>
      <c r="J176" s="219"/>
      <c r="K176" s="219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159</v>
      </c>
      <c r="AU176" s="228" t="s">
        <v>86</v>
      </c>
      <c r="AV176" s="13" t="s">
        <v>86</v>
      </c>
      <c r="AW176" s="13" t="s">
        <v>32</v>
      </c>
      <c r="AX176" s="13" t="s">
        <v>75</v>
      </c>
      <c r="AY176" s="228" t="s">
        <v>134</v>
      </c>
    </row>
    <row r="177" spans="2:51" s="13" customFormat="1" ht="12">
      <c r="B177" s="218"/>
      <c r="C177" s="219"/>
      <c r="D177" s="214" t="s">
        <v>159</v>
      </c>
      <c r="E177" s="220" t="s">
        <v>1</v>
      </c>
      <c r="F177" s="221" t="s">
        <v>705</v>
      </c>
      <c r="G177" s="219"/>
      <c r="H177" s="222">
        <v>0.612</v>
      </c>
      <c r="I177" s="223"/>
      <c r="J177" s="219"/>
      <c r="K177" s="219"/>
      <c r="L177" s="224"/>
      <c r="M177" s="225"/>
      <c r="N177" s="226"/>
      <c r="O177" s="226"/>
      <c r="P177" s="226"/>
      <c r="Q177" s="226"/>
      <c r="R177" s="226"/>
      <c r="S177" s="226"/>
      <c r="T177" s="227"/>
      <c r="AT177" s="228" t="s">
        <v>159</v>
      </c>
      <c r="AU177" s="228" t="s">
        <v>86</v>
      </c>
      <c r="AV177" s="13" t="s">
        <v>86</v>
      </c>
      <c r="AW177" s="13" t="s">
        <v>32</v>
      </c>
      <c r="AX177" s="13" t="s">
        <v>75</v>
      </c>
      <c r="AY177" s="228" t="s">
        <v>134</v>
      </c>
    </row>
    <row r="178" spans="1:65" s="2" customFormat="1" ht="14.45" customHeight="1">
      <c r="A178" s="32"/>
      <c r="B178" s="33"/>
      <c r="C178" s="201" t="s">
        <v>224</v>
      </c>
      <c r="D178" s="201" t="s">
        <v>136</v>
      </c>
      <c r="E178" s="202" t="s">
        <v>706</v>
      </c>
      <c r="F178" s="203" t="s">
        <v>707</v>
      </c>
      <c r="G178" s="204" t="s">
        <v>251</v>
      </c>
      <c r="H178" s="205">
        <v>8.144</v>
      </c>
      <c r="I178" s="206"/>
      <c r="J178" s="207">
        <f>ROUND(I178*H178,2)</f>
        <v>0</v>
      </c>
      <c r="K178" s="203" t="s">
        <v>140</v>
      </c>
      <c r="L178" s="37"/>
      <c r="M178" s="208" t="s">
        <v>1</v>
      </c>
      <c r="N178" s="209" t="s">
        <v>40</v>
      </c>
      <c r="O178" s="69"/>
      <c r="P178" s="210">
        <f>O178*H178</f>
        <v>0</v>
      </c>
      <c r="Q178" s="210">
        <v>0.00247</v>
      </c>
      <c r="R178" s="210">
        <f>Q178*H178</f>
        <v>0.02011568</v>
      </c>
      <c r="S178" s="210">
        <v>0</v>
      </c>
      <c r="T178" s="21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12" t="s">
        <v>141</v>
      </c>
      <c r="AT178" s="212" t="s">
        <v>136</v>
      </c>
      <c r="AU178" s="212" t="s">
        <v>86</v>
      </c>
      <c r="AY178" s="15" t="s">
        <v>134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5" t="s">
        <v>83</v>
      </c>
      <c r="BK178" s="213">
        <f>ROUND(I178*H178,2)</f>
        <v>0</v>
      </c>
      <c r="BL178" s="15" t="s">
        <v>141</v>
      </c>
      <c r="BM178" s="212" t="s">
        <v>708</v>
      </c>
    </row>
    <row r="179" spans="1:47" s="2" customFormat="1" ht="12">
      <c r="A179" s="32"/>
      <c r="B179" s="33"/>
      <c r="C179" s="34"/>
      <c r="D179" s="214" t="s">
        <v>143</v>
      </c>
      <c r="E179" s="34"/>
      <c r="F179" s="215" t="s">
        <v>709</v>
      </c>
      <c r="G179" s="34"/>
      <c r="H179" s="34"/>
      <c r="I179" s="113"/>
      <c r="J179" s="34"/>
      <c r="K179" s="34"/>
      <c r="L179" s="37"/>
      <c r="M179" s="216"/>
      <c r="N179" s="217"/>
      <c r="O179" s="69"/>
      <c r="P179" s="69"/>
      <c r="Q179" s="69"/>
      <c r="R179" s="69"/>
      <c r="S179" s="69"/>
      <c r="T179" s="70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5" t="s">
        <v>143</v>
      </c>
      <c r="AU179" s="15" t="s">
        <v>86</v>
      </c>
    </row>
    <row r="180" spans="2:51" s="13" customFormat="1" ht="12">
      <c r="B180" s="218"/>
      <c r="C180" s="219"/>
      <c r="D180" s="214" t="s">
        <v>159</v>
      </c>
      <c r="E180" s="220" t="s">
        <v>1</v>
      </c>
      <c r="F180" s="221" t="s">
        <v>710</v>
      </c>
      <c r="G180" s="219"/>
      <c r="H180" s="222">
        <v>6.72</v>
      </c>
      <c r="I180" s="223"/>
      <c r="J180" s="219"/>
      <c r="K180" s="219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159</v>
      </c>
      <c r="AU180" s="228" t="s">
        <v>86</v>
      </c>
      <c r="AV180" s="13" t="s">
        <v>86</v>
      </c>
      <c r="AW180" s="13" t="s">
        <v>32</v>
      </c>
      <c r="AX180" s="13" t="s">
        <v>75</v>
      </c>
      <c r="AY180" s="228" t="s">
        <v>134</v>
      </c>
    </row>
    <row r="181" spans="2:51" s="13" customFormat="1" ht="12">
      <c r="B181" s="218"/>
      <c r="C181" s="219"/>
      <c r="D181" s="214" t="s">
        <v>159</v>
      </c>
      <c r="E181" s="220" t="s">
        <v>1</v>
      </c>
      <c r="F181" s="221" t="s">
        <v>711</v>
      </c>
      <c r="G181" s="219"/>
      <c r="H181" s="222">
        <v>1.424</v>
      </c>
      <c r="I181" s="223"/>
      <c r="J181" s="219"/>
      <c r="K181" s="219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159</v>
      </c>
      <c r="AU181" s="228" t="s">
        <v>86</v>
      </c>
      <c r="AV181" s="13" t="s">
        <v>86</v>
      </c>
      <c r="AW181" s="13" t="s">
        <v>32</v>
      </c>
      <c r="AX181" s="13" t="s">
        <v>75</v>
      </c>
      <c r="AY181" s="228" t="s">
        <v>134</v>
      </c>
    </row>
    <row r="182" spans="1:65" s="2" customFormat="1" ht="14.45" customHeight="1">
      <c r="A182" s="32"/>
      <c r="B182" s="33"/>
      <c r="C182" s="201" t="s">
        <v>230</v>
      </c>
      <c r="D182" s="201" t="s">
        <v>136</v>
      </c>
      <c r="E182" s="202" t="s">
        <v>712</v>
      </c>
      <c r="F182" s="203" t="s">
        <v>713</v>
      </c>
      <c r="G182" s="204" t="s">
        <v>251</v>
      </c>
      <c r="H182" s="205">
        <v>8.144</v>
      </c>
      <c r="I182" s="206"/>
      <c r="J182" s="207">
        <f>ROUND(I182*H182,2)</f>
        <v>0</v>
      </c>
      <c r="K182" s="203" t="s">
        <v>140</v>
      </c>
      <c r="L182" s="37"/>
      <c r="M182" s="208" t="s">
        <v>1</v>
      </c>
      <c r="N182" s="209" t="s">
        <v>40</v>
      </c>
      <c r="O182" s="69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12" t="s">
        <v>141</v>
      </c>
      <c r="AT182" s="212" t="s">
        <v>136</v>
      </c>
      <c r="AU182" s="212" t="s">
        <v>86</v>
      </c>
      <c r="AY182" s="15" t="s">
        <v>134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5" t="s">
        <v>83</v>
      </c>
      <c r="BK182" s="213">
        <f>ROUND(I182*H182,2)</f>
        <v>0</v>
      </c>
      <c r="BL182" s="15" t="s">
        <v>141</v>
      </c>
      <c r="BM182" s="212" t="s">
        <v>714</v>
      </c>
    </row>
    <row r="183" spans="1:47" s="2" customFormat="1" ht="12">
      <c r="A183" s="32"/>
      <c r="B183" s="33"/>
      <c r="C183" s="34"/>
      <c r="D183" s="214" t="s">
        <v>143</v>
      </c>
      <c r="E183" s="34"/>
      <c r="F183" s="215" t="s">
        <v>715</v>
      </c>
      <c r="G183" s="34"/>
      <c r="H183" s="34"/>
      <c r="I183" s="113"/>
      <c r="J183" s="34"/>
      <c r="K183" s="34"/>
      <c r="L183" s="37"/>
      <c r="M183" s="216"/>
      <c r="N183" s="217"/>
      <c r="O183" s="69"/>
      <c r="P183" s="69"/>
      <c r="Q183" s="69"/>
      <c r="R183" s="69"/>
      <c r="S183" s="69"/>
      <c r="T183" s="70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5" t="s">
        <v>143</v>
      </c>
      <c r="AU183" s="15" t="s">
        <v>86</v>
      </c>
    </row>
    <row r="184" spans="1:65" s="2" customFormat="1" ht="14.45" customHeight="1">
      <c r="A184" s="32"/>
      <c r="B184" s="33"/>
      <c r="C184" s="201" t="s">
        <v>235</v>
      </c>
      <c r="D184" s="201" t="s">
        <v>136</v>
      </c>
      <c r="E184" s="202" t="s">
        <v>716</v>
      </c>
      <c r="F184" s="203" t="s">
        <v>717</v>
      </c>
      <c r="G184" s="204" t="s">
        <v>156</v>
      </c>
      <c r="H184" s="205">
        <v>41.346</v>
      </c>
      <c r="I184" s="206"/>
      <c r="J184" s="207">
        <f>ROUND(I184*H184,2)</f>
        <v>0</v>
      </c>
      <c r="K184" s="203" t="s">
        <v>140</v>
      </c>
      <c r="L184" s="37"/>
      <c r="M184" s="208" t="s">
        <v>1</v>
      </c>
      <c r="N184" s="209" t="s">
        <v>40</v>
      </c>
      <c r="O184" s="69"/>
      <c r="P184" s="210">
        <f>O184*H184</f>
        <v>0</v>
      </c>
      <c r="Q184" s="210">
        <v>2.45329</v>
      </c>
      <c r="R184" s="210">
        <f>Q184*H184</f>
        <v>101.43372833999999</v>
      </c>
      <c r="S184" s="210">
        <v>0</v>
      </c>
      <c r="T184" s="211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12" t="s">
        <v>141</v>
      </c>
      <c r="AT184" s="212" t="s">
        <v>136</v>
      </c>
      <c r="AU184" s="212" t="s">
        <v>86</v>
      </c>
      <c r="AY184" s="15" t="s">
        <v>134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15" t="s">
        <v>83</v>
      </c>
      <c r="BK184" s="213">
        <f>ROUND(I184*H184,2)</f>
        <v>0</v>
      </c>
      <c r="BL184" s="15" t="s">
        <v>141</v>
      </c>
      <c r="BM184" s="212" t="s">
        <v>718</v>
      </c>
    </row>
    <row r="185" spans="1:47" s="2" customFormat="1" ht="19.5">
      <c r="A185" s="32"/>
      <c r="B185" s="33"/>
      <c r="C185" s="34"/>
      <c r="D185" s="214" t="s">
        <v>143</v>
      </c>
      <c r="E185" s="34"/>
      <c r="F185" s="215" t="s">
        <v>719</v>
      </c>
      <c r="G185" s="34"/>
      <c r="H185" s="34"/>
      <c r="I185" s="113"/>
      <c r="J185" s="34"/>
      <c r="K185" s="34"/>
      <c r="L185" s="37"/>
      <c r="M185" s="216"/>
      <c r="N185" s="217"/>
      <c r="O185" s="69"/>
      <c r="P185" s="69"/>
      <c r="Q185" s="69"/>
      <c r="R185" s="69"/>
      <c r="S185" s="69"/>
      <c r="T185" s="70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5" t="s">
        <v>143</v>
      </c>
      <c r="AU185" s="15" t="s">
        <v>86</v>
      </c>
    </row>
    <row r="186" spans="2:51" s="13" customFormat="1" ht="12">
      <c r="B186" s="218"/>
      <c r="C186" s="219"/>
      <c r="D186" s="214" t="s">
        <v>159</v>
      </c>
      <c r="E186" s="220" t="s">
        <v>1</v>
      </c>
      <c r="F186" s="221" t="s">
        <v>720</v>
      </c>
      <c r="G186" s="219"/>
      <c r="H186" s="222">
        <v>34.944</v>
      </c>
      <c r="I186" s="223"/>
      <c r="J186" s="219"/>
      <c r="K186" s="219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159</v>
      </c>
      <c r="AU186" s="228" t="s">
        <v>86</v>
      </c>
      <c r="AV186" s="13" t="s">
        <v>86</v>
      </c>
      <c r="AW186" s="13" t="s">
        <v>32</v>
      </c>
      <c r="AX186" s="13" t="s">
        <v>75</v>
      </c>
      <c r="AY186" s="228" t="s">
        <v>134</v>
      </c>
    </row>
    <row r="187" spans="2:51" s="13" customFormat="1" ht="12">
      <c r="B187" s="218"/>
      <c r="C187" s="219"/>
      <c r="D187" s="214" t="s">
        <v>159</v>
      </c>
      <c r="E187" s="220" t="s">
        <v>1</v>
      </c>
      <c r="F187" s="221" t="s">
        <v>721</v>
      </c>
      <c r="G187" s="219"/>
      <c r="H187" s="222">
        <v>6.402</v>
      </c>
      <c r="I187" s="223"/>
      <c r="J187" s="219"/>
      <c r="K187" s="219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159</v>
      </c>
      <c r="AU187" s="228" t="s">
        <v>86</v>
      </c>
      <c r="AV187" s="13" t="s">
        <v>86</v>
      </c>
      <c r="AW187" s="13" t="s">
        <v>32</v>
      </c>
      <c r="AX187" s="13" t="s">
        <v>75</v>
      </c>
      <c r="AY187" s="228" t="s">
        <v>134</v>
      </c>
    </row>
    <row r="188" spans="1:65" s="2" customFormat="1" ht="14.45" customHeight="1">
      <c r="A188" s="32"/>
      <c r="B188" s="33"/>
      <c r="C188" s="201" t="s">
        <v>242</v>
      </c>
      <c r="D188" s="201" t="s">
        <v>136</v>
      </c>
      <c r="E188" s="202" t="s">
        <v>302</v>
      </c>
      <c r="F188" s="203" t="s">
        <v>303</v>
      </c>
      <c r="G188" s="204" t="s">
        <v>251</v>
      </c>
      <c r="H188" s="205">
        <v>141.088</v>
      </c>
      <c r="I188" s="206"/>
      <c r="J188" s="207">
        <f>ROUND(I188*H188,2)</f>
        <v>0</v>
      </c>
      <c r="K188" s="203" t="s">
        <v>140</v>
      </c>
      <c r="L188" s="37"/>
      <c r="M188" s="208" t="s">
        <v>1</v>
      </c>
      <c r="N188" s="209" t="s">
        <v>40</v>
      </c>
      <c r="O188" s="69"/>
      <c r="P188" s="210">
        <f>O188*H188</f>
        <v>0</v>
      </c>
      <c r="Q188" s="210">
        <v>0.00269</v>
      </c>
      <c r="R188" s="210">
        <f>Q188*H188</f>
        <v>0.37952672</v>
      </c>
      <c r="S188" s="210">
        <v>0</v>
      </c>
      <c r="T188" s="211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12" t="s">
        <v>141</v>
      </c>
      <c r="AT188" s="212" t="s">
        <v>136</v>
      </c>
      <c r="AU188" s="212" t="s">
        <v>86</v>
      </c>
      <c r="AY188" s="15" t="s">
        <v>134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15" t="s">
        <v>83</v>
      </c>
      <c r="BK188" s="213">
        <f>ROUND(I188*H188,2)</f>
        <v>0</v>
      </c>
      <c r="BL188" s="15" t="s">
        <v>141</v>
      </c>
      <c r="BM188" s="212" t="s">
        <v>722</v>
      </c>
    </row>
    <row r="189" spans="1:47" s="2" customFormat="1" ht="12">
      <c r="A189" s="32"/>
      <c r="B189" s="33"/>
      <c r="C189" s="34"/>
      <c r="D189" s="214" t="s">
        <v>143</v>
      </c>
      <c r="E189" s="34"/>
      <c r="F189" s="215" t="s">
        <v>305</v>
      </c>
      <c r="G189" s="34"/>
      <c r="H189" s="34"/>
      <c r="I189" s="113"/>
      <c r="J189" s="34"/>
      <c r="K189" s="34"/>
      <c r="L189" s="37"/>
      <c r="M189" s="216"/>
      <c r="N189" s="217"/>
      <c r="O189" s="69"/>
      <c r="P189" s="69"/>
      <c r="Q189" s="69"/>
      <c r="R189" s="69"/>
      <c r="S189" s="69"/>
      <c r="T189" s="70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5" t="s">
        <v>143</v>
      </c>
      <c r="AU189" s="15" t="s">
        <v>86</v>
      </c>
    </row>
    <row r="190" spans="2:51" s="13" customFormat="1" ht="12">
      <c r="B190" s="218"/>
      <c r="C190" s="219"/>
      <c r="D190" s="214" t="s">
        <v>159</v>
      </c>
      <c r="E190" s="220" t="s">
        <v>1</v>
      </c>
      <c r="F190" s="221" t="s">
        <v>723</v>
      </c>
      <c r="G190" s="219"/>
      <c r="H190" s="222">
        <v>118.83</v>
      </c>
      <c r="I190" s="223"/>
      <c r="J190" s="219"/>
      <c r="K190" s="219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159</v>
      </c>
      <c r="AU190" s="228" t="s">
        <v>86</v>
      </c>
      <c r="AV190" s="13" t="s">
        <v>86</v>
      </c>
      <c r="AW190" s="13" t="s">
        <v>32</v>
      </c>
      <c r="AX190" s="13" t="s">
        <v>75</v>
      </c>
      <c r="AY190" s="228" t="s">
        <v>134</v>
      </c>
    </row>
    <row r="191" spans="2:51" s="13" customFormat="1" ht="12">
      <c r="B191" s="218"/>
      <c r="C191" s="219"/>
      <c r="D191" s="214" t="s">
        <v>159</v>
      </c>
      <c r="E191" s="220" t="s">
        <v>1</v>
      </c>
      <c r="F191" s="221" t="s">
        <v>724</v>
      </c>
      <c r="G191" s="219"/>
      <c r="H191" s="222">
        <v>22.258</v>
      </c>
      <c r="I191" s="223"/>
      <c r="J191" s="219"/>
      <c r="K191" s="219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159</v>
      </c>
      <c r="AU191" s="228" t="s">
        <v>86</v>
      </c>
      <c r="AV191" s="13" t="s">
        <v>86</v>
      </c>
      <c r="AW191" s="13" t="s">
        <v>32</v>
      </c>
      <c r="AX191" s="13" t="s">
        <v>75</v>
      </c>
      <c r="AY191" s="228" t="s">
        <v>134</v>
      </c>
    </row>
    <row r="192" spans="1:65" s="2" customFormat="1" ht="14.45" customHeight="1">
      <c r="A192" s="32"/>
      <c r="B192" s="33"/>
      <c r="C192" s="201" t="s">
        <v>248</v>
      </c>
      <c r="D192" s="201" t="s">
        <v>136</v>
      </c>
      <c r="E192" s="202" t="s">
        <v>308</v>
      </c>
      <c r="F192" s="203" t="s">
        <v>309</v>
      </c>
      <c r="G192" s="204" t="s">
        <v>251</v>
      </c>
      <c r="H192" s="205">
        <v>141.088</v>
      </c>
      <c r="I192" s="206"/>
      <c r="J192" s="207">
        <f>ROUND(I192*H192,2)</f>
        <v>0</v>
      </c>
      <c r="K192" s="203" t="s">
        <v>140</v>
      </c>
      <c r="L192" s="37"/>
      <c r="M192" s="208" t="s">
        <v>1</v>
      </c>
      <c r="N192" s="209" t="s">
        <v>40</v>
      </c>
      <c r="O192" s="69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12" t="s">
        <v>141</v>
      </c>
      <c r="AT192" s="212" t="s">
        <v>136</v>
      </c>
      <c r="AU192" s="212" t="s">
        <v>86</v>
      </c>
      <c r="AY192" s="15" t="s">
        <v>134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15" t="s">
        <v>83</v>
      </c>
      <c r="BK192" s="213">
        <f>ROUND(I192*H192,2)</f>
        <v>0</v>
      </c>
      <c r="BL192" s="15" t="s">
        <v>141</v>
      </c>
      <c r="BM192" s="212" t="s">
        <v>725</v>
      </c>
    </row>
    <row r="193" spans="1:47" s="2" customFormat="1" ht="12">
      <c r="A193" s="32"/>
      <c r="B193" s="33"/>
      <c r="C193" s="34"/>
      <c r="D193" s="214" t="s">
        <v>143</v>
      </c>
      <c r="E193" s="34"/>
      <c r="F193" s="215" t="s">
        <v>311</v>
      </c>
      <c r="G193" s="34"/>
      <c r="H193" s="34"/>
      <c r="I193" s="113"/>
      <c r="J193" s="34"/>
      <c r="K193" s="34"/>
      <c r="L193" s="37"/>
      <c r="M193" s="216"/>
      <c r="N193" s="217"/>
      <c r="O193" s="69"/>
      <c r="P193" s="69"/>
      <c r="Q193" s="69"/>
      <c r="R193" s="69"/>
      <c r="S193" s="69"/>
      <c r="T193" s="70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5" t="s">
        <v>143</v>
      </c>
      <c r="AU193" s="15" t="s">
        <v>86</v>
      </c>
    </row>
    <row r="194" spans="1:65" s="2" customFormat="1" ht="14.45" customHeight="1">
      <c r="A194" s="32"/>
      <c r="B194" s="33"/>
      <c r="C194" s="201" t="s">
        <v>7</v>
      </c>
      <c r="D194" s="201" t="s">
        <v>136</v>
      </c>
      <c r="E194" s="202" t="s">
        <v>490</v>
      </c>
      <c r="F194" s="203" t="s">
        <v>491</v>
      </c>
      <c r="G194" s="204" t="s">
        <v>227</v>
      </c>
      <c r="H194" s="205">
        <v>0.653</v>
      </c>
      <c r="I194" s="206"/>
      <c r="J194" s="207">
        <f>ROUND(I194*H194,2)</f>
        <v>0</v>
      </c>
      <c r="K194" s="203" t="s">
        <v>140</v>
      </c>
      <c r="L194" s="37"/>
      <c r="M194" s="208" t="s">
        <v>1</v>
      </c>
      <c r="N194" s="209" t="s">
        <v>40</v>
      </c>
      <c r="O194" s="69"/>
      <c r="P194" s="210">
        <f>O194*H194</f>
        <v>0</v>
      </c>
      <c r="Q194" s="210">
        <v>1.06277</v>
      </c>
      <c r="R194" s="210">
        <f>Q194*H194</f>
        <v>0.69398881</v>
      </c>
      <c r="S194" s="210">
        <v>0</v>
      </c>
      <c r="T194" s="211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12" t="s">
        <v>141</v>
      </c>
      <c r="AT194" s="212" t="s">
        <v>136</v>
      </c>
      <c r="AU194" s="212" t="s">
        <v>86</v>
      </c>
      <c r="AY194" s="15" t="s">
        <v>134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15" t="s">
        <v>83</v>
      </c>
      <c r="BK194" s="213">
        <f>ROUND(I194*H194,2)</f>
        <v>0</v>
      </c>
      <c r="BL194" s="15" t="s">
        <v>141</v>
      </c>
      <c r="BM194" s="212" t="s">
        <v>726</v>
      </c>
    </row>
    <row r="195" spans="1:47" s="2" customFormat="1" ht="12">
      <c r="A195" s="32"/>
      <c r="B195" s="33"/>
      <c r="C195" s="34"/>
      <c r="D195" s="214" t="s">
        <v>143</v>
      </c>
      <c r="E195" s="34"/>
      <c r="F195" s="215" t="s">
        <v>493</v>
      </c>
      <c r="G195" s="34"/>
      <c r="H195" s="34"/>
      <c r="I195" s="113"/>
      <c r="J195" s="34"/>
      <c r="K195" s="34"/>
      <c r="L195" s="37"/>
      <c r="M195" s="216"/>
      <c r="N195" s="217"/>
      <c r="O195" s="69"/>
      <c r="P195" s="69"/>
      <c r="Q195" s="69"/>
      <c r="R195" s="69"/>
      <c r="S195" s="69"/>
      <c r="T195" s="70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5" t="s">
        <v>143</v>
      </c>
      <c r="AU195" s="15" t="s">
        <v>86</v>
      </c>
    </row>
    <row r="196" spans="2:51" s="13" customFormat="1" ht="12">
      <c r="B196" s="218"/>
      <c r="C196" s="219"/>
      <c r="D196" s="214" t="s">
        <v>159</v>
      </c>
      <c r="E196" s="220" t="s">
        <v>1</v>
      </c>
      <c r="F196" s="221" t="s">
        <v>727</v>
      </c>
      <c r="G196" s="219"/>
      <c r="H196" s="222">
        <v>0.653</v>
      </c>
      <c r="I196" s="223"/>
      <c r="J196" s="219"/>
      <c r="K196" s="219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159</v>
      </c>
      <c r="AU196" s="228" t="s">
        <v>86</v>
      </c>
      <c r="AV196" s="13" t="s">
        <v>86</v>
      </c>
      <c r="AW196" s="13" t="s">
        <v>32</v>
      </c>
      <c r="AX196" s="13" t="s">
        <v>75</v>
      </c>
      <c r="AY196" s="228" t="s">
        <v>134</v>
      </c>
    </row>
    <row r="197" spans="2:63" s="12" customFormat="1" ht="22.9" customHeight="1">
      <c r="B197" s="185"/>
      <c r="C197" s="186"/>
      <c r="D197" s="187" t="s">
        <v>74</v>
      </c>
      <c r="E197" s="199" t="s">
        <v>141</v>
      </c>
      <c r="F197" s="199" t="s">
        <v>327</v>
      </c>
      <c r="G197" s="186"/>
      <c r="H197" s="186"/>
      <c r="I197" s="189"/>
      <c r="J197" s="200">
        <f>BK197</f>
        <v>0</v>
      </c>
      <c r="K197" s="186"/>
      <c r="L197" s="191"/>
      <c r="M197" s="192"/>
      <c r="N197" s="193"/>
      <c r="O197" s="193"/>
      <c r="P197" s="194">
        <f>SUM(P198:P210)</f>
        <v>0</v>
      </c>
      <c r="Q197" s="193"/>
      <c r="R197" s="194">
        <f>SUM(R198:R210)</f>
        <v>210.62513214</v>
      </c>
      <c r="S197" s="193"/>
      <c r="T197" s="195">
        <f>SUM(T198:T210)</f>
        <v>0</v>
      </c>
      <c r="AR197" s="196" t="s">
        <v>83</v>
      </c>
      <c r="AT197" s="197" t="s">
        <v>74</v>
      </c>
      <c r="AU197" s="197" t="s">
        <v>83</v>
      </c>
      <c r="AY197" s="196" t="s">
        <v>134</v>
      </c>
      <c r="BK197" s="198">
        <f>SUM(BK198:BK210)</f>
        <v>0</v>
      </c>
    </row>
    <row r="198" spans="1:65" s="2" customFormat="1" ht="14.45" customHeight="1">
      <c r="A198" s="32"/>
      <c r="B198" s="33"/>
      <c r="C198" s="201" t="s">
        <v>259</v>
      </c>
      <c r="D198" s="201" t="s">
        <v>136</v>
      </c>
      <c r="E198" s="202" t="s">
        <v>728</v>
      </c>
      <c r="F198" s="203" t="s">
        <v>729</v>
      </c>
      <c r="G198" s="204" t="s">
        <v>251</v>
      </c>
      <c r="H198" s="205">
        <v>102.051</v>
      </c>
      <c r="I198" s="206"/>
      <c r="J198" s="207">
        <f>ROUND(I198*H198,2)</f>
        <v>0</v>
      </c>
      <c r="K198" s="203" t="s">
        <v>140</v>
      </c>
      <c r="L198" s="37"/>
      <c r="M198" s="208" t="s">
        <v>1</v>
      </c>
      <c r="N198" s="209" t="s">
        <v>40</v>
      </c>
      <c r="O198" s="69"/>
      <c r="P198" s="210">
        <f>O198*H198</f>
        <v>0</v>
      </c>
      <c r="Q198" s="210">
        <v>0.24787</v>
      </c>
      <c r="R198" s="210">
        <f>Q198*H198</f>
        <v>25.29538137</v>
      </c>
      <c r="S198" s="210">
        <v>0</v>
      </c>
      <c r="T198" s="211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12" t="s">
        <v>141</v>
      </c>
      <c r="AT198" s="212" t="s">
        <v>136</v>
      </c>
      <c r="AU198" s="212" t="s">
        <v>86</v>
      </c>
      <c r="AY198" s="15" t="s">
        <v>134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5" t="s">
        <v>83</v>
      </c>
      <c r="BK198" s="213">
        <f>ROUND(I198*H198,2)</f>
        <v>0</v>
      </c>
      <c r="BL198" s="15" t="s">
        <v>141</v>
      </c>
      <c r="BM198" s="212" t="s">
        <v>730</v>
      </c>
    </row>
    <row r="199" spans="1:47" s="2" customFormat="1" ht="12">
      <c r="A199" s="32"/>
      <c r="B199" s="33"/>
      <c r="C199" s="34"/>
      <c r="D199" s="214" t="s">
        <v>143</v>
      </c>
      <c r="E199" s="34"/>
      <c r="F199" s="215" t="s">
        <v>731</v>
      </c>
      <c r="G199" s="34"/>
      <c r="H199" s="34"/>
      <c r="I199" s="113"/>
      <c r="J199" s="34"/>
      <c r="K199" s="34"/>
      <c r="L199" s="37"/>
      <c r="M199" s="216"/>
      <c r="N199" s="217"/>
      <c r="O199" s="69"/>
      <c r="P199" s="69"/>
      <c r="Q199" s="69"/>
      <c r="R199" s="69"/>
      <c r="S199" s="69"/>
      <c r="T199" s="70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5" t="s">
        <v>143</v>
      </c>
      <c r="AU199" s="15" t="s">
        <v>86</v>
      </c>
    </row>
    <row r="200" spans="2:51" s="13" customFormat="1" ht="12">
      <c r="B200" s="218"/>
      <c r="C200" s="219"/>
      <c r="D200" s="214" t="s">
        <v>159</v>
      </c>
      <c r="E200" s="220" t="s">
        <v>1</v>
      </c>
      <c r="F200" s="221" t="s">
        <v>732</v>
      </c>
      <c r="G200" s="219"/>
      <c r="H200" s="222">
        <v>102.051</v>
      </c>
      <c r="I200" s="223"/>
      <c r="J200" s="219"/>
      <c r="K200" s="219"/>
      <c r="L200" s="224"/>
      <c r="M200" s="225"/>
      <c r="N200" s="226"/>
      <c r="O200" s="226"/>
      <c r="P200" s="226"/>
      <c r="Q200" s="226"/>
      <c r="R200" s="226"/>
      <c r="S200" s="226"/>
      <c r="T200" s="227"/>
      <c r="AT200" s="228" t="s">
        <v>159</v>
      </c>
      <c r="AU200" s="228" t="s">
        <v>86</v>
      </c>
      <c r="AV200" s="13" t="s">
        <v>86</v>
      </c>
      <c r="AW200" s="13" t="s">
        <v>32</v>
      </c>
      <c r="AX200" s="13" t="s">
        <v>83</v>
      </c>
      <c r="AY200" s="228" t="s">
        <v>134</v>
      </c>
    </row>
    <row r="201" spans="1:65" s="2" customFormat="1" ht="14.45" customHeight="1">
      <c r="A201" s="32"/>
      <c r="B201" s="33"/>
      <c r="C201" s="201" t="s">
        <v>265</v>
      </c>
      <c r="D201" s="201" t="s">
        <v>136</v>
      </c>
      <c r="E201" s="202" t="s">
        <v>733</v>
      </c>
      <c r="F201" s="203" t="s">
        <v>734</v>
      </c>
      <c r="G201" s="204" t="s">
        <v>156</v>
      </c>
      <c r="H201" s="205">
        <v>51.3</v>
      </c>
      <c r="I201" s="206"/>
      <c r="J201" s="207">
        <f>ROUND(I201*H201,2)</f>
        <v>0</v>
      </c>
      <c r="K201" s="203" t="s">
        <v>140</v>
      </c>
      <c r="L201" s="37"/>
      <c r="M201" s="208" t="s">
        <v>1</v>
      </c>
      <c r="N201" s="209" t="s">
        <v>40</v>
      </c>
      <c r="O201" s="69"/>
      <c r="P201" s="210">
        <f>O201*H201</f>
        <v>0</v>
      </c>
      <c r="Q201" s="210">
        <v>2.13408</v>
      </c>
      <c r="R201" s="210">
        <f>Q201*H201</f>
        <v>109.478304</v>
      </c>
      <c r="S201" s="210">
        <v>0</v>
      </c>
      <c r="T201" s="211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12" t="s">
        <v>141</v>
      </c>
      <c r="AT201" s="212" t="s">
        <v>136</v>
      </c>
      <c r="AU201" s="212" t="s">
        <v>86</v>
      </c>
      <c r="AY201" s="15" t="s">
        <v>134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15" t="s">
        <v>83</v>
      </c>
      <c r="BK201" s="213">
        <f>ROUND(I201*H201,2)</f>
        <v>0</v>
      </c>
      <c r="BL201" s="15" t="s">
        <v>141</v>
      </c>
      <c r="BM201" s="212" t="s">
        <v>735</v>
      </c>
    </row>
    <row r="202" spans="1:47" s="2" customFormat="1" ht="19.5">
      <c r="A202" s="32"/>
      <c r="B202" s="33"/>
      <c r="C202" s="34"/>
      <c r="D202" s="214" t="s">
        <v>143</v>
      </c>
      <c r="E202" s="34"/>
      <c r="F202" s="215" t="s">
        <v>736</v>
      </c>
      <c r="G202" s="34"/>
      <c r="H202" s="34"/>
      <c r="I202" s="113"/>
      <c r="J202" s="34"/>
      <c r="K202" s="34"/>
      <c r="L202" s="37"/>
      <c r="M202" s="216"/>
      <c r="N202" s="217"/>
      <c r="O202" s="69"/>
      <c r="P202" s="69"/>
      <c r="Q202" s="69"/>
      <c r="R202" s="69"/>
      <c r="S202" s="69"/>
      <c r="T202" s="70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5" t="s">
        <v>143</v>
      </c>
      <c r="AU202" s="15" t="s">
        <v>86</v>
      </c>
    </row>
    <row r="203" spans="1:47" s="2" customFormat="1" ht="19.5">
      <c r="A203" s="32"/>
      <c r="B203" s="33"/>
      <c r="C203" s="34"/>
      <c r="D203" s="214" t="s">
        <v>318</v>
      </c>
      <c r="E203" s="34"/>
      <c r="F203" s="239" t="s">
        <v>737</v>
      </c>
      <c r="G203" s="34"/>
      <c r="H203" s="34"/>
      <c r="I203" s="113"/>
      <c r="J203" s="34"/>
      <c r="K203" s="34"/>
      <c r="L203" s="37"/>
      <c r="M203" s="216"/>
      <c r="N203" s="217"/>
      <c r="O203" s="69"/>
      <c r="P203" s="69"/>
      <c r="Q203" s="69"/>
      <c r="R203" s="69"/>
      <c r="S203" s="69"/>
      <c r="T203" s="70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5" t="s">
        <v>318</v>
      </c>
      <c r="AU203" s="15" t="s">
        <v>86</v>
      </c>
    </row>
    <row r="204" spans="2:51" s="13" customFormat="1" ht="12">
      <c r="B204" s="218"/>
      <c r="C204" s="219"/>
      <c r="D204" s="214" t="s">
        <v>159</v>
      </c>
      <c r="E204" s="220" t="s">
        <v>1</v>
      </c>
      <c r="F204" s="221" t="s">
        <v>738</v>
      </c>
      <c r="G204" s="219"/>
      <c r="H204" s="222">
        <v>51.3</v>
      </c>
      <c r="I204" s="223"/>
      <c r="J204" s="219"/>
      <c r="K204" s="219"/>
      <c r="L204" s="224"/>
      <c r="M204" s="225"/>
      <c r="N204" s="226"/>
      <c r="O204" s="226"/>
      <c r="P204" s="226"/>
      <c r="Q204" s="226"/>
      <c r="R204" s="226"/>
      <c r="S204" s="226"/>
      <c r="T204" s="227"/>
      <c r="AT204" s="228" t="s">
        <v>159</v>
      </c>
      <c r="AU204" s="228" t="s">
        <v>86</v>
      </c>
      <c r="AV204" s="13" t="s">
        <v>86</v>
      </c>
      <c r="AW204" s="13" t="s">
        <v>32</v>
      </c>
      <c r="AX204" s="13" t="s">
        <v>83</v>
      </c>
      <c r="AY204" s="228" t="s">
        <v>134</v>
      </c>
    </row>
    <row r="205" spans="1:65" s="2" customFormat="1" ht="14.45" customHeight="1">
      <c r="A205" s="32"/>
      <c r="B205" s="33"/>
      <c r="C205" s="201" t="s">
        <v>271</v>
      </c>
      <c r="D205" s="201" t="s">
        <v>136</v>
      </c>
      <c r="E205" s="202" t="s">
        <v>739</v>
      </c>
      <c r="F205" s="203" t="s">
        <v>740</v>
      </c>
      <c r="G205" s="204" t="s">
        <v>251</v>
      </c>
      <c r="H205" s="205">
        <v>51.3</v>
      </c>
      <c r="I205" s="206"/>
      <c r="J205" s="207">
        <f>ROUND(I205*H205,2)</f>
        <v>0</v>
      </c>
      <c r="K205" s="203" t="s">
        <v>140</v>
      </c>
      <c r="L205" s="37"/>
      <c r="M205" s="208" t="s">
        <v>1</v>
      </c>
      <c r="N205" s="209" t="s">
        <v>40</v>
      </c>
      <c r="O205" s="69"/>
      <c r="P205" s="210">
        <f>O205*H205</f>
        <v>0</v>
      </c>
      <c r="Q205" s="210">
        <v>0</v>
      </c>
      <c r="R205" s="210">
        <f>Q205*H205</f>
        <v>0</v>
      </c>
      <c r="S205" s="210">
        <v>0</v>
      </c>
      <c r="T205" s="211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12" t="s">
        <v>141</v>
      </c>
      <c r="AT205" s="212" t="s">
        <v>136</v>
      </c>
      <c r="AU205" s="212" t="s">
        <v>86</v>
      </c>
      <c r="AY205" s="15" t="s">
        <v>134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15" t="s">
        <v>83</v>
      </c>
      <c r="BK205" s="213">
        <f>ROUND(I205*H205,2)</f>
        <v>0</v>
      </c>
      <c r="BL205" s="15" t="s">
        <v>141</v>
      </c>
      <c r="BM205" s="212" t="s">
        <v>741</v>
      </c>
    </row>
    <row r="206" spans="1:47" s="2" customFormat="1" ht="19.5">
      <c r="A206" s="32"/>
      <c r="B206" s="33"/>
      <c r="C206" s="34"/>
      <c r="D206" s="214" t="s">
        <v>143</v>
      </c>
      <c r="E206" s="34"/>
      <c r="F206" s="215" t="s">
        <v>742</v>
      </c>
      <c r="G206" s="34"/>
      <c r="H206" s="34"/>
      <c r="I206" s="113"/>
      <c r="J206" s="34"/>
      <c r="K206" s="34"/>
      <c r="L206" s="37"/>
      <c r="M206" s="216"/>
      <c r="N206" s="217"/>
      <c r="O206" s="69"/>
      <c r="P206" s="69"/>
      <c r="Q206" s="69"/>
      <c r="R206" s="69"/>
      <c r="S206" s="69"/>
      <c r="T206" s="70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5" t="s">
        <v>143</v>
      </c>
      <c r="AU206" s="15" t="s">
        <v>86</v>
      </c>
    </row>
    <row r="207" spans="2:51" s="13" customFormat="1" ht="12">
      <c r="B207" s="218"/>
      <c r="C207" s="219"/>
      <c r="D207" s="214" t="s">
        <v>159</v>
      </c>
      <c r="E207" s="220" t="s">
        <v>1</v>
      </c>
      <c r="F207" s="221" t="s">
        <v>743</v>
      </c>
      <c r="G207" s="219"/>
      <c r="H207" s="222">
        <v>51.3</v>
      </c>
      <c r="I207" s="223"/>
      <c r="J207" s="219"/>
      <c r="K207" s="219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159</v>
      </c>
      <c r="AU207" s="228" t="s">
        <v>86</v>
      </c>
      <c r="AV207" s="13" t="s">
        <v>86</v>
      </c>
      <c r="AW207" s="13" t="s">
        <v>32</v>
      </c>
      <c r="AX207" s="13" t="s">
        <v>83</v>
      </c>
      <c r="AY207" s="228" t="s">
        <v>134</v>
      </c>
    </row>
    <row r="208" spans="1:65" s="2" customFormat="1" ht="14.45" customHeight="1">
      <c r="A208" s="32"/>
      <c r="B208" s="33"/>
      <c r="C208" s="201" t="s">
        <v>277</v>
      </c>
      <c r="D208" s="201" t="s">
        <v>136</v>
      </c>
      <c r="E208" s="202" t="s">
        <v>744</v>
      </c>
      <c r="F208" s="203" t="s">
        <v>745</v>
      </c>
      <c r="G208" s="204" t="s">
        <v>251</v>
      </c>
      <c r="H208" s="205">
        <v>102.051</v>
      </c>
      <c r="I208" s="206"/>
      <c r="J208" s="207">
        <f>ROUND(I208*H208,2)</f>
        <v>0</v>
      </c>
      <c r="K208" s="203" t="s">
        <v>140</v>
      </c>
      <c r="L208" s="37"/>
      <c r="M208" s="208" t="s">
        <v>1</v>
      </c>
      <c r="N208" s="209" t="s">
        <v>40</v>
      </c>
      <c r="O208" s="69"/>
      <c r="P208" s="210">
        <f>O208*H208</f>
        <v>0</v>
      </c>
      <c r="Q208" s="210">
        <v>0.74327</v>
      </c>
      <c r="R208" s="210">
        <f>Q208*H208</f>
        <v>75.85144677</v>
      </c>
      <c r="S208" s="210">
        <v>0</v>
      </c>
      <c r="T208" s="211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12" t="s">
        <v>141</v>
      </c>
      <c r="AT208" s="212" t="s">
        <v>136</v>
      </c>
      <c r="AU208" s="212" t="s">
        <v>86</v>
      </c>
      <c r="AY208" s="15" t="s">
        <v>134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15" t="s">
        <v>83</v>
      </c>
      <c r="BK208" s="213">
        <f>ROUND(I208*H208,2)</f>
        <v>0</v>
      </c>
      <c r="BL208" s="15" t="s">
        <v>141</v>
      </c>
      <c r="BM208" s="212" t="s">
        <v>746</v>
      </c>
    </row>
    <row r="209" spans="1:47" s="2" customFormat="1" ht="19.5">
      <c r="A209" s="32"/>
      <c r="B209" s="33"/>
      <c r="C209" s="34"/>
      <c r="D209" s="214" t="s">
        <v>143</v>
      </c>
      <c r="E209" s="34"/>
      <c r="F209" s="215" t="s">
        <v>747</v>
      </c>
      <c r="G209" s="34"/>
      <c r="H209" s="34"/>
      <c r="I209" s="113"/>
      <c r="J209" s="34"/>
      <c r="K209" s="34"/>
      <c r="L209" s="37"/>
      <c r="M209" s="216"/>
      <c r="N209" s="217"/>
      <c r="O209" s="69"/>
      <c r="P209" s="69"/>
      <c r="Q209" s="69"/>
      <c r="R209" s="69"/>
      <c r="S209" s="69"/>
      <c r="T209" s="70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5" t="s">
        <v>143</v>
      </c>
      <c r="AU209" s="15" t="s">
        <v>86</v>
      </c>
    </row>
    <row r="210" spans="2:51" s="13" customFormat="1" ht="12">
      <c r="B210" s="218"/>
      <c r="C210" s="219"/>
      <c r="D210" s="214" t="s">
        <v>159</v>
      </c>
      <c r="E210" s="220" t="s">
        <v>1</v>
      </c>
      <c r="F210" s="221" t="s">
        <v>748</v>
      </c>
      <c r="G210" s="219"/>
      <c r="H210" s="222">
        <v>102.051</v>
      </c>
      <c r="I210" s="223"/>
      <c r="J210" s="219"/>
      <c r="K210" s="219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159</v>
      </c>
      <c r="AU210" s="228" t="s">
        <v>86</v>
      </c>
      <c r="AV210" s="13" t="s">
        <v>86</v>
      </c>
      <c r="AW210" s="13" t="s">
        <v>32</v>
      </c>
      <c r="AX210" s="13" t="s">
        <v>83</v>
      </c>
      <c r="AY210" s="228" t="s">
        <v>134</v>
      </c>
    </row>
    <row r="211" spans="2:63" s="12" customFormat="1" ht="22.9" customHeight="1">
      <c r="B211" s="185"/>
      <c r="C211" s="186"/>
      <c r="D211" s="187" t="s">
        <v>74</v>
      </c>
      <c r="E211" s="199" t="s">
        <v>183</v>
      </c>
      <c r="F211" s="199" t="s">
        <v>550</v>
      </c>
      <c r="G211" s="186"/>
      <c r="H211" s="186"/>
      <c r="I211" s="189"/>
      <c r="J211" s="200">
        <f>BK211</f>
        <v>0</v>
      </c>
      <c r="K211" s="186"/>
      <c r="L211" s="191"/>
      <c r="M211" s="192"/>
      <c r="N211" s="193"/>
      <c r="O211" s="193"/>
      <c r="P211" s="194">
        <f>SUM(P212:P230)</f>
        <v>0</v>
      </c>
      <c r="Q211" s="193"/>
      <c r="R211" s="194">
        <f>SUM(R212:R230)</f>
        <v>0.0259755</v>
      </c>
      <c r="S211" s="193"/>
      <c r="T211" s="195">
        <f>SUM(T212:T230)</f>
        <v>29.999</v>
      </c>
      <c r="AR211" s="196" t="s">
        <v>83</v>
      </c>
      <c r="AT211" s="197" t="s">
        <v>74</v>
      </c>
      <c r="AU211" s="197" t="s">
        <v>83</v>
      </c>
      <c r="AY211" s="196" t="s">
        <v>134</v>
      </c>
      <c r="BK211" s="198">
        <f>SUM(BK212:BK230)</f>
        <v>0</v>
      </c>
    </row>
    <row r="212" spans="1:65" s="2" customFormat="1" ht="14.45" customHeight="1">
      <c r="A212" s="32"/>
      <c r="B212" s="33"/>
      <c r="C212" s="201" t="s">
        <v>283</v>
      </c>
      <c r="D212" s="201" t="s">
        <v>136</v>
      </c>
      <c r="E212" s="202" t="s">
        <v>749</v>
      </c>
      <c r="F212" s="203" t="s">
        <v>750</v>
      </c>
      <c r="G212" s="204" t="s">
        <v>251</v>
      </c>
      <c r="H212" s="205">
        <v>5.85</v>
      </c>
      <c r="I212" s="206"/>
      <c r="J212" s="207">
        <f>ROUND(I212*H212,2)</f>
        <v>0</v>
      </c>
      <c r="K212" s="203" t="s">
        <v>140</v>
      </c>
      <c r="L212" s="37"/>
      <c r="M212" s="208" t="s">
        <v>1</v>
      </c>
      <c r="N212" s="209" t="s">
        <v>40</v>
      </c>
      <c r="O212" s="69"/>
      <c r="P212" s="210">
        <f>O212*H212</f>
        <v>0</v>
      </c>
      <c r="Q212" s="210">
        <v>0.00063</v>
      </c>
      <c r="R212" s="210">
        <f>Q212*H212</f>
        <v>0.0036855</v>
      </c>
      <c r="S212" s="210">
        <v>0</v>
      </c>
      <c r="T212" s="211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12" t="s">
        <v>141</v>
      </c>
      <c r="AT212" s="212" t="s">
        <v>136</v>
      </c>
      <c r="AU212" s="212" t="s">
        <v>86</v>
      </c>
      <c r="AY212" s="15" t="s">
        <v>134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15" t="s">
        <v>83</v>
      </c>
      <c r="BK212" s="213">
        <f>ROUND(I212*H212,2)</f>
        <v>0</v>
      </c>
      <c r="BL212" s="15" t="s">
        <v>141</v>
      </c>
      <c r="BM212" s="212" t="s">
        <v>751</v>
      </c>
    </row>
    <row r="213" spans="1:47" s="2" customFormat="1" ht="12">
      <c r="A213" s="32"/>
      <c r="B213" s="33"/>
      <c r="C213" s="34"/>
      <c r="D213" s="214" t="s">
        <v>143</v>
      </c>
      <c r="E213" s="34"/>
      <c r="F213" s="215" t="s">
        <v>752</v>
      </c>
      <c r="G213" s="34"/>
      <c r="H213" s="34"/>
      <c r="I213" s="113"/>
      <c r="J213" s="34"/>
      <c r="K213" s="34"/>
      <c r="L213" s="37"/>
      <c r="M213" s="216"/>
      <c r="N213" s="217"/>
      <c r="O213" s="69"/>
      <c r="P213" s="69"/>
      <c r="Q213" s="69"/>
      <c r="R213" s="69"/>
      <c r="S213" s="69"/>
      <c r="T213" s="70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5" t="s">
        <v>143</v>
      </c>
      <c r="AU213" s="15" t="s">
        <v>86</v>
      </c>
    </row>
    <row r="214" spans="1:47" s="2" customFormat="1" ht="19.5">
      <c r="A214" s="32"/>
      <c r="B214" s="33"/>
      <c r="C214" s="34"/>
      <c r="D214" s="214" t="s">
        <v>318</v>
      </c>
      <c r="E214" s="34"/>
      <c r="F214" s="239" t="s">
        <v>753</v>
      </c>
      <c r="G214" s="34"/>
      <c r="H214" s="34"/>
      <c r="I214" s="113"/>
      <c r="J214" s="34"/>
      <c r="K214" s="34"/>
      <c r="L214" s="37"/>
      <c r="M214" s="216"/>
      <c r="N214" s="217"/>
      <c r="O214" s="69"/>
      <c r="P214" s="69"/>
      <c r="Q214" s="69"/>
      <c r="R214" s="69"/>
      <c r="S214" s="69"/>
      <c r="T214" s="70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5" t="s">
        <v>318</v>
      </c>
      <c r="AU214" s="15" t="s">
        <v>86</v>
      </c>
    </row>
    <row r="215" spans="2:51" s="13" customFormat="1" ht="12">
      <c r="B215" s="218"/>
      <c r="C215" s="219"/>
      <c r="D215" s="214" t="s">
        <v>159</v>
      </c>
      <c r="E215" s="220" t="s">
        <v>1</v>
      </c>
      <c r="F215" s="221" t="s">
        <v>754</v>
      </c>
      <c r="G215" s="219"/>
      <c r="H215" s="222">
        <v>5.85</v>
      </c>
      <c r="I215" s="223"/>
      <c r="J215" s="219"/>
      <c r="K215" s="219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159</v>
      </c>
      <c r="AU215" s="228" t="s">
        <v>86</v>
      </c>
      <c r="AV215" s="13" t="s">
        <v>86</v>
      </c>
      <c r="AW215" s="13" t="s">
        <v>32</v>
      </c>
      <c r="AX215" s="13" t="s">
        <v>83</v>
      </c>
      <c r="AY215" s="228" t="s">
        <v>134</v>
      </c>
    </row>
    <row r="216" spans="1:65" s="2" customFormat="1" ht="14.45" customHeight="1">
      <c r="A216" s="32"/>
      <c r="B216" s="33"/>
      <c r="C216" s="201" t="s">
        <v>289</v>
      </c>
      <c r="D216" s="201" t="s">
        <v>136</v>
      </c>
      <c r="E216" s="202" t="s">
        <v>755</v>
      </c>
      <c r="F216" s="203" t="s">
        <v>756</v>
      </c>
      <c r="G216" s="204" t="s">
        <v>356</v>
      </c>
      <c r="H216" s="205">
        <v>9</v>
      </c>
      <c r="I216" s="206"/>
      <c r="J216" s="207">
        <f>ROUND(I216*H216,2)</f>
        <v>0</v>
      </c>
      <c r="K216" s="203" t="s">
        <v>140</v>
      </c>
      <c r="L216" s="37"/>
      <c r="M216" s="208" t="s">
        <v>1</v>
      </c>
      <c r="N216" s="209" t="s">
        <v>40</v>
      </c>
      <c r="O216" s="69"/>
      <c r="P216" s="210">
        <f>O216*H216</f>
        <v>0</v>
      </c>
      <c r="Q216" s="210">
        <v>0.00208</v>
      </c>
      <c r="R216" s="210">
        <f>Q216*H216</f>
        <v>0.018719999999999997</v>
      </c>
      <c r="S216" s="210">
        <v>0</v>
      </c>
      <c r="T216" s="211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12" t="s">
        <v>141</v>
      </c>
      <c r="AT216" s="212" t="s">
        <v>136</v>
      </c>
      <c r="AU216" s="212" t="s">
        <v>86</v>
      </c>
      <c r="AY216" s="15" t="s">
        <v>134</v>
      </c>
      <c r="BE216" s="213">
        <f>IF(N216="základní",J216,0)</f>
        <v>0</v>
      </c>
      <c r="BF216" s="213">
        <f>IF(N216="snížená",J216,0)</f>
        <v>0</v>
      </c>
      <c r="BG216" s="213">
        <f>IF(N216="zákl. přenesená",J216,0)</f>
        <v>0</v>
      </c>
      <c r="BH216" s="213">
        <f>IF(N216="sníž. přenesená",J216,0)</f>
        <v>0</v>
      </c>
      <c r="BI216" s="213">
        <f>IF(N216="nulová",J216,0)</f>
        <v>0</v>
      </c>
      <c r="BJ216" s="15" t="s">
        <v>83</v>
      </c>
      <c r="BK216" s="213">
        <f>ROUND(I216*H216,2)</f>
        <v>0</v>
      </c>
      <c r="BL216" s="15" t="s">
        <v>141</v>
      </c>
      <c r="BM216" s="212" t="s">
        <v>757</v>
      </c>
    </row>
    <row r="217" spans="1:47" s="2" customFormat="1" ht="12">
      <c r="A217" s="32"/>
      <c r="B217" s="33"/>
      <c r="C217" s="34"/>
      <c r="D217" s="214" t="s">
        <v>143</v>
      </c>
      <c r="E217" s="34"/>
      <c r="F217" s="215" t="s">
        <v>758</v>
      </c>
      <c r="G217" s="34"/>
      <c r="H217" s="34"/>
      <c r="I217" s="113"/>
      <c r="J217" s="34"/>
      <c r="K217" s="34"/>
      <c r="L217" s="37"/>
      <c r="M217" s="216"/>
      <c r="N217" s="217"/>
      <c r="O217" s="69"/>
      <c r="P217" s="69"/>
      <c r="Q217" s="69"/>
      <c r="R217" s="69"/>
      <c r="S217" s="69"/>
      <c r="T217" s="70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5" t="s">
        <v>143</v>
      </c>
      <c r="AU217" s="15" t="s">
        <v>86</v>
      </c>
    </row>
    <row r="218" spans="2:51" s="13" customFormat="1" ht="12">
      <c r="B218" s="218"/>
      <c r="C218" s="219"/>
      <c r="D218" s="214" t="s">
        <v>159</v>
      </c>
      <c r="E218" s="220" t="s">
        <v>1</v>
      </c>
      <c r="F218" s="221" t="s">
        <v>759</v>
      </c>
      <c r="G218" s="219"/>
      <c r="H218" s="222">
        <v>9</v>
      </c>
      <c r="I218" s="223"/>
      <c r="J218" s="219"/>
      <c r="K218" s="219"/>
      <c r="L218" s="224"/>
      <c r="M218" s="225"/>
      <c r="N218" s="226"/>
      <c r="O218" s="226"/>
      <c r="P218" s="226"/>
      <c r="Q218" s="226"/>
      <c r="R218" s="226"/>
      <c r="S218" s="226"/>
      <c r="T218" s="227"/>
      <c r="AT218" s="228" t="s">
        <v>159</v>
      </c>
      <c r="AU218" s="228" t="s">
        <v>86</v>
      </c>
      <c r="AV218" s="13" t="s">
        <v>86</v>
      </c>
      <c r="AW218" s="13" t="s">
        <v>32</v>
      </c>
      <c r="AX218" s="13" t="s">
        <v>83</v>
      </c>
      <c r="AY218" s="228" t="s">
        <v>134</v>
      </c>
    </row>
    <row r="219" spans="1:65" s="2" customFormat="1" ht="14.45" customHeight="1">
      <c r="A219" s="32"/>
      <c r="B219" s="33"/>
      <c r="C219" s="201" t="s">
        <v>295</v>
      </c>
      <c r="D219" s="201" t="s">
        <v>136</v>
      </c>
      <c r="E219" s="202" t="s">
        <v>760</v>
      </c>
      <c r="F219" s="203" t="s">
        <v>761</v>
      </c>
      <c r="G219" s="204" t="s">
        <v>356</v>
      </c>
      <c r="H219" s="205">
        <v>21</v>
      </c>
      <c r="I219" s="206"/>
      <c r="J219" s="207">
        <f>ROUND(I219*H219,2)</f>
        <v>0</v>
      </c>
      <c r="K219" s="203" t="s">
        <v>140</v>
      </c>
      <c r="L219" s="37"/>
      <c r="M219" s="208" t="s">
        <v>1</v>
      </c>
      <c r="N219" s="209" t="s">
        <v>40</v>
      </c>
      <c r="O219" s="69"/>
      <c r="P219" s="210">
        <f>O219*H219</f>
        <v>0</v>
      </c>
      <c r="Q219" s="210">
        <v>0.00017</v>
      </c>
      <c r="R219" s="210">
        <f>Q219*H219</f>
        <v>0.0035700000000000003</v>
      </c>
      <c r="S219" s="210">
        <v>0</v>
      </c>
      <c r="T219" s="211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12" t="s">
        <v>141</v>
      </c>
      <c r="AT219" s="212" t="s">
        <v>136</v>
      </c>
      <c r="AU219" s="212" t="s">
        <v>86</v>
      </c>
      <c r="AY219" s="15" t="s">
        <v>134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15" t="s">
        <v>83</v>
      </c>
      <c r="BK219" s="213">
        <f>ROUND(I219*H219,2)</f>
        <v>0</v>
      </c>
      <c r="BL219" s="15" t="s">
        <v>141</v>
      </c>
      <c r="BM219" s="212" t="s">
        <v>762</v>
      </c>
    </row>
    <row r="220" spans="1:47" s="2" customFormat="1" ht="12">
      <c r="A220" s="32"/>
      <c r="B220" s="33"/>
      <c r="C220" s="34"/>
      <c r="D220" s="214" t="s">
        <v>143</v>
      </c>
      <c r="E220" s="34"/>
      <c r="F220" s="215" t="s">
        <v>763</v>
      </c>
      <c r="G220" s="34"/>
      <c r="H220" s="34"/>
      <c r="I220" s="113"/>
      <c r="J220" s="34"/>
      <c r="K220" s="34"/>
      <c r="L220" s="37"/>
      <c r="M220" s="216"/>
      <c r="N220" s="217"/>
      <c r="O220" s="69"/>
      <c r="P220" s="69"/>
      <c r="Q220" s="69"/>
      <c r="R220" s="69"/>
      <c r="S220" s="69"/>
      <c r="T220" s="70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5" t="s">
        <v>143</v>
      </c>
      <c r="AU220" s="15" t="s">
        <v>86</v>
      </c>
    </row>
    <row r="221" spans="2:51" s="13" customFormat="1" ht="12">
      <c r="B221" s="218"/>
      <c r="C221" s="219"/>
      <c r="D221" s="214" t="s">
        <v>159</v>
      </c>
      <c r="E221" s="220" t="s">
        <v>1</v>
      </c>
      <c r="F221" s="221" t="s">
        <v>764</v>
      </c>
      <c r="G221" s="219"/>
      <c r="H221" s="222">
        <v>21</v>
      </c>
      <c r="I221" s="223"/>
      <c r="J221" s="219"/>
      <c r="K221" s="219"/>
      <c r="L221" s="224"/>
      <c r="M221" s="225"/>
      <c r="N221" s="226"/>
      <c r="O221" s="226"/>
      <c r="P221" s="226"/>
      <c r="Q221" s="226"/>
      <c r="R221" s="226"/>
      <c r="S221" s="226"/>
      <c r="T221" s="227"/>
      <c r="AT221" s="228" t="s">
        <v>159</v>
      </c>
      <c r="AU221" s="228" t="s">
        <v>86</v>
      </c>
      <c r="AV221" s="13" t="s">
        <v>86</v>
      </c>
      <c r="AW221" s="13" t="s">
        <v>32</v>
      </c>
      <c r="AX221" s="13" t="s">
        <v>83</v>
      </c>
      <c r="AY221" s="228" t="s">
        <v>134</v>
      </c>
    </row>
    <row r="222" spans="1:65" s="2" customFormat="1" ht="14.45" customHeight="1">
      <c r="A222" s="32"/>
      <c r="B222" s="33"/>
      <c r="C222" s="201" t="s">
        <v>301</v>
      </c>
      <c r="D222" s="201" t="s">
        <v>136</v>
      </c>
      <c r="E222" s="202" t="s">
        <v>765</v>
      </c>
      <c r="F222" s="203" t="s">
        <v>766</v>
      </c>
      <c r="G222" s="204" t="s">
        <v>156</v>
      </c>
      <c r="H222" s="205">
        <v>14</v>
      </c>
      <c r="I222" s="206"/>
      <c r="J222" s="207">
        <f>ROUND(I222*H222,2)</f>
        <v>0</v>
      </c>
      <c r="K222" s="203" t="s">
        <v>140</v>
      </c>
      <c r="L222" s="37"/>
      <c r="M222" s="208" t="s">
        <v>1</v>
      </c>
      <c r="N222" s="209" t="s">
        <v>40</v>
      </c>
      <c r="O222" s="69"/>
      <c r="P222" s="210">
        <f>O222*H222</f>
        <v>0</v>
      </c>
      <c r="Q222" s="210">
        <v>0</v>
      </c>
      <c r="R222" s="210">
        <f>Q222*H222</f>
        <v>0</v>
      </c>
      <c r="S222" s="210">
        <v>1.8</v>
      </c>
      <c r="T222" s="211">
        <f>S222*H222</f>
        <v>25.2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12" t="s">
        <v>141</v>
      </c>
      <c r="AT222" s="212" t="s">
        <v>136</v>
      </c>
      <c r="AU222" s="212" t="s">
        <v>86</v>
      </c>
      <c r="AY222" s="15" t="s">
        <v>134</v>
      </c>
      <c r="BE222" s="213">
        <f>IF(N222="základní",J222,0)</f>
        <v>0</v>
      </c>
      <c r="BF222" s="213">
        <f>IF(N222="snížená",J222,0)</f>
        <v>0</v>
      </c>
      <c r="BG222" s="213">
        <f>IF(N222="zákl. přenesená",J222,0)</f>
        <v>0</v>
      </c>
      <c r="BH222" s="213">
        <f>IF(N222="sníž. přenesená",J222,0)</f>
        <v>0</v>
      </c>
      <c r="BI222" s="213">
        <f>IF(N222="nulová",J222,0)</f>
        <v>0</v>
      </c>
      <c r="BJ222" s="15" t="s">
        <v>83</v>
      </c>
      <c r="BK222" s="213">
        <f>ROUND(I222*H222,2)</f>
        <v>0</v>
      </c>
      <c r="BL222" s="15" t="s">
        <v>141</v>
      </c>
      <c r="BM222" s="212" t="s">
        <v>767</v>
      </c>
    </row>
    <row r="223" spans="1:47" s="2" customFormat="1" ht="12">
      <c r="A223" s="32"/>
      <c r="B223" s="33"/>
      <c r="C223" s="34"/>
      <c r="D223" s="214" t="s">
        <v>143</v>
      </c>
      <c r="E223" s="34"/>
      <c r="F223" s="215" t="s">
        <v>768</v>
      </c>
      <c r="G223" s="34"/>
      <c r="H223" s="34"/>
      <c r="I223" s="113"/>
      <c r="J223" s="34"/>
      <c r="K223" s="34"/>
      <c r="L223" s="37"/>
      <c r="M223" s="216"/>
      <c r="N223" s="217"/>
      <c r="O223" s="69"/>
      <c r="P223" s="69"/>
      <c r="Q223" s="69"/>
      <c r="R223" s="69"/>
      <c r="S223" s="69"/>
      <c r="T223" s="70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5" t="s">
        <v>143</v>
      </c>
      <c r="AU223" s="15" t="s">
        <v>86</v>
      </c>
    </row>
    <row r="224" spans="2:51" s="13" customFormat="1" ht="12">
      <c r="B224" s="218"/>
      <c r="C224" s="219"/>
      <c r="D224" s="214" t="s">
        <v>159</v>
      </c>
      <c r="E224" s="220" t="s">
        <v>1</v>
      </c>
      <c r="F224" s="221" t="s">
        <v>769</v>
      </c>
      <c r="G224" s="219"/>
      <c r="H224" s="222">
        <v>14</v>
      </c>
      <c r="I224" s="223"/>
      <c r="J224" s="219"/>
      <c r="K224" s="219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159</v>
      </c>
      <c r="AU224" s="228" t="s">
        <v>86</v>
      </c>
      <c r="AV224" s="13" t="s">
        <v>86</v>
      </c>
      <c r="AW224" s="13" t="s">
        <v>32</v>
      </c>
      <c r="AX224" s="13" t="s">
        <v>83</v>
      </c>
      <c r="AY224" s="228" t="s">
        <v>134</v>
      </c>
    </row>
    <row r="225" spans="1:65" s="2" customFormat="1" ht="14.45" customHeight="1">
      <c r="A225" s="32"/>
      <c r="B225" s="33"/>
      <c r="C225" s="201" t="s">
        <v>307</v>
      </c>
      <c r="D225" s="201" t="s">
        <v>136</v>
      </c>
      <c r="E225" s="202" t="s">
        <v>770</v>
      </c>
      <c r="F225" s="203" t="s">
        <v>771</v>
      </c>
      <c r="G225" s="204" t="s">
        <v>156</v>
      </c>
      <c r="H225" s="205">
        <v>0.4</v>
      </c>
      <c r="I225" s="206"/>
      <c r="J225" s="207">
        <f>ROUND(I225*H225,2)</f>
        <v>0</v>
      </c>
      <c r="K225" s="203" t="s">
        <v>140</v>
      </c>
      <c r="L225" s="37"/>
      <c r="M225" s="208" t="s">
        <v>1</v>
      </c>
      <c r="N225" s="209" t="s">
        <v>40</v>
      </c>
      <c r="O225" s="69"/>
      <c r="P225" s="210">
        <f>O225*H225</f>
        <v>0</v>
      </c>
      <c r="Q225" s="210">
        <v>0</v>
      </c>
      <c r="R225" s="210">
        <f>Q225*H225</f>
        <v>0</v>
      </c>
      <c r="S225" s="210">
        <v>2.1</v>
      </c>
      <c r="T225" s="211">
        <f>S225*H225</f>
        <v>0.8400000000000001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212" t="s">
        <v>141</v>
      </c>
      <c r="AT225" s="212" t="s">
        <v>136</v>
      </c>
      <c r="AU225" s="212" t="s">
        <v>86</v>
      </c>
      <c r="AY225" s="15" t="s">
        <v>134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15" t="s">
        <v>83</v>
      </c>
      <c r="BK225" s="213">
        <f>ROUND(I225*H225,2)</f>
        <v>0</v>
      </c>
      <c r="BL225" s="15" t="s">
        <v>141</v>
      </c>
      <c r="BM225" s="212" t="s">
        <v>772</v>
      </c>
    </row>
    <row r="226" spans="1:47" s="2" customFormat="1" ht="19.5">
      <c r="A226" s="32"/>
      <c r="B226" s="33"/>
      <c r="C226" s="34"/>
      <c r="D226" s="214" t="s">
        <v>143</v>
      </c>
      <c r="E226" s="34"/>
      <c r="F226" s="215" t="s">
        <v>773</v>
      </c>
      <c r="G226" s="34"/>
      <c r="H226" s="34"/>
      <c r="I226" s="113"/>
      <c r="J226" s="34"/>
      <c r="K226" s="34"/>
      <c r="L226" s="37"/>
      <c r="M226" s="216"/>
      <c r="N226" s="217"/>
      <c r="O226" s="69"/>
      <c r="P226" s="69"/>
      <c r="Q226" s="69"/>
      <c r="R226" s="69"/>
      <c r="S226" s="69"/>
      <c r="T226" s="70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5" t="s">
        <v>143</v>
      </c>
      <c r="AU226" s="15" t="s">
        <v>86</v>
      </c>
    </row>
    <row r="227" spans="2:51" s="13" customFormat="1" ht="12">
      <c r="B227" s="218"/>
      <c r="C227" s="219"/>
      <c r="D227" s="214" t="s">
        <v>159</v>
      </c>
      <c r="E227" s="220" t="s">
        <v>1</v>
      </c>
      <c r="F227" s="221" t="s">
        <v>774</v>
      </c>
      <c r="G227" s="219"/>
      <c r="H227" s="222">
        <v>0.4</v>
      </c>
      <c r="I227" s="223"/>
      <c r="J227" s="219"/>
      <c r="K227" s="219"/>
      <c r="L227" s="224"/>
      <c r="M227" s="225"/>
      <c r="N227" s="226"/>
      <c r="O227" s="226"/>
      <c r="P227" s="226"/>
      <c r="Q227" s="226"/>
      <c r="R227" s="226"/>
      <c r="S227" s="226"/>
      <c r="T227" s="227"/>
      <c r="AT227" s="228" t="s">
        <v>159</v>
      </c>
      <c r="AU227" s="228" t="s">
        <v>86</v>
      </c>
      <c r="AV227" s="13" t="s">
        <v>86</v>
      </c>
      <c r="AW227" s="13" t="s">
        <v>32</v>
      </c>
      <c r="AX227" s="13" t="s">
        <v>83</v>
      </c>
      <c r="AY227" s="228" t="s">
        <v>134</v>
      </c>
    </row>
    <row r="228" spans="1:65" s="2" customFormat="1" ht="21.6" customHeight="1">
      <c r="A228" s="32"/>
      <c r="B228" s="33"/>
      <c r="C228" s="201" t="s">
        <v>328</v>
      </c>
      <c r="D228" s="201" t="s">
        <v>136</v>
      </c>
      <c r="E228" s="202" t="s">
        <v>775</v>
      </c>
      <c r="F228" s="203" t="s">
        <v>776</v>
      </c>
      <c r="G228" s="204" t="s">
        <v>156</v>
      </c>
      <c r="H228" s="205">
        <v>10.7</v>
      </c>
      <c r="I228" s="206"/>
      <c r="J228" s="207">
        <f>ROUND(I228*H228,2)</f>
        <v>0</v>
      </c>
      <c r="K228" s="203" t="s">
        <v>140</v>
      </c>
      <c r="L228" s="37"/>
      <c r="M228" s="208" t="s">
        <v>1</v>
      </c>
      <c r="N228" s="209" t="s">
        <v>40</v>
      </c>
      <c r="O228" s="69"/>
      <c r="P228" s="210">
        <f>O228*H228</f>
        <v>0</v>
      </c>
      <c r="Q228" s="210">
        <v>0</v>
      </c>
      <c r="R228" s="210">
        <f>Q228*H228</f>
        <v>0</v>
      </c>
      <c r="S228" s="210">
        <v>0.37</v>
      </c>
      <c r="T228" s="211">
        <f>S228*H228</f>
        <v>3.9589999999999996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212" t="s">
        <v>141</v>
      </c>
      <c r="AT228" s="212" t="s">
        <v>136</v>
      </c>
      <c r="AU228" s="212" t="s">
        <v>86</v>
      </c>
      <c r="AY228" s="15" t="s">
        <v>134</v>
      </c>
      <c r="BE228" s="213">
        <f>IF(N228="základní",J228,0)</f>
        <v>0</v>
      </c>
      <c r="BF228" s="213">
        <f>IF(N228="snížená",J228,0)</f>
        <v>0</v>
      </c>
      <c r="BG228" s="213">
        <f>IF(N228="zákl. přenesená",J228,0)</f>
        <v>0</v>
      </c>
      <c r="BH228" s="213">
        <f>IF(N228="sníž. přenesená",J228,0)</f>
        <v>0</v>
      </c>
      <c r="BI228" s="213">
        <f>IF(N228="nulová",J228,0)</f>
        <v>0</v>
      </c>
      <c r="BJ228" s="15" t="s">
        <v>83</v>
      </c>
      <c r="BK228" s="213">
        <f>ROUND(I228*H228,2)</f>
        <v>0</v>
      </c>
      <c r="BL228" s="15" t="s">
        <v>141</v>
      </c>
      <c r="BM228" s="212" t="s">
        <v>777</v>
      </c>
    </row>
    <row r="229" spans="1:47" s="2" customFormat="1" ht="19.5">
      <c r="A229" s="32"/>
      <c r="B229" s="33"/>
      <c r="C229" s="34"/>
      <c r="D229" s="214" t="s">
        <v>143</v>
      </c>
      <c r="E229" s="34"/>
      <c r="F229" s="215" t="s">
        <v>778</v>
      </c>
      <c r="G229" s="34"/>
      <c r="H229" s="34"/>
      <c r="I229" s="113"/>
      <c r="J229" s="34"/>
      <c r="K229" s="34"/>
      <c r="L229" s="37"/>
      <c r="M229" s="216"/>
      <c r="N229" s="217"/>
      <c r="O229" s="69"/>
      <c r="P229" s="69"/>
      <c r="Q229" s="69"/>
      <c r="R229" s="69"/>
      <c r="S229" s="69"/>
      <c r="T229" s="70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5" t="s">
        <v>143</v>
      </c>
      <c r="AU229" s="15" t="s">
        <v>86</v>
      </c>
    </row>
    <row r="230" spans="2:51" s="13" customFormat="1" ht="12">
      <c r="B230" s="218"/>
      <c r="C230" s="219"/>
      <c r="D230" s="214" t="s">
        <v>159</v>
      </c>
      <c r="E230" s="220" t="s">
        <v>1</v>
      </c>
      <c r="F230" s="221" t="s">
        <v>779</v>
      </c>
      <c r="G230" s="219"/>
      <c r="H230" s="222">
        <v>10.7</v>
      </c>
      <c r="I230" s="223"/>
      <c r="J230" s="219"/>
      <c r="K230" s="219"/>
      <c r="L230" s="224"/>
      <c r="M230" s="225"/>
      <c r="N230" s="226"/>
      <c r="O230" s="226"/>
      <c r="P230" s="226"/>
      <c r="Q230" s="226"/>
      <c r="R230" s="226"/>
      <c r="S230" s="226"/>
      <c r="T230" s="227"/>
      <c r="AT230" s="228" t="s">
        <v>159</v>
      </c>
      <c r="AU230" s="228" t="s">
        <v>86</v>
      </c>
      <c r="AV230" s="13" t="s">
        <v>86</v>
      </c>
      <c r="AW230" s="13" t="s">
        <v>32</v>
      </c>
      <c r="AX230" s="13" t="s">
        <v>83</v>
      </c>
      <c r="AY230" s="228" t="s">
        <v>134</v>
      </c>
    </row>
    <row r="231" spans="2:63" s="12" customFormat="1" ht="22.9" customHeight="1">
      <c r="B231" s="185"/>
      <c r="C231" s="186"/>
      <c r="D231" s="187" t="s">
        <v>74</v>
      </c>
      <c r="E231" s="199" t="s">
        <v>780</v>
      </c>
      <c r="F231" s="199" t="s">
        <v>781</v>
      </c>
      <c r="G231" s="186"/>
      <c r="H231" s="186"/>
      <c r="I231" s="189"/>
      <c r="J231" s="200">
        <f>BK231</f>
        <v>0</v>
      </c>
      <c r="K231" s="186"/>
      <c r="L231" s="191"/>
      <c r="M231" s="192"/>
      <c r="N231" s="193"/>
      <c r="O231" s="193"/>
      <c r="P231" s="194">
        <f>SUM(P232:P246)</f>
        <v>0</v>
      </c>
      <c r="Q231" s="193"/>
      <c r="R231" s="194">
        <f>SUM(R232:R246)</f>
        <v>0</v>
      </c>
      <c r="S231" s="193"/>
      <c r="T231" s="195">
        <f>SUM(T232:T246)</f>
        <v>0</v>
      </c>
      <c r="AR231" s="196" t="s">
        <v>83</v>
      </c>
      <c r="AT231" s="197" t="s">
        <v>74</v>
      </c>
      <c r="AU231" s="197" t="s">
        <v>83</v>
      </c>
      <c r="AY231" s="196" t="s">
        <v>134</v>
      </c>
      <c r="BK231" s="198">
        <f>SUM(BK232:BK246)</f>
        <v>0</v>
      </c>
    </row>
    <row r="232" spans="1:65" s="2" customFormat="1" ht="14.45" customHeight="1">
      <c r="A232" s="32"/>
      <c r="B232" s="33"/>
      <c r="C232" s="201" t="s">
        <v>335</v>
      </c>
      <c r="D232" s="201" t="s">
        <v>136</v>
      </c>
      <c r="E232" s="202" t="s">
        <v>782</v>
      </c>
      <c r="F232" s="203" t="s">
        <v>783</v>
      </c>
      <c r="G232" s="204" t="s">
        <v>227</v>
      </c>
      <c r="H232" s="205">
        <v>29.999</v>
      </c>
      <c r="I232" s="206"/>
      <c r="J232" s="207">
        <f>ROUND(I232*H232,2)</f>
        <v>0</v>
      </c>
      <c r="K232" s="203" t="s">
        <v>140</v>
      </c>
      <c r="L232" s="37"/>
      <c r="M232" s="208" t="s">
        <v>1</v>
      </c>
      <c r="N232" s="209" t="s">
        <v>40</v>
      </c>
      <c r="O232" s="69"/>
      <c r="P232" s="210">
        <f>O232*H232</f>
        <v>0</v>
      </c>
      <c r="Q232" s="210">
        <v>0</v>
      </c>
      <c r="R232" s="210">
        <f>Q232*H232</f>
        <v>0</v>
      </c>
      <c r="S232" s="210">
        <v>0</v>
      </c>
      <c r="T232" s="211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212" t="s">
        <v>141</v>
      </c>
      <c r="AT232" s="212" t="s">
        <v>136</v>
      </c>
      <c r="AU232" s="212" t="s">
        <v>86</v>
      </c>
      <c r="AY232" s="15" t="s">
        <v>134</v>
      </c>
      <c r="BE232" s="213">
        <f>IF(N232="základní",J232,0)</f>
        <v>0</v>
      </c>
      <c r="BF232" s="213">
        <f>IF(N232="snížená",J232,0)</f>
        <v>0</v>
      </c>
      <c r="BG232" s="213">
        <f>IF(N232="zákl. přenesená",J232,0)</f>
        <v>0</v>
      </c>
      <c r="BH232" s="213">
        <f>IF(N232="sníž. přenesená",J232,0)</f>
        <v>0</v>
      </c>
      <c r="BI232" s="213">
        <f>IF(N232="nulová",J232,0)</f>
        <v>0</v>
      </c>
      <c r="BJ232" s="15" t="s">
        <v>83</v>
      </c>
      <c r="BK232" s="213">
        <f>ROUND(I232*H232,2)</f>
        <v>0</v>
      </c>
      <c r="BL232" s="15" t="s">
        <v>141</v>
      </c>
      <c r="BM232" s="212" t="s">
        <v>784</v>
      </c>
    </row>
    <row r="233" spans="1:47" s="2" customFormat="1" ht="12">
      <c r="A233" s="32"/>
      <c r="B233" s="33"/>
      <c r="C233" s="34"/>
      <c r="D233" s="214" t="s">
        <v>143</v>
      </c>
      <c r="E233" s="34"/>
      <c r="F233" s="215" t="s">
        <v>785</v>
      </c>
      <c r="G233" s="34"/>
      <c r="H233" s="34"/>
      <c r="I233" s="113"/>
      <c r="J233" s="34"/>
      <c r="K233" s="34"/>
      <c r="L233" s="37"/>
      <c r="M233" s="216"/>
      <c r="N233" s="217"/>
      <c r="O233" s="69"/>
      <c r="P233" s="69"/>
      <c r="Q233" s="69"/>
      <c r="R233" s="69"/>
      <c r="S233" s="69"/>
      <c r="T233" s="70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5" t="s">
        <v>143</v>
      </c>
      <c r="AU233" s="15" t="s">
        <v>86</v>
      </c>
    </row>
    <row r="234" spans="2:51" s="13" customFormat="1" ht="12">
      <c r="B234" s="218"/>
      <c r="C234" s="219"/>
      <c r="D234" s="214" t="s">
        <v>159</v>
      </c>
      <c r="E234" s="220" t="s">
        <v>1</v>
      </c>
      <c r="F234" s="221" t="s">
        <v>786</v>
      </c>
      <c r="G234" s="219"/>
      <c r="H234" s="222">
        <v>25.2</v>
      </c>
      <c r="I234" s="223"/>
      <c r="J234" s="219"/>
      <c r="K234" s="219"/>
      <c r="L234" s="224"/>
      <c r="M234" s="225"/>
      <c r="N234" s="226"/>
      <c r="O234" s="226"/>
      <c r="P234" s="226"/>
      <c r="Q234" s="226"/>
      <c r="R234" s="226"/>
      <c r="S234" s="226"/>
      <c r="T234" s="227"/>
      <c r="AT234" s="228" t="s">
        <v>159</v>
      </c>
      <c r="AU234" s="228" t="s">
        <v>86</v>
      </c>
      <c r="AV234" s="13" t="s">
        <v>86</v>
      </c>
      <c r="AW234" s="13" t="s">
        <v>32</v>
      </c>
      <c r="AX234" s="13" t="s">
        <v>75</v>
      </c>
      <c r="AY234" s="228" t="s">
        <v>134</v>
      </c>
    </row>
    <row r="235" spans="2:51" s="13" customFormat="1" ht="12">
      <c r="B235" s="218"/>
      <c r="C235" s="219"/>
      <c r="D235" s="214" t="s">
        <v>159</v>
      </c>
      <c r="E235" s="220" t="s">
        <v>1</v>
      </c>
      <c r="F235" s="221" t="s">
        <v>787</v>
      </c>
      <c r="G235" s="219"/>
      <c r="H235" s="222">
        <v>0.84</v>
      </c>
      <c r="I235" s="223"/>
      <c r="J235" s="219"/>
      <c r="K235" s="219"/>
      <c r="L235" s="224"/>
      <c r="M235" s="225"/>
      <c r="N235" s="226"/>
      <c r="O235" s="226"/>
      <c r="P235" s="226"/>
      <c r="Q235" s="226"/>
      <c r="R235" s="226"/>
      <c r="S235" s="226"/>
      <c r="T235" s="227"/>
      <c r="AT235" s="228" t="s">
        <v>159</v>
      </c>
      <c r="AU235" s="228" t="s">
        <v>86</v>
      </c>
      <c r="AV235" s="13" t="s">
        <v>86</v>
      </c>
      <c r="AW235" s="13" t="s">
        <v>32</v>
      </c>
      <c r="AX235" s="13" t="s">
        <v>75</v>
      </c>
      <c r="AY235" s="228" t="s">
        <v>134</v>
      </c>
    </row>
    <row r="236" spans="2:51" s="13" customFormat="1" ht="12">
      <c r="B236" s="218"/>
      <c r="C236" s="219"/>
      <c r="D236" s="214" t="s">
        <v>159</v>
      </c>
      <c r="E236" s="220" t="s">
        <v>1</v>
      </c>
      <c r="F236" s="221" t="s">
        <v>788</v>
      </c>
      <c r="G236" s="219"/>
      <c r="H236" s="222">
        <v>3.959</v>
      </c>
      <c r="I236" s="223"/>
      <c r="J236" s="219"/>
      <c r="K236" s="219"/>
      <c r="L236" s="224"/>
      <c r="M236" s="225"/>
      <c r="N236" s="226"/>
      <c r="O236" s="226"/>
      <c r="P236" s="226"/>
      <c r="Q236" s="226"/>
      <c r="R236" s="226"/>
      <c r="S236" s="226"/>
      <c r="T236" s="227"/>
      <c r="AT236" s="228" t="s">
        <v>159</v>
      </c>
      <c r="AU236" s="228" t="s">
        <v>86</v>
      </c>
      <c r="AV236" s="13" t="s">
        <v>86</v>
      </c>
      <c r="AW236" s="13" t="s">
        <v>32</v>
      </c>
      <c r="AX236" s="13" t="s">
        <v>75</v>
      </c>
      <c r="AY236" s="228" t="s">
        <v>134</v>
      </c>
    </row>
    <row r="237" spans="1:65" s="2" customFormat="1" ht="14.45" customHeight="1">
      <c r="A237" s="32"/>
      <c r="B237" s="33"/>
      <c r="C237" s="201" t="s">
        <v>341</v>
      </c>
      <c r="D237" s="201" t="s">
        <v>136</v>
      </c>
      <c r="E237" s="202" t="s">
        <v>789</v>
      </c>
      <c r="F237" s="203" t="s">
        <v>790</v>
      </c>
      <c r="G237" s="204" t="s">
        <v>227</v>
      </c>
      <c r="H237" s="205">
        <v>569.981</v>
      </c>
      <c r="I237" s="206"/>
      <c r="J237" s="207">
        <f>ROUND(I237*H237,2)</f>
        <v>0</v>
      </c>
      <c r="K237" s="203" t="s">
        <v>140</v>
      </c>
      <c r="L237" s="37"/>
      <c r="M237" s="208" t="s">
        <v>1</v>
      </c>
      <c r="N237" s="209" t="s">
        <v>40</v>
      </c>
      <c r="O237" s="69"/>
      <c r="P237" s="210">
        <f>O237*H237</f>
        <v>0</v>
      </c>
      <c r="Q237" s="210">
        <v>0</v>
      </c>
      <c r="R237" s="210">
        <f>Q237*H237</f>
        <v>0</v>
      </c>
      <c r="S237" s="210">
        <v>0</v>
      </c>
      <c r="T237" s="211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212" t="s">
        <v>141</v>
      </c>
      <c r="AT237" s="212" t="s">
        <v>136</v>
      </c>
      <c r="AU237" s="212" t="s">
        <v>86</v>
      </c>
      <c r="AY237" s="15" t="s">
        <v>134</v>
      </c>
      <c r="BE237" s="213">
        <f>IF(N237="základní",J237,0)</f>
        <v>0</v>
      </c>
      <c r="BF237" s="213">
        <f>IF(N237="snížená",J237,0)</f>
        <v>0</v>
      </c>
      <c r="BG237" s="213">
        <f>IF(N237="zákl. přenesená",J237,0)</f>
        <v>0</v>
      </c>
      <c r="BH237" s="213">
        <f>IF(N237="sníž. přenesená",J237,0)</f>
        <v>0</v>
      </c>
      <c r="BI237" s="213">
        <f>IF(N237="nulová",J237,0)</f>
        <v>0</v>
      </c>
      <c r="BJ237" s="15" t="s">
        <v>83</v>
      </c>
      <c r="BK237" s="213">
        <f>ROUND(I237*H237,2)</f>
        <v>0</v>
      </c>
      <c r="BL237" s="15" t="s">
        <v>141</v>
      </c>
      <c r="BM237" s="212" t="s">
        <v>791</v>
      </c>
    </row>
    <row r="238" spans="1:47" s="2" customFormat="1" ht="19.5">
      <c r="A238" s="32"/>
      <c r="B238" s="33"/>
      <c r="C238" s="34"/>
      <c r="D238" s="214" t="s">
        <v>143</v>
      </c>
      <c r="E238" s="34"/>
      <c r="F238" s="215" t="s">
        <v>792</v>
      </c>
      <c r="G238" s="34"/>
      <c r="H238" s="34"/>
      <c r="I238" s="113"/>
      <c r="J238" s="34"/>
      <c r="K238" s="34"/>
      <c r="L238" s="37"/>
      <c r="M238" s="216"/>
      <c r="N238" s="217"/>
      <c r="O238" s="69"/>
      <c r="P238" s="69"/>
      <c r="Q238" s="69"/>
      <c r="R238" s="69"/>
      <c r="S238" s="69"/>
      <c r="T238" s="70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5" t="s">
        <v>143</v>
      </c>
      <c r="AU238" s="15" t="s">
        <v>86</v>
      </c>
    </row>
    <row r="239" spans="2:51" s="13" customFormat="1" ht="12">
      <c r="B239" s="218"/>
      <c r="C239" s="219"/>
      <c r="D239" s="214" t="s">
        <v>159</v>
      </c>
      <c r="E239" s="220" t="s">
        <v>1</v>
      </c>
      <c r="F239" s="221" t="s">
        <v>793</v>
      </c>
      <c r="G239" s="219"/>
      <c r="H239" s="222">
        <v>569.981</v>
      </c>
      <c r="I239" s="223"/>
      <c r="J239" s="219"/>
      <c r="K239" s="219"/>
      <c r="L239" s="224"/>
      <c r="M239" s="225"/>
      <c r="N239" s="226"/>
      <c r="O239" s="226"/>
      <c r="P239" s="226"/>
      <c r="Q239" s="226"/>
      <c r="R239" s="226"/>
      <c r="S239" s="226"/>
      <c r="T239" s="227"/>
      <c r="AT239" s="228" t="s">
        <v>159</v>
      </c>
      <c r="AU239" s="228" t="s">
        <v>86</v>
      </c>
      <c r="AV239" s="13" t="s">
        <v>86</v>
      </c>
      <c r="AW239" s="13" t="s">
        <v>32</v>
      </c>
      <c r="AX239" s="13" t="s">
        <v>83</v>
      </c>
      <c r="AY239" s="228" t="s">
        <v>134</v>
      </c>
    </row>
    <row r="240" spans="1:65" s="2" customFormat="1" ht="21.6" customHeight="1">
      <c r="A240" s="32"/>
      <c r="B240" s="33"/>
      <c r="C240" s="201" t="s">
        <v>348</v>
      </c>
      <c r="D240" s="201" t="s">
        <v>136</v>
      </c>
      <c r="E240" s="202" t="s">
        <v>794</v>
      </c>
      <c r="F240" s="203" t="s">
        <v>795</v>
      </c>
      <c r="G240" s="204" t="s">
        <v>227</v>
      </c>
      <c r="H240" s="205">
        <v>0.84</v>
      </c>
      <c r="I240" s="206"/>
      <c r="J240" s="207">
        <f>ROUND(I240*H240,2)</f>
        <v>0</v>
      </c>
      <c r="K240" s="203" t="s">
        <v>140</v>
      </c>
      <c r="L240" s="37"/>
      <c r="M240" s="208" t="s">
        <v>1</v>
      </c>
      <c r="N240" s="209" t="s">
        <v>40</v>
      </c>
      <c r="O240" s="69"/>
      <c r="P240" s="210">
        <f>O240*H240</f>
        <v>0</v>
      </c>
      <c r="Q240" s="210">
        <v>0</v>
      </c>
      <c r="R240" s="210">
        <f>Q240*H240</f>
        <v>0</v>
      </c>
      <c r="S240" s="210">
        <v>0</v>
      </c>
      <c r="T240" s="211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212" t="s">
        <v>141</v>
      </c>
      <c r="AT240" s="212" t="s">
        <v>136</v>
      </c>
      <c r="AU240" s="212" t="s">
        <v>86</v>
      </c>
      <c r="AY240" s="15" t="s">
        <v>134</v>
      </c>
      <c r="BE240" s="213">
        <f>IF(N240="základní",J240,0)</f>
        <v>0</v>
      </c>
      <c r="BF240" s="213">
        <f>IF(N240="snížená",J240,0)</f>
        <v>0</v>
      </c>
      <c r="BG240" s="213">
        <f>IF(N240="zákl. přenesená",J240,0)</f>
        <v>0</v>
      </c>
      <c r="BH240" s="213">
        <f>IF(N240="sníž. přenesená",J240,0)</f>
        <v>0</v>
      </c>
      <c r="BI240" s="213">
        <f>IF(N240="nulová",J240,0)</f>
        <v>0</v>
      </c>
      <c r="BJ240" s="15" t="s">
        <v>83</v>
      </c>
      <c r="BK240" s="213">
        <f>ROUND(I240*H240,2)</f>
        <v>0</v>
      </c>
      <c r="BL240" s="15" t="s">
        <v>141</v>
      </c>
      <c r="BM240" s="212" t="s">
        <v>796</v>
      </c>
    </row>
    <row r="241" spans="1:47" s="2" customFormat="1" ht="19.5">
      <c r="A241" s="32"/>
      <c r="B241" s="33"/>
      <c r="C241" s="34"/>
      <c r="D241" s="214" t="s">
        <v>143</v>
      </c>
      <c r="E241" s="34"/>
      <c r="F241" s="215" t="s">
        <v>797</v>
      </c>
      <c r="G241" s="34"/>
      <c r="H241" s="34"/>
      <c r="I241" s="113"/>
      <c r="J241" s="34"/>
      <c r="K241" s="34"/>
      <c r="L241" s="37"/>
      <c r="M241" s="216"/>
      <c r="N241" s="217"/>
      <c r="O241" s="69"/>
      <c r="P241" s="69"/>
      <c r="Q241" s="69"/>
      <c r="R241" s="69"/>
      <c r="S241" s="69"/>
      <c r="T241" s="70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5" t="s">
        <v>143</v>
      </c>
      <c r="AU241" s="15" t="s">
        <v>86</v>
      </c>
    </row>
    <row r="242" spans="2:51" s="13" customFormat="1" ht="12">
      <c r="B242" s="218"/>
      <c r="C242" s="219"/>
      <c r="D242" s="214" t="s">
        <v>159</v>
      </c>
      <c r="E242" s="220" t="s">
        <v>1</v>
      </c>
      <c r="F242" s="221" t="s">
        <v>787</v>
      </c>
      <c r="G242" s="219"/>
      <c r="H242" s="222">
        <v>0.84</v>
      </c>
      <c r="I242" s="223"/>
      <c r="J242" s="219"/>
      <c r="K242" s="219"/>
      <c r="L242" s="224"/>
      <c r="M242" s="225"/>
      <c r="N242" s="226"/>
      <c r="O242" s="226"/>
      <c r="P242" s="226"/>
      <c r="Q242" s="226"/>
      <c r="R242" s="226"/>
      <c r="S242" s="226"/>
      <c r="T242" s="227"/>
      <c r="AT242" s="228" t="s">
        <v>159</v>
      </c>
      <c r="AU242" s="228" t="s">
        <v>86</v>
      </c>
      <c r="AV242" s="13" t="s">
        <v>86</v>
      </c>
      <c r="AW242" s="13" t="s">
        <v>32</v>
      </c>
      <c r="AX242" s="13" t="s">
        <v>83</v>
      </c>
      <c r="AY242" s="228" t="s">
        <v>134</v>
      </c>
    </row>
    <row r="243" spans="1:65" s="2" customFormat="1" ht="21.6" customHeight="1">
      <c r="A243" s="32"/>
      <c r="B243" s="33"/>
      <c r="C243" s="201" t="s">
        <v>321</v>
      </c>
      <c r="D243" s="201" t="s">
        <v>136</v>
      </c>
      <c r="E243" s="202" t="s">
        <v>798</v>
      </c>
      <c r="F243" s="203" t="s">
        <v>799</v>
      </c>
      <c r="G243" s="204" t="s">
        <v>227</v>
      </c>
      <c r="H243" s="205">
        <v>29.159</v>
      </c>
      <c r="I243" s="206"/>
      <c r="J243" s="207">
        <f>ROUND(I243*H243,2)</f>
        <v>0</v>
      </c>
      <c r="K243" s="203" t="s">
        <v>140</v>
      </c>
      <c r="L243" s="37"/>
      <c r="M243" s="208" t="s">
        <v>1</v>
      </c>
      <c r="N243" s="209" t="s">
        <v>40</v>
      </c>
      <c r="O243" s="69"/>
      <c r="P243" s="210">
        <f>O243*H243</f>
        <v>0</v>
      </c>
      <c r="Q243" s="210">
        <v>0</v>
      </c>
      <c r="R243" s="210">
        <f>Q243*H243</f>
        <v>0</v>
      </c>
      <c r="S243" s="210">
        <v>0</v>
      </c>
      <c r="T243" s="211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212" t="s">
        <v>141</v>
      </c>
      <c r="AT243" s="212" t="s">
        <v>136</v>
      </c>
      <c r="AU243" s="212" t="s">
        <v>86</v>
      </c>
      <c r="AY243" s="15" t="s">
        <v>134</v>
      </c>
      <c r="BE243" s="213">
        <f>IF(N243="základní",J243,0)</f>
        <v>0</v>
      </c>
      <c r="BF243" s="213">
        <f>IF(N243="snížená",J243,0)</f>
        <v>0</v>
      </c>
      <c r="BG243" s="213">
        <f>IF(N243="zákl. přenesená",J243,0)</f>
        <v>0</v>
      </c>
      <c r="BH243" s="213">
        <f>IF(N243="sníž. přenesená",J243,0)</f>
        <v>0</v>
      </c>
      <c r="BI243" s="213">
        <f>IF(N243="nulová",J243,0)</f>
        <v>0</v>
      </c>
      <c r="BJ243" s="15" t="s">
        <v>83</v>
      </c>
      <c r="BK243" s="213">
        <f>ROUND(I243*H243,2)</f>
        <v>0</v>
      </c>
      <c r="BL243" s="15" t="s">
        <v>141</v>
      </c>
      <c r="BM243" s="212" t="s">
        <v>800</v>
      </c>
    </row>
    <row r="244" spans="1:47" s="2" customFormat="1" ht="19.5">
      <c r="A244" s="32"/>
      <c r="B244" s="33"/>
      <c r="C244" s="34"/>
      <c r="D244" s="214" t="s">
        <v>143</v>
      </c>
      <c r="E244" s="34"/>
      <c r="F244" s="215" t="s">
        <v>801</v>
      </c>
      <c r="G244" s="34"/>
      <c r="H244" s="34"/>
      <c r="I244" s="113"/>
      <c r="J244" s="34"/>
      <c r="K244" s="34"/>
      <c r="L244" s="37"/>
      <c r="M244" s="216"/>
      <c r="N244" s="217"/>
      <c r="O244" s="69"/>
      <c r="P244" s="69"/>
      <c r="Q244" s="69"/>
      <c r="R244" s="69"/>
      <c r="S244" s="69"/>
      <c r="T244" s="70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5" t="s">
        <v>143</v>
      </c>
      <c r="AU244" s="15" t="s">
        <v>86</v>
      </c>
    </row>
    <row r="245" spans="2:51" s="13" customFormat="1" ht="12">
      <c r="B245" s="218"/>
      <c r="C245" s="219"/>
      <c r="D245" s="214" t="s">
        <v>159</v>
      </c>
      <c r="E245" s="220" t="s">
        <v>1</v>
      </c>
      <c r="F245" s="221" t="s">
        <v>786</v>
      </c>
      <c r="G245" s="219"/>
      <c r="H245" s="222">
        <v>25.2</v>
      </c>
      <c r="I245" s="223"/>
      <c r="J245" s="219"/>
      <c r="K245" s="219"/>
      <c r="L245" s="224"/>
      <c r="M245" s="225"/>
      <c r="N245" s="226"/>
      <c r="O245" s="226"/>
      <c r="P245" s="226"/>
      <c r="Q245" s="226"/>
      <c r="R245" s="226"/>
      <c r="S245" s="226"/>
      <c r="T245" s="227"/>
      <c r="AT245" s="228" t="s">
        <v>159</v>
      </c>
      <c r="AU245" s="228" t="s">
        <v>86</v>
      </c>
      <c r="AV245" s="13" t="s">
        <v>86</v>
      </c>
      <c r="AW245" s="13" t="s">
        <v>32</v>
      </c>
      <c r="AX245" s="13" t="s">
        <v>75</v>
      </c>
      <c r="AY245" s="228" t="s">
        <v>134</v>
      </c>
    </row>
    <row r="246" spans="2:51" s="13" customFormat="1" ht="12">
      <c r="B246" s="218"/>
      <c r="C246" s="219"/>
      <c r="D246" s="214" t="s">
        <v>159</v>
      </c>
      <c r="E246" s="220" t="s">
        <v>1</v>
      </c>
      <c r="F246" s="221" t="s">
        <v>788</v>
      </c>
      <c r="G246" s="219"/>
      <c r="H246" s="222">
        <v>3.959</v>
      </c>
      <c r="I246" s="223"/>
      <c r="J246" s="219"/>
      <c r="K246" s="219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159</v>
      </c>
      <c r="AU246" s="228" t="s">
        <v>86</v>
      </c>
      <c r="AV246" s="13" t="s">
        <v>86</v>
      </c>
      <c r="AW246" s="13" t="s">
        <v>32</v>
      </c>
      <c r="AX246" s="13" t="s">
        <v>75</v>
      </c>
      <c r="AY246" s="228" t="s">
        <v>134</v>
      </c>
    </row>
    <row r="247" spans="2:63" s="12" customFormat="1" ht="22.9" customHeight="1">
      <c r="B247" s="185"/>
      <c r="C247" s="186"/>
      <c r="D247" s="187" t="s">
        <v>74</v>
      </c>
      <c r="E247" s="199" t="s">
        <v>346</v>
      </c>
      <c r="F247" s="199" t="s">
        <v>347</v>
      </c>
      <c r="G247" s="186"/>
      <c r="H247" s="186"/>
      <c r="I247" s="189"/>
      <c r="J247" s="200">
        <f>BK247</f>
        <v>0</v>
      </c>
      <c r="K247" s="186"/>
      <c r="L247" s="191"/>
      <c r="M247" s="192"/>
      <c r="N247" s="193"/>
      <c r="O247" s="193"/>
      <c r="P247" s="194">
        <f>SUM(P248:P249)</f>
        <v>0</v>
      </c>
      <c r="Q247" s="193"/>
      <c r="R247" s="194">
        <f>SUM(R248:R249)</f>
        <v>0</v>
      </c>
      <c r="S247" s="193"/>
      <c r="T247" s="195">
        <f>SUM(T248:T249)</f>
        <v>0</v>
      </c>
      <c r="AR247" s="196" t="s">
        <v>83</v>
      </c>
      <c r="AT247" s="197" t="s">
        <v>74</v>
      </c>
      <c r="AU247" s="197" t="s">
        <v>83</v>
      </c>
      <c r="AY247" s="196" t="s">
        <v>134</v>
      </c>
      <c r="BK247" s="198">
        <f>SUM(BK248:BK249)</f>
        <v>0</v>
      </c>
    </row>
    <row r="248" spans="1:65" s="2" customFormat="1" ht="14.45" customHeight="1">
      <c r="A248" s="32"/>
      <c r="B248" s="33"/>
      <c r="C248" s="201" t="s">
        <v>313</v>
      </c>
      <c r="D248" s="201" t="s">
        <v>136</v>
      </c>
      <c r="E248" s="202" t="s">
        <v>570</v>
      </c>
      <c r="F248" s="203" t="s">
        <v>571</v>
      </c>
      <c r="G248" s="204" t="s">
        <v>227</v>
      </c>
      <c r="H248" s="205">
        <v>321.69</v>
      </c>
      <c r="I248" s="206"/>
      <c r="J248" s="207">
        <f>ROUND(I248*H248,2)</f>
        <v>0</v>
      </c>
      <c r="K248" s="203" t="s">
        <v>140</v>
      </c>
      <c r="L248" s="37"/>
      <c r="M248" s="208" t="s">
        <v>1</v>
      </c>
      <c r="N248" s="209" t="s">
        <v>40</v>
      </c>
      <c r="O248" s="69"/>
      <c r="P248" s="210">
        <f>O248*H248</f>
        <v>0</v>
      </c>
      <c r="Q248" s="210">
        <v>0</v>
      </c>
      <c r="R248" s="210">
        <f>Q248*H248</f>
        <v>0</v>
      </c>
      <c r="S248" s="210">
        <v>0</v>
      </c>
      <c r="T248" s="211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212" t="s">
        <v>141</v>
      </c>
      <c r="AT248" s="212" t="s">
        <v>136</v>
      </c>
      <c r="AU248" s="212" t="s">
        <v>86</v>
      </c>
      <c r="AY248" s="15" t="s">
        <v>134</v>
      </c>
      <c r="BE248" s="213">
        <f>IF(N248="základní",J248,0)</f>
        <v>0</v>
      </c>
      <c r="BF248" s="213">
        <f>IF(N248="snížená",J248,0)</f>
        <v>0</v>
      </c>
      <c r="BG248" s="213">
        <f>IF(N248="zákl. přenesená",J248,0)</f>
        <v>0</v>
      </c>
      <c r="BH248" s="213">
        <f>IF(N248="sníž. přenesená",J248,0)</f>
        <v>0</v>
      </c>
      <c r="BI248" s="213">
        <f>IF(N248="nulová",J248,0)</f>
        <v>0</v>
      </c>
      <c r="BJ248" s="15" t="s">
        <v>83</v>
      </c>
      <c r="BK248" s="213">
        <f>ROUND(I248*H248,2)</f>
        <v>0</v>
      </c>
      <c r="BL248" s="15" t="s">
        <v>141</v>
      </c>
      <c r="BM248" s="212" t="s">
        <v>802</v>
      </c>
    </row>
    <row r="249" spans="1:47" s="2" customFormat="1" ht="19.5">
      <c r="A249" s="32"/>
      <c r="B249" s="33"/>
      <c r="C249" s="34"/>
      <c r="D249" s="214" t="s">
        <v>143</v>
      </c>
      <c r="E249" s="34"/>
      <c r="F249" s="215" t="s">
        <v>573</v>
      </c>
      <c r="G249" s="34"/>
      <c r="H249" s="34"/>
      <c r="I249" s="113"/>
      <c r="J249" s="34"/>
      <c r="K249" s="34"/>
      <c r="L249" s="37"/>
      <c r="M249" s="240"/>
      <c r="N249" s="241"/>
      <c r="O249" s="242"/>
      <c r="P249" s="242"/>
      <c r="Q249" s="242"/>
      <c r="R249" s="242"/>
      <c r="S249" s="242"/>
      <c r="T249" s="243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5" t="s">
        <v>143</v>
      </c>
      <c r="AU249" s="15" t="s">
        <v>86</v>
      </c>
    </row>
    <row r="250" spans="1:31" s="2" customFormat="1" ht="6.95" customHeight="1">
      <c r="A250" s="32"/>
      <c r="B250" s="52"/>
      <c r="C250" s="53"/>
      <c r="D250" s="53"/>
      <c r="E250" s="53"/>
      <c r="F250" s="53"/>
      <c r="G250" s="53"/>
      <c r="H250" s="53"/>
      <c r="I250" s="150"/>
      <c r="J250" s="53"/>
      <c r="K250" s="53"/>
      <c r="L250" s="37"/>
      <c r="M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</row>
  </sheetData>
  <sheetProtection algorithmName="SHA-512" hashValue="CxbUEwb6GOk2v6p1uI5RjjMaKHyjTiMxP7OPO8N8B1mEu4g/SQzx8V3+vkLRTFrM5E5pRSYitaNSGJnF4pgd9A==" saltValue="KqDz3Cgwqzyhycagj7QHe8HkFgRJHIc1UJ+3SYyiFSF6XQfxqsv/SfV89/wgOnvV8HPrR8rJHC1BMpK086mAcQ==" spinCount="100000" sheet="1" objects="1" scenarios="1" formatColumns="0" formatRows="0" autoFilter="0"/>
  <autoFilter ref="C122:K24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06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06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5" t="s">
        <v>100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8"/>
      <c r="AT3" s="15" t="s">
        <v>86</v>
      </c>
    </row>
    <row r="4" spans="2:46" s="1" customFormat="1" ht="24.95" customHeight="1">
      <c r="B4" s="18"/>
      <c r="D4" s="110" t="s">
        <v>104</v>
      </c>
      <c r="I4" s="106"/>
      <c r="L4" s="18"/>
      <c r="M4" s="111" t="s">
        <v>10</v>
      </c>
      <c r="AT4" s="15" t="s">
        <v>4</v>
      </c>
    </row>
    <row r="5" spans="2:12" s="1" customFormat="1" ht="6.95" customHeight="1">
      <c r="B5" s="18"/>
      <c r="I5" s="106"/>
      <c r="L5" s="18"/>
    </row>
    <row r="6" spans="2:12" s="1" customFormat="1" ht="12" customHeight="1">
      <c r="B6" s="18"/>
      <c r="D6" s="112" t="s">
        <v>16</v>
      </c>
      <c r="I6" s="106"/>
      <c r="L6" s="18"/>
    </row>
    <row r="7" spans="2:12" s="1" customFormat="1" ht="14.45" customHeight="1">
      <c r="B7" s="18"/>
      <c r="E7" s="288" t="str">
        <f>'Rekapitulace stavby'!K6</f>
        <v>VN Staré Místo</v>
      </c>
      <c r="F7" s="289"/>
      <c r="G7" s="289"/>
      <c r="H7" s="289"/>
      <c r="I7" s="106"/>
      <c r="L7" s="18"/>
    </row>
    <row r="8" spans="1:31" s="2" customFormat="1" ht="12" customHeight="1">
      <c r="A8" s="32"/>
      <c r="B8" s="37"/>
      <c r="C8" s="32"/>
      <c r="D8" s="112" t="s">
        <v>105</v>
      </c>
      <c r="E8" s="32"/>
      <c r="F8" s="32"/>
      <c r="G8" s="32"/>
      <c r="H8" s="32"/>
      <c r="I8" s="113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5" customHeight="1">
      <c r="A9" s="32"/>
      <c r="B9" s="37"/>
      <c r="C9" s="32"/>
      <c r="D9" s="32"/>
      <c r="E9" s="290" t="s">
        <v>803</v>
      </c>
      <c r="F9" s="291"/>
      <c r="G9" s="291"/>
      <c r="H9" s="291"/>
      <c r="I9" s="113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7"/>
      <c r="C10" s="32"/>
      <c r="D10" s="32"/>
      <c r="E10" s="32"/>
      <c r="F10" s="32"/>
      <c r="G10" s="32"/>
      <c r="H10" s="32"/>
      <c r="I10" s="113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2" t="s">
        <v>18</v>
      </c>
      <c r="E11" s="32"/>
      <c r="F11" s="114" t="s">
        <v>94</v>
      </c>
      <c r="G11" s="32"/>
      <c r="H11" s="32"/>
      <c r="I11" s="115" t="s">
        <v>19</v>
      </c>
      <c r="J11" s="114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2" t="s">
        <v>20</v>
      </c>
      <c r="E12" s="32"/>
      <c r="F12" s="114" t="s">
        <v>21</v>
      </c>
      <c r="G12" s="32"/>
      <c r="H12" s="32"/>
      <c r="I12" s="115" t="s">
        <v>22</v>
      </c>
      <c r="J12" s="116" t="str">
        <f>'Rekapitulace stavby'!AN8</f>
        <v>8. 10. 2019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2" t="s">
        <v>24</v>
      </c>
      <c r="E14" s="32"/>
      <c r="F14" s="32"/>
      <c r="G14" s="32"/>
      <c r="H14" s="32"/>
      <c r="I14" s="115" t="s">
        <v>25</v>
      </c>
      <c r="J14" s="114" t="s">
        <v>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4" t="s">
        <v>26</v>
      </c>
      <c r="F15" s="32"/>
      <c r="G15" s="32"/>
      <c r="H15" s="32"/>
      <c r="I15" s="115" t="s">
        <v>27</v>
      </c>
      <c r="J15" s="114" t="s">
        <v>1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28</v>
      </c>
      <c r="E17" s="32"/>
      <c r="F17" s="32"/>
      <c r="G17" s="32"/>
      <c r="H17" s="32"/>
      <c r="I17" s="115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92" t="str">
        <f>'Rekapitulace stavby'!E14</f>
        <v>Vyplň údaj</v>
      </c>
      <c r="F18" s="293"/>
      <c r="G18" s="293"/>
      <c r="H18" s="293"/>
      <c r="I18" s="115" t="s">
        <v>27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30</v>
      </c>
      <c r="E20" s="32"/>
      <c r="F20" s="32"/>
      <c r="G20" s="32"/>
      <c r="H20" s="32"/>
      <c r="I20" s="115" t="s">
        <v>25</v>
      </c>
      <c r="J20" s="114" t="s">
        <v>1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">
        <v>31</v>
      </c>
      <c r="F21" s="32"/>
      <c r="G21" s="32"/>
      <c r="H21" s="32"/>
      <c r="I21" s="115" t="s">
        <v>27</v>
      </c>
      <c r="J21" s="114" t="s">
        <v>1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33</v>
      </c>
      <c r="E23" s="32"/>
      <c r="F23" s="32"/>
      <c r="G23" s="32"/>
      <c r="H23" s="32"/>
      <c r="I23" s="115" t="s">
        <v>25</v>
      </c>
      <c r="J23" s="114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27</v>
      </c>
      <c r="J24" s="114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34</v>
      </c>
      <c r="E26" s="32"/>
      <c r="F26" s="32"/>
      <c r="G26" s="32"/>
      <c r="H26" s="32"/>
      <c r="I26" s="113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117"/>
      <c r="B27" s="118"/>
      <c r="C27" s="117"/>
      <c r="D27" s="117"/>
      <c r="E27" s="294" t="s">
        <v>1</v>
      </c>
      <c r="F27" s="294"/>
      <c r="G27" s="294"/>
      <c r="H27" s="294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1"/>
      <c r="E29" s="121"/>
      <c r="F29" s="121"/>
      <c r="G29" s="121"/>
      <c r="H29" s="121"/>
      <c r="I29" s="122"/>
      <c r="J29" s="121"/>
      <c r="K29" s="12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35</v>
      </c>
      <c r="E30" s="32"/>
      <c r="F30" s="32"/>
      <c r="G30" s="32"/>
      <c r="H30" s="32"/>
      <c r="I30" s="113"/>
      <c r="J30" s="124">
        <f>ROUND(J121,2)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1"/>
      <c r="E31" s="121"/>
      <c r="F31" s="121"/>
      <c r="G31" s="121"/>
      <c r="H31" s="121"/>
      <c r="I31" s="122"/>
      <c r="J31" s="121"/>
      <c r="K31" s="121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5" t="s">
        <v>37</v>
      </c>
      <c r="G32" s="32"/>
      <c r="H32" s="32"/>
      <c r="I32" s="126" t="s">
        <v>36</v>
      </c>
      <c r="J32" s="125" t="s">
        <v>38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7" t="s">
        <v>39</v>
      </c>
      <c r="E33" s="112" t="s">
        <v>40</v>
      </c>
      <c r="F33" s="128">
        <f>ROUND((SUM(BE121:BE164)),2)</f>
        <v>0</v>
      </c>
      <c r="G33" s="32"/>
      <c r="H33" s="32"/>
      <c r="I33" s="129">
        <v>0.21</v>
      </c>
      <c r="J33" s="128">
        <f>ROUND(((SUM(BE121:BE164))*I33),2)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12" t="s">
        <v>41</v>
      </c>
      <c r="F34" s="128">
        <f>ROUND((SUM(BF121:BF164)),2)</f>
        <v>0</v>
      </c>
      <c r="G34" s="32"/>
      <c r="H34" s="32"/>
      <c r="I34" s="129">
        <v>0.15</v>
      </c>
      <c r="J34" s="128">
        <f>ROUND(((SUM(BF121:BF164))*I34),2)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112" t="s">
        <v>42</v>
      </c>
      <c r="F35" s="128">
        <f>ROUND((SUM(BG121:BG164)),2)</f>
        <v>0</v>
      </c>
      <c r="G35" s="32"/>
      <c r="H35" s="32"/>
      <c r="I35" s="129">
        <v>0.21</v>
      </c>
      <c r="J35" s="128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7"/>
      <c r="C36" s="32"/>
      <c r="D36" s="32"/>
      <c r="E36" s="112" t="s">
        <v>43</v>
      </c>
      <c r="F36" s="128">
        <f>ROUND((SUM(BH121:BH164)),2)</f>
        <v>0</v>
      </c>
      <c r="G36" s="32"/>
      <c r="H36" s="32"/>
      <c r="I36" s="129">
        <v>0.15</v>
      </c>
      <c r="J36" s="128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2" t="s">
        <v>44</v>
      </c>
      <c r="F37" s="128">
        <f>ROUND((SUM(BI121:BI164)),2)</f>
        <v>0</v>
      </c>
      <c r="G37" s="32"/>
      <c r="H37" s="32"/>
      <c r="I37" s="129">
        <v>0</v>
      </c>
      <c r="J37" s="128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113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0"/>
      <c r="D39" s="131" t="s">
        <v>45</v>
      </c>
      <c r="E39" s="132"/>
      <c r="F39" s="132"/>
      <c r="G39" s="133" t="s">
        <v>46</v>
      </c>
      <c r="H39" s="134" t="s">
        <v>47</v>
      </c>
      <c r="I39" s="135"/>
      <c r="J39" s="136">
        <f>SUM(J30:J37)</f>
        <v>0</v>
      </c>
      <c r="K39" s="137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113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18"/>
      <c r="I41" s="106"/>
      <c r="L41" s="18"/>
    </row>
    <row r="42" spans="2:12" s="1" customFormat="1" ht="14.45" customHeight="1">
      <c r="B42" s="18"/>
      <c r="I42" s="106"/>
      <c r="L42" s="18"/>
    </row>
    <row r="43" spans="2:12" s="1" customFormat="1" ht="14.45" customHeight="1">
      <c r="B43" s="18"/>
      <c r="I43" s="106"/>
      <c r="L43" s="18"/>
    </row>
    <row r="44" spans="2:12" s="1" customFormat="1" ht="14.45" customHeight="1">
      <c r="B44" s="18"/>
      <c r="I44" s="106"/>
      <c r="L44" s="18"/>
    </row>
    <row r="45" spans="2:12" s="1" customFormat="1" ht="14.45" customHeight="1">
      <c r="B45" s="18"/>
      <c r="I45" s="106"/>
      <c r="L45" s="18"/>
    </row>
    <row r="46" spans="2:12" s="1" customFormat="1" ht="14.45" customHeight="1">
      <c r="B46" s="18"/>
      <c r="I46" s="106"/>
      <c r="L46" s="18"/>
    </row>
    <row r="47" spans="2:12" s="1" customFormat="1" ht="14.45" customHeight="1">
      <c r="B47" s="18"/>
      <c r="I47" s="106"/>
      <c r="L47" s="18"/>
    </row>
    <row r="48" spans="2:12" s="1" customFormat="1" ht="14.45" customHeight="1">
      <c r="B48" s="18"/>
      <c r="I48" s="106"/>
      <c r="L48" s="18"/>
    </row>
    <row r="49" spans="2:12" s="1" customFormat="1" ht="14.45" customHeight="1">
      <c r="B49" s="18"/>
      <c r="I49" s="106"/>
      <c r="L49" s="18"/>
    </row>
    <row r="50" spans="2:12" s="2" customFormat="1" ht="14.45" customHeight="1">
      <c r="B50" s="49"/>
      <c r="D50" s="138" t="s">
        <v>48</v>
      </c>
      <c r="E50" s="139"/>
      <c r="F50" s="139"/>
      <c r="G50" s="138" t="s">
        <v>49</v>
      </c>
      <c r="H50" s="139"/>
      <c r="I50" s="140"/>
      <c r="J50" s="139"/>
      <c r="K50" s="139"/>
      <c r="L50" s="49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32"/>
      <c r="B61" s="37"/>
      <c r="C61" s="32"/>
      <c r="D61" s="141" t="s">
        <v>50</v>
      </c>
      <c r="E61" s="142"/>
      <c r="F61" s="143" t="s">
        <v>51</v>
      </c>
      <c r="G61" s="141" t="s">
        <v>50</v>
      </c>
      <c r="H61" s="142"/>
      <c r="I61" s="144"/>
      <c r="J61" s="145" t="s">
        <v>51</v>
      </c>
      <c r="K61" s="142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32"/>
      <c r="B65" s="37"/>
      <c r="C65" s="32"/>
      <c r="D65" s="138" t="s">
        <v>52</v>
      </c>
      <c r="E65" s="146"/>
      <c r="F65" s="146"/>
      <c r="G65" s="138" t="s">
        <v>53</v>
      </c>
      <c r="H65" s="146"/>
      <c r="I65" s="147"/>
      <c r="J65" s="146"/>
      <c r="K65" s="14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32"/>
      <c r="B76" s="37"/>
      <c r="C76" s="32"/>
      <c r="D76" s="141" t="s">
        <v>50</v>
      </c>
      <c r="E76" s="142"/>
      <c r="F76" s="143" t="s">
        <v>51</v>
      </c>
      <c r="G76" s="141" t="s">
        <v>50</v>
      </c>
      <c r="H76" s="142"/>
      <c r="I76" s="144"/>
      <c r="J76" s="145" t="s">
        <v>51</v>
      </c>
      <c r="K76" s="142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8"/>
      <c r="C77" s="149"/>
      <c r="D77" s="149"/>
      <c r="E77" s="149"/>
      <c r="F77" s="149"/>
      <c r="G77" s="149"/>
      <c r="H77" s="149"/>
      <c r="I77" s="150"/>
      <c r="J77" s="149"/>
      <c r="K77" s="149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51"/>
      <c r="C81" s="152"/>
      <c r="D81" s="152"/>
      <c r="E81" s="152"/>
      <c r="F81" s="152"/>
      <c r="G81" s="152"/>
      <c r="H81" s="152"/>
      <c r="I81" s="153"/>
      <c r="J81" s="152"/>
      <c r="K81" s="15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107</v>
      </c>
      <c r="D82" s="34"/>
      <c r="E82" s="34"/>
      <c r="F82" s="34"/>
      <c r="G82" s="34"/>
      <c r="H82" s="34"/>
      <c r="I82" s="113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113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5" customHeight="1">
      <c r="A85" s="32"/>
      <c r="B85" s="33"/>
      <c r="C85" s="34"/>
      <c r="D85" s="34"/>
      <c r="E85" s="286" t="str">
        <f>E7</f>
        <v>VN Staré Místo</v>
      </c>
      <c r="F85" s="287"/>
      <c r="G85" s="287"/>
      <c r="H85" s="287"/>
      <c r="I85" s="113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105</v>
      </c>
      <c r="D86" s="34"/>
      <c r="E86" s="34"/>
      <c r="F86" s="34"/>
      <c r="G86" s="34"/>
      <c r="H86" s="34"/>
      <c r="I86" s="113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5" customHeight="1">
      <c r="A87" s="32"/>
      <c r="B87" s="33"/>
      <c r="C87" s="34"/>
      <c r="D87" s="34"/>
      <c r="E87" s="269" t="str">
        <f>E9</f>
        <v>SO-05 - Deponie</v>
      </c>
      <c r="F87" s="285"/>
      <c r="G87" s="285"/>
      <c r="H87" s="285"/>
      <c r="I87" s="113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 xml:space="preserve"> </v>
      </c>
      <c r="G89" s="34"/>
      <c r="H89" s="34"/>
      <c r="I89" s="115" t="s">
        <v>22</v>
      </c>
      <c r="J89" s="64" t="str">
        <f>IF(J12="","",J12)</f>
        <v>8. 10. 2019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6.45" customHeight="1">
      <c r="A91" s="32"/>
      <c r="B91" s="33"/>
      <c r="C91" s="27" t="s">
        <v>24</v>
      </c>
      <c r="D91" s="34"/>
      <c r="E91" s="34"/>
      <c r="F91" s="25" t="str">
        <f>E15</f>
        <v>Obec Staré Místo</v>
      </c>
      <c r="G91" s="34"/>
      <c r="H91" s="34"/>
      <c r="I91" s="115" t="s">
        <v>30</v>
      </c>
      <c r="J91" s="30" t="str">
        <f>E21</f>
        <v>Agroprojekce Litomyšl,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115" t="s">
        <v>33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54" t="s">
        <v>108</v>
      </c>
      <c r="D94" s="155"/>
      <c r="E94" s="155"/>
      <c r="F94" s="155"/>
      <c r="G94" s="155"/>
      <c r="H94" s="155"/>
      <c r="I94" s="156"/>
      <c r="J94" s="157" t="s">
        <v>109</v>
      </c>
      <c r="K94" s="155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8" t="s">
        <v>110</v>
      </c>
      <c r="D96" s="34"/>
      <c r="E96" s="34"/>
      <c r="F96" s="34"/>
      <c r="G96" s="34"/>
      <c r="H96" s="34"/>
      <c r="I96" s="113"/>
      <c r="J96" s="82">
        <f>J121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111</v>
      </c>
    </row>
    <row r="97" spans="2:12" s="9" customFormat="1" ht="24.95" customHeight="1">
      <c r="B97" s="159"/>
      <c r="C97" s="160"/>
      <c r="D97" s="161" t="s">
        <v>112</v>
      </c>
      <c r="E97" s="162"/>
      <c r="F97" s="162"/>
      <c r="G97" s="162"/>
      <c r="H97" s="162"/>
      <c r="I97" s="163"/>
      <c r="J97" s="164">
        <f>J122</f>
        <v>0</v>
      </c>
      <c r="K97" s="160"/>
      <c r="L97" s="165"/>
    </row>
    <row r="98" spans="2:12" s="10" customFormat="1" ht="19.9" customHeight="1">
      <c r="B98" s="166"/>
      <c r="C98" s="167"/>
      <c r="D98" s="168" t="s">
        <v>113</v>
      </c>
      <c r="E98" s="169"/>
      <c r="F98" s="169"/>
      <c r="G98" s="169"/>
      <c r="H98" s="169"/>
      <c r="I98" s="170"/>
      <c r="J98" s="171">
        <f>J123</f>
        <v>0</v>
      </c>
      <c r="K98" s="167"/>
      <c r="L98" s="172"/>
    </row>
    <row r="99" spans="2:12" s="10" customFormat="1" ht="19.9" customHeight="1">
      <c r="B99" s="166"/>
      <c r="C99" s="167"/>
      <c r="D99" s="168" t="s">
        <v>116</v>
      </c>
      <c r="E99" s="169"/>
      <c r="F99" s="169"/>
      <c r="G99" s="169"/>
      <c r="H99" s="169"/>
      <c r="I99" s="170"/>
      <c r="J99" s="171">
        <f>J142</f>
        <v>0</v>
      </c>
      <c r="K99" s="167"/>
      <c r="L99" s="172"/>
    </row>
    <row r="100" spans="2:12" s="10" customFormat="1" ht="19.9" customHeight="1">
      <c r="B100" s="166"/>
      <c r="C100" s="167"/>
      <c r="D100" s="168" t="s">
        <v>409</v>
      </c>
      <c r="E100" s="169"/>
      <c r="F100" s="169"/>
      <c r="G100" s="169"/>
      <c r="H100" s="169"/>
      <c r="I100" s="170"/>
      <c r="J100" s="171">
        <f>J153</f>
        <v>0</v>
      </c>
      <c r="K100" s="167"/>
      <c r="L100" s="172"/>
    </row>
    <row r="101" spans="2:12" s="10" customFormat="1" ht="19.9" customHeight="1">
      <c r="B101" s="166"/>
      <c r="C101" s="167"/>
      <c r="D101" s="168" t="s">
        <v>118</v>
      </c>
      <c r="E101" s="169"/>
      <c r="F101" s="169"/>
      <c r="G101" s="169"/>
      <c r="H101" s="169"/>
      <c r="I101" s="170"/>
      <c r="J101" s="171">
        <f>J162</f>
        <v>0</v>
      </c>
      <c r="K101" s="167"/>
      <c r="L101" s="172"/>
    </row>
    <row r="102" spans="1:31" s="2" customFormat="1" ht="21.75" customHeight="1">
      <c r="A102" s="32"/>
      <c r="B102" s="33"/>
      <c r="C102" s="34"/>
      <c r="D102" s="34"/>
      <c r="E102" s="34"/>
      <c r="F102" s="34"/>
      <c r="G102" s="34"/>
      <c r="H102" s="34"/>
      <c r="I102" s="113"/>
      <c r="J102" s="34"/>
      <c r="K102" s="34"/>
      <c r="L102" s="49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52"/>
      <c r="C103" s="53"/>
      <c r="D103" s="53"/>
      <c r="E103" s="53"/>
      <c r="F103" s="53"/>
      <c r="G103" s="53"/>
      <c r="H103" s="53"/>
      <c r="I103" s="150"/>
      <c r="J103" s="53"/>
      <c r="K103" s="53"/>
      <c r="L103" s="49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54"/>
      <c r="C107" s="55"/>
      <c r="D107" s="55"/>
      <c r="E107" s="55"/>
      <c r="F107" s="55"/>
      <c r="G107" s="55"/>
      <c r="H107" s="55"/>
      <c r="I107" s="153"/>
      <c r="J107" s="55"/>
      <c r="K107" s="55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1" t="s">
        <v>119</v>
      </c>
      <c r="D108" s="34"/>
      <c r="E108" s="34"/>
      <c r="F108" s="34"/>
      <c r="G108" s="34"/>
      <c r="H108" s="34"/>
      <c r="I108" s="113"/>
      <c r="J108" s="34"/>
      <c r="K108" s="34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113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16</v>
      </c>
      <c r="D110" s="34"/>
      <c r="E110" s="34"/>
      <c r="F110" s="34"/>
      <c r="G110" s="34"/>
      <c r="H110" s="34"/>
      <c r="I110" s="113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4.45" customHeight="1">
      <c r="A111" s="32"/>
      <c r="B111" s="33"/>
      <c r="C111" s="34"/>
      <c r="D111" s="34"/>
      <c r="E111" s="286" t="str">
        <f>E7</f>
        <v>VN Staré Místo</v>
      </c>
      <c r="F111" s="287"/>
      <c r="G111" s="287"/>
      <c r="H111" s="287"/>
      <c r="I111" s="113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105</v>
      </c>
      <c r="D112" s="34"/>
      <c r="E112" s="34"/>
      <c r="F112" s="34"/>
      <c r="G112" s="34"/>
      <c r="H112" s="34"/>
      <c r="I112" s="113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4.45" customHeight="1">
      <c r="A113" s="32"/>
      <c r="B113" s="33"/>
      <c r="C113" s="34"/>
      <c r="D113" s="34"/>
      <c r="E113" s="269" t="str">
        <f>E9</f>
        <v>SO-05 - Deponie</v>
      </c>
      <c r="F113" s="285"/>
      <c r="G113" s="285"/>
      <c r="H113" s="285"/>
      <c r="I113" s="113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113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20</v>
      </c>
      <c r="D115" s="34"/>
      <c r="E115" s="34"/>
      <c r="F115" s="25" t="str">
        <f>F12</f>
        <v xml:space="preserve"> </v>
      </c>
      <c r="G115" s="34"/>
      <c r="H115" s="34"/>
      <c r="I115" s="115" t="s">
        <v>22</v>
      </c>
      <c r="J115" s="64" t="str">
        <f>IF(J12="","",J12)</f>
        <v>8. 10. 2019</v>
      </c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113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6.45" customHeight="1">
      <c r="A117" s="32"/>
      <c r="B117" s="33"/>
      <c r="C117" s="27" t="s">
        <v>24</v>
      </c>
      <c r="D117" s="34"/>
      <c r="E117" s="34"/>
      <c r="F117" s="25" t="str">
        <f>E15</f>
        <v>Obec Staré Místo</v>
      </c>
      <c r="G117" s="34"/>
      <c r="H117" s="34"/>
      <c r="I117" s="115" t="s">
        <v>30</v>
      </c>
      <c r="J117" s="30" t="str">
        <f>E21</f>
        <v>Agroprojekce Litomyšl, s.r.o.</v>
      </c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6" customHeight="1">
      <c r="A118" s="32"/>
      <c r="B118" s="33"/>
      <c r="C118" s="27" t="s">
        <v>28</v>
      </c>
      <c r="D118" s="34"/>
      <c r="E118" s="34"/>
      <c r="F118" s="25" t="str">
        <f>IF(E18="","",E18)</f>
        <v>Vyplň údaj</v>
      </c>
      <c r="G118" s="34"/>
      <c r="H118" s="34"/>
      <c r="I118" s="115" t="s">
        <v>33</v>
      </c>
      <c r="J118" s="30" t="str">
        <f>E24</f>
        <v xml:space="preserve"> </v>
      </c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5" customHeight="1">
      <c r="A119" s="32"/>
      <c r="B119" s="33"/>
      <c r="C119" s="34"/>
      <c r="D119" s="34"/>
      <c r="E119" s="34"/>
      <c r="F119" s="34"/>
      <c r="G119" s="34"/>
      <c r="H119" s="34"/>
      <c r="I119" s="113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73"/>
      <c r="B120" s="174"/>
      <c r="C120" s="175" t="s">
        <v>120</v>
      </c>
      <c r="D120" s="176" t="s">
        <v>60</v>
      </c>
      <c r="E120" s="176" t="s">
        <v>56</v>
      </c>
      <c r="F120" s="176" t="s">
        <v>57</v>
      </c>
      <c r="G120" s="176" t="s">
        <v>121</v>
      </c>
      <c r="H120" s="176" t="s">
        <v>122</v>
      </c>
      <c r="I120" s="177" t="s">
        <v>123</v>
      </c>
      <c r="J120" s="176" t="s">
        <v>109</v>
      </c>
      <c r="K120" s="178" t="s">
        <v>124</v>
      </c>
      <c r="L120" s="179"/>
      <c r="M120" s="73" t="s">
        <v>1</v>
      </c>
      <c r="N120" s="74" t="s">
        <v>39</v>
      </c>
      <c r="O120" s="74" t="s">
        <v>125</v>
      </c>
      <c r="P120" s="74" t="s">
        <v>126</v>
      </c>
      <c r="Q120" s="74" t="s">
        <v>127</v>
      </c>
      <c r="R120" s="74" t="s">
        <v>128</v>
      </c>
      <c r="S120" s="74" t="s">
        <v>129</v>
      </c>
      <c r="T120" s="75" t="s">
        <v>130</v>
      </c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</row>
    <row r="121" spans="1:63" s="2" customFormat="1" ht="22.9" customHeight="1">
      <c r="A121" s="32"/>
      <c r="B121" s="33"/>
      <c r="C121" s="80" t="s">
        <v>131</v>
      </c>
      <c r="D121" s="34"/>
      <c r="E121" s="34"/>
      <c r="F121" s="34"/>
      <c r="G121" s="34"/>
      <c r="H121" s="34"/>
      <c r="I121" s="113"/>
      <c r="J121" s="180">
        <f>BK121</f>
        <v>0</v>
      </c>
      <c r="K121" s="34"/>
      <c r="L121" s="37"/>
      <c r="M121" s="76"/>
      <c r="N121" s="181"/>
      <c r="O121" s="77"/>
      <c r="P121" s="182">
        <f>P122</f>
        <v>0</v>
      </c>
      <c r="Q121" s="77"/>
      <c r="R121" s="182">
        <f>R122</f>
        <v>604.2587970000001</v>
      </c>
      <c r="S121" s="77"/>
      <c r="T121" s="183">
        <f>T122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5" t="s">
        <v>74</v>
      </c>
      <c r="AU121" s="15" t="s">
        <v>111</v>
      </c>
      <c r="BK121" s="184">
        <f>BK122</f>
        <v>0</v>
      </c>
    </row>
    <row r="122" spans="2:63" s="12" customFormat="1" ht="25.9" customHeight="1">
      <c r="B122" s="185"/>
      <c r="C122" s="186"/>
      <c r="D122" s="187" t="s">
        <v>74</v>
      </c>
      <c r="E122" s="188" t="s">
        <v>132</v>
      </c>
      <c r="F122" s="188" t="s">
        <v>133</v>
      </c>
      <c r="G122" s="186"/>
      <c r="H122" s="186"/>
      <c r="I122" s="189"/>
      <c r="J122" s="190">
        <f>BK122</f>
        <v>0</v>
      </c>
      <c r="K122" s="186"/>
      <c r="L122" s="191"/>
      <c r="M122" s="192"/>
      <c r="N122" s="193"/>
      <c r="O122" s="193"/>
      <c r="P122" s="194">
        <f>P123+P142+P153+P162</f>
        <v>0</v>
      </c>
      <c r="Q122" s="193"/>
      <c r="R122" s="194">
        <f>R123+R142+R153+R162</f>
        <v>604.2587970000001</v>
      </c>
      <c r="S122" s="193"/>
      <c r="T122" s="195">
        <f>T123+T142+T153+T162</f>
        <v>0</v>
      </c>
      <c r="AR122" s="196" t="s">
        <v>83</v>
      </c>
      <c r="AT122" s="197" t="s">
        <v>74</v>
      </c>
      <c r="AU122" s="197" t="s">
        <v>75</v>
      </c>
      <c r="AY122" s="196" t="s">
        <v>134</v>
      </c>
      <c r="BK122" s="198">
        <f>BK123+BK142+BK153+BK162</f>
        <v>0</v>
      </c>
    </row>
    <row r="123" spans="2:63" s="12" customFormat="1" ht="22.9" customHeight="1">
      <c r="B123" s="185"/>
      <c r="C123" s="186"/>
      <c r="D123" s="187" t="s">
        <v>74</v>
      </c>
      <c r="E123" s="199" t="s">
        <v>83</v>
      </c>
      <c r="F123" s="199" t="s">
        <v>135</v>
      </c>
      <c r="G123" s="186"/>
      <c r="H123" s="186"/>
      <c r="I123" s="189"/>
      <c r="J123" s="200">
        <f>BK123</f>
        <v>0</v>
      </c>
      <c r="K123" s="186"/>
      <c r="L123" s="191"/>
      <c r="M123" s="192"/>
      <c r="N123" s="193"/>
      <c r="O123" s="193"/>
      <c r="P123" s="194">
        <f>SUM(P124:P141)</f>
        <v>0</v>
      </c>
      <c r="Q123" s="193"/>
      <c r="R123" s="194">
        <f>SUM(R124:R141)</f>
        <v>0.052077</v>
      </c>
      <c r="S123" s="193"/>
      <c r="T123" s="195">
        <f>SUM(T124:T141)</f>
        <v>0</v>
      </c>
      <c r="AR123" s="196" t="s">
        <v>83</v>
      </c>
      <c r="AT123" s="197" t="s">
        <v>74</v>
      </c>
      <c r="AU123" s="197" t="s">
        <v>83</v>
      </c>
      <c r="AY123" s="196" t="s">
        <v>134</v>
      </c>
      <c r="BK123" s="198">
        <f>SUM(BK124:BK141)</f>
        <v>0</v>
      </c>
    </row>
    <row r="124" spans="1:65" s="2" customFormat="1" ht="14.45" customHeight="1">
      <c r="A124" s="32"/>
      <c r="B124" s="33"/>
      <c r="C124" s="201" t="s">
        <v>83</v>
      </c>
      <c r="D124" s="201" t="s">
        <v>136</v>
      </c>
      <c r="E124" s="202" t="s">
        <v>804</v>
      </c>
      <c r="F124" s="203" t="s">
        <v>805</v>
      </c>
      <c r="G124" s="204" t="s">
        <v>156</v>
      </c>
      <c r="H124" s="205">
        <v>4818.3</v>
      </c>
      <c r="I124" s="206"/>
      <c r="J124" s="207">
        <f>ROUND(I124*H124,2)</f>
        <v>0</v>
      </c>
      <c r="K124" s="203" t="s">
        <v>140</v>
      </c>
      <c r="L124" s="37"/>
      <c r="M124" s="208" t="s">
        <v>1</v>
      </c>
      <c r="N124" s="209" t="s">
        <v>40</v>
      </c>
      <c r="O124" s="69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12" t="s">
        <v>141</v>
      </c>
      <c r="AT124" s="212" t="s">
        <v>136</v>
      </c>
      <c r="AU124" s="212" t="s">
        <v>86</v>
      </c>
      <c r="AY124" s="15" t="s">
        <v>134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5" t="s">
        <v>83</v>
      </c>
      <c r="BK124" s="213">
        <f>ROUND(I124*H124,2)</f>
        <v>0</v>
      </c>
      <c r="BL124" s="15" t="s">
        <v>141</v>
      </c>
      <c r="BM124" s="212" t="s">
        <v>806</v>
      </c>
    </row>
    <row r="125" spans="1:47" s="2" customFormat="1" ht="19.5">
      <c r="A125" s="32"/>
      <c r="B125" s="33"/>
      <c r="C125" s="34"/>
      <c r="D125" s="214" t="s">
        <v>143</v>
      </c>
      <c r="E125" s="34"/>
      <c r="F125" s="215" t="s">
        <v>807</v>
      </c>
      <c r="G125" s="34"/>
      <c r="H125" s="34"/>
      <c r="I125" s="113"/>
      <c r="J125" s="34"/>
      <c r="K125" s="34"/>
      <c r="L125" s="37"/>
      <c r="M125" s="216"/>
      <c r="N125" s="217"/>
      <c r="O125" s="69"/>
      <c r="P125" s="69"/>
      <c r="Q125" s="69"/>
      <c r="R125" s="69"/>
      <c r="S125" s="69"/>
      <c r="T125" s="70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5" t="s">
        <v>143</v>
      </c>
      <c r="AU125" s="15" t="s">
        <v>86</v>
      </c>
    </row>
    <row r="126" spans="2:51" s="13" customFormat="1" ht="12">
      <c r="B126" s="218"/>
      <c r="C126" s="219"/>
      <c r="D126" s="214" t="s">
        <v>159</v>
      </c>
      <c r="E126" s="220" t="s">
        <v>1</v>
      </c>
      <c r="F126" s="221" t="s">
        <v>808</v>
      </c>
      <c r="G126" s="219"/>
      <c r="H126" s="222">
        <v>4818.3</v>
      </c>
      <c r="I126" s="223"/>
      <c r="J126" s="219"/>
      <c r="K126" s="219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159</v>
      </c>
      <c r="AU126" s="228" t="s">
        <v>86</v>
      </c>
      <c r="AV126" s="13" t="s">
        <v>86</v>
      </c>
      <c r="AW126" s="13" t="s">
        <v>32</v>
      </c>
      <c r="AX126" s="13" t="s">
        <v>83</v>
      </c>
      <c r="AY126" s="228" t="s">
        <v>134</v>
      </c>
    </row>
    <row r="127" spans="1:65" s="2" customFormat="1" ht="14.45" customHeight="1">
      <c r="A127" s="32"/>
      <c r="B127" s="33"/>
      <c r="C127" s="201" t="s">
        <v>86</v>
      </c>
      <c r="D127" s="201" t="s">
        <v>136</v>
      </c>
      <c r="E127" s="202" t="s">
        <v>255</v>
      </c>
      <c r="F127" s="203" t="s">
        <v>256</v>
      </c>
      <c r="G127" s="204" t="s">
        <v>251</v>
      </c>
      <c r="H127" s="205">
        <v>998</v>
      </c>
      <c r="I127" s="206"/>
      <c r="J127" s="207">
        <f>ROUND(I127*H127,2)</f>
        <v>0</v>
      </c>
      <c r="K127" s="203" t="s">
        <v>140</v>
      </c>
      <c r="L127" s="37"/>
      <c r="M127" s="208" t="s">
        <v>1</v>
      </c>
      <c r="N127" s="209" t="s">
        <v>40</v>
      </c>
      <c r="O127" s="69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12" t="s">
        <v>141</v>
      </c>
      <c r="AT127" s="212" t="s">
        <v>136</v>
      </c>
      <c r="AU127" s="212" t="s">
        <v>86</v>
      </c>
      <c r="AY127" s="15" t="s">
        <v>134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5" t="s">
        <v>83</v>
      </c>
      <c r="BK127" s="213">
        <f>ROUND(I127*H127,2)</f>
        <v>0</v>
      </c>
      <c r="BL127" s="15" t="s">
        <v>141</v>
      </c>
      <c r="BM127" s="212" t="s">
        <v>809</v>
      </c>
    </row>
    <row r="128" spans="1:47" s="2" customFormat="1" ht="19.5">
      <c r="A128" s="32"/>
      <c r="B128" s="33"/>
      <c r="C128" s="34"/>
      <c r="D128" s="214" t="s">
        <v>143</v>
      </c>
      <c r="E128" s="34"/>
      <c r="F128" s="215" t="s">
        <v>258</v>
      </c>
      <c r="G128" s="34"/>
      <c r="H128" s="34"/>
      <c r="I128" s="113"/>
      <c r="J128" s="34"/>
      <c r="K128" s="34"/>
      <c r="L128" s="37"/>
      <c r="M128" s="216"/>
      <c r="N128" s="217"/>
      <c r="O128" s="69"/>
      <c r="P128" s="69"/>
      <c r="Q128" s="69"/>
      <c r="R128" s="69"/>
      <c r="S128" s="69"/>
      <c r="T128" s="70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5" t="s">
        <v>143</v>
      </c>
      <c r="AU128" s="15" t="s">
        <v>86</v>
      </c>
    </row>
    <row r="129" spans="2:51" s="13" customFormat="1" ht="12">
      <c r="B129" s="218"/>
      <c r="C129" s="219"/>
      <c r="D129" s="214" t="s">
        <v>159</v>
      </c>
      <c r="E129" s="220" t="s">
        <v>1</v>
      </c>
      <c r="F129" s="221" t="s">
        <v>810</v>
      </c>
      <c r="G129" s="219"/>
      <c r="H129" s="222">
        <v>998</v>
      </c>
      <c r="I129" s="223"/>
      <c r="J129" s="219"/>
      <c r="K129" s="219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159</v>
      </c>
      <c r="AU129" s="228" t="s">
        <v>86</v>
      </c>
      <c r="AV129" s="13" t="s">
        <v>86</v>
      </c>
      <c r="AW129" s="13" t="s">
        <v>32</v>
      </c>
      <c r="AX129" s="13" t="s">
        <v>83</v>
      </c>
      <c r="AY129" s="228" t="s">
        <v>134</v>
      </c>
    </row>
    <row r="130" spans="1:65" s="2" customFormat="1" ht="14.45" customHeight="1">
      <c r="A130" s="32"/>
      <c r="B130" s="33"/>
      <c r="C130" s="201" t="s">
        <v>149</v>
      </c>
      <c r="D130" s="201" t="s">
        <v>136</v>
      </c>
      <c r="E130" s="202" t="s">
        <v>260</v>
      </c>
      <c r="F130" s="203" t="s">
        <v>261</v>
      </c>
      <c r="G130" s="204" t="s">
        <v>251</v>
      </c>
      <c r="H130" s="205">
        <v>1530</v>
      </c>
      <c r="I130" s="206"/>
      <c r="J130" s="207">
        <f>ROUND(I130*H130,2)</f>
        <v>0</v>
      </c>
      <c r="K130" s="203" t="s">
        <v>140</v>
      </c>
      <c r="L130" s="37"/>
      <c r="M130" s="208" t="s">
        <v>1</v>
      </c>
      <c r="N130" s="209" t="s">
        <v>40</v>
      </c>
      <c r="O130" s="69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12" t="s">
        <v>141</v>
      </c>
      <c r="AT130" s="212" t="s">
        <v>136</v>
      </c>
      <c r="AU130" s="212" t="s">
        <v>86</v>
      </c>
      <c r="AY130" s="15" t="s">
        <v>134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5" t="s">
        <v>83</v>
      </c>
      <c r="BK130" s="213">
        <f>ROUND(I130*H130,2)</f>
        <v>0</v>
      </c>
      <c r="BL130" s="15" t="s">
        <v>141</v>
      </c>
      <c r="BM130" s="212" t="s">
        <v>811</v>
      </c>
    </row>
    <row r="131" spans="1:47" s="2" customFormat="1" ht="19.5">
      <c r="A131" s="32"/>
      <c r="B131" s="33"/>
      <c r="C131" s="34"/>
      <c r="D131" s="214" t="s">
        <v>143</v>
      </c>
      <c r="E131" s="34"/>
      <c r="F131" s="215" t="s">
        <v>263</v>
      </c>
      <c r="G131" s="34"/>
      <c r="H131" s="34"/>
      <c r="I131" s="113"/>
      <c r="J131" s="34"/>
      <c r="K131" s="34"/>
      <c r="L131" s="37"/>
      <c r="M131" s="216"/>
      <c r="N131" s="217"/>
      <c r="O131" s="69"/>
      <c r="P131" s="69"/>
      <c r="Q131" s="69"/>
      <c r="R131" s="69"/>
      <c r="S131" s="69"/>
      <c r="T131" s="70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5" t="s">
        <v>143</v>
      </c>
      <c r="AU131" s="15" t="s">
        <v>86</v>
      </c>
    </row>
    <row r="132" spans="2:51" s="13" customFormat="1" ht="12">
      <c r="B132" s="218"/>
      <c r="C132" s="219"/>
      <c r="D132" s="214" t="s">
        <v>159</v>
      </c>
      <c r="E132" s="220" t="s">
        <v>1</v>
      </c>
      <c r="F132" s="221" t="s">
        <v>812</v>
      </c>
      <c r="G132" s="219"/>
      <c r="H132" s="222">
        <v>1530</v>
      </c>
      <c r="I132" s="223"/>
      <c r="J132" s="219"/>
      <c r="K132" s="219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159</v>
      </c>
      <c r="AU132" s="228" t="s">
        <v>86</v>
      </c>
      <c r="AV132" s="13" t="s">
        <v>86</v>
      </c>
      <c r="AW132" s="13" t="s">
        <v>32</v>
      </c>
      <c r="AX132" s="13" t="s">
        <v>83</v>
      </c>
      <c r="AY132" s="228" t="s">
        <v>134</v>
      </c>
    </row>
    <row r="133" spans="1:65" s="2" customFormat="1" ht="14.45" customHeight="1">
      <c r="A133" s="32"/>
      <c r="B133" s="33"/>
      <c r="C133" s="229" t="s">
        <v>141</v>
      </c>
      <c r="D133" s="229" t="s">
        <v>163</v>
      </c>
      <c r="E133" s="230" t="s">
        <v>266</v>
      </c>
      <c r="F133" s="231" t="s">
        <v>267</v>
      </c>
      <c r="G133" s="232" t="s">
        <v>268</v>
      </c>
      <c r="H133" s="233">
        <v>52.077</v>
      </c>
      <c r="I133" s="234"/>
      <c r="J133" s="235">
        <f>ROUND(I133*H133,2)</f>
        <v>0</v>
      </c>
      <c r="K133" s="231" t="s">
        <v>140</v>
      </c>
      <c r="L133" s="236"/>
      <c r="M133" s="237" t="s">
        <v>1</v>
      </c>
      <c r="N133" s="238" t="s">
        <v>40</v>
      </c>
      <c r="O133" s="69"/>
      <c r="P133" s="210">
        <f>O133*H133</f>
        <v>0</v>
      </c>
      <c r="Q133" s="210">
        <v>0.001</v>
      </c>
      <c r="R133" s="210">
        <f>Q133*H133</f>
        <v>0.052077</v>
      </c>
      <c r="S133" s="210">
        <v>0</v>
      </c>
      <c r="T133" s="21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12" t="s">
        <v>166</v>
      </c>
      <c r="AT133" s="212" t="s">
        <v>163</v>
      </c>
      <c r="AU133" s="212" t="s">
        <v>86</v>
      </c>
      <c r="AY133" s="15" t="s">
        <v>134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5" t="s">
        <v>83</v>
      </c>
      <c r="BK133" s="213">
        <f>ROUND(I133*H133,2)</f>
        <v>0</v>
      </c>
      <c r="BL133" s="15" t="s">
        <v>141</v>
      </c>
      <c r="BM133" s="212" t="s">
        <v>813</v>
      </c>
    </row>
    <row r="134" spans="1:47" s="2" customFormat="1" ht="12">
      <c r="A134" s="32"/>
      <c r="B134" s="33"/>
      <c r="C134" s="34"/>
      <c r="D134" s="214" t="s">
        <v>143</v>
      </c>
      <c r="E134" s="34"/>
      <c r="F134" s="215" t="s">
        <v>267</v>
      </c>
      <c r="G134" s="34"/>
      <c r="H134" s="34"/>
      <c r="I134" s="113"/>
      <c r="J134" s="34"/>
      <c r="K134" s="34"/>
      <c r="L134" s="37"/>
      <c r="M134" s="216"/>
      <c r="N134" s="217"/>
      <c r="O134" s="69"/>
      <c r="P134" s="69"/>
      <c r="Q134" s="69"/>
      <c r="R134" s="69"/>
      <c r="S134" s="69"/>
      <c r="T134" s="70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5" t="s">
        <v>143</v>
      </c>
      <c r="AU134" s="15" t="s">
        <v>86</v>
      </c>
    </row>
    <row r="135" spans="2:51" s="13" customFormat="1" ht="12">
      <c r="B135" s="218"/>
      <c r="C135" s="219"/>
      <c r="D135" s="214" t="s">
        <v>159</v>
      </c>
      <c r="E135" s="220" t="s">
        <v>1</v>
      </c>
      <c r="F135" s="221" t="s">
        <v>814</v>
      </c>
      <c r="G135" s="219"/>
      <c r="H135" s="222">
        <v>52.077</v>
      </c>
      <c r="I135" s="223"/>
      <c r="J135" s="219"/>
      <c r="K135" s="219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159</v>
      </c>
      <c r="AU135" s="228" t="s">
        <v>86</v>
      </c>
      <c r="AV135" s="13" t="s">
        <v>86</v>
      </c>
      <c r="AW135" s="13" t="s">
        <v>32</v>
      </c>
      <c r="AX135" s="13" t="s">
        <v>83</v>
      </c>
      <c r="AY135" s="228" t="s">
        <v>134</v>
      </c>
    </row>
    <row r="136" spans="1:65" s="2" customFormat="1" ht="14.45" customHeight="1">
      <c r="A136" s="32"/>
      <c r="B136" s="33"/>
      <c r="C136" s="201" t="s">
        <v>162</v>
      </c>
      <c r="D136" s="201" t="s">
        <v>136</v>
      </c>
      <c r="E136" s="202" t="s">
        <v>272</v>
      </c>
      <c r="F136" s="203" t="s">
        <v>273</v>
      </c>
      <c r="G136" s="204" t="s">
        <v>251</v>
      </c>
      <c r="H136" s="205">
        <v>998</v>
      </c>
      <c r="I136" s="206"/>
      <c r="J136" s="207">
        <f>ROUND(I136*H136,2)</f>
        <v>0</v>
      </c>
      <c r="K136" s="203" t="s">
        <v>140</v>
      </c>
      <c r="L136" s="37"/>
      <c r="M136" s="208" t="s">
        <v>1</v>
      </c>
      <c r="N136" s="209" t="s">
        <v>40</v>
      </c>
      <c r="O136" s="69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12" t="s">
        <v>141</v>
      </c>
      <c r="AT136" s="212" t="s">
        <v>136</v>
      </c>
      <c r="AU136" s="212" t="s">
        <v>86</v>
      </c>
      <c r="AY136" s="15" t="s">
        <v>134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5" t="s">
        <v>83</v>
      </c>
      <c r="BK136" s="213">
        <f>ROUND(I136*H136,2)</f>
        <v>0</v>
      </c>
      <c r="BL136" s="15" t="s">
        <v>141</v>
      </c>
      <c r="BM136" s="212" t="s">
        <v>815</v>
      </c>
    </row>
    <row r="137" spans="1:47" s="2" customFormat="1" ht="12">
      <c r="A137" s="32"/>
      <c r="B137" s="33"/>
      <c r="C137" s="34"/>
      <c r="D137" s="214" t="s">
        <v>143</v>
      </c>
      <c r="E137" s="34"/>
      <c r="F137" s="215" t="s">
        <v>275</v>
      </c>
      <c r="G137" s="34"/>
      <c r="H137" s="34"/>
      <c r="I137" s="113"/>
      <c r="J137" s="34"/>
      <c r="K137" s="34"/>
      <c r="L137" s="37"/>
      <c r="M137" s="216"/>
      <c r="N137" s="217"/>
      <c r="O137" s="69"/>
      <c r="P137" s="69"/>
      <c r="Q137" s="69"/>
      <c r="R137" s="69"/>
      <c r="S137" s="69"/>
      <c r="T137" s="70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5" t="s">
        <v>143</v>
      </c>
      <c r="AU137" s="15" t="s">
        <v>86</v>
      </c>
    </row>
    <row r="138" spans="2:51" s="13" customFormat="1" ht="12">
      <c r="B138" s="218"/>
      <c r="C138" s="219"/>
      <c r="D138" s="214" t="s">
        <v>159</v>
      </c>
      <c r="E138" s="220" t="s">
        <v>1</v>
      </c>
      <c r="F138" s="221" t="s">
        <v>810</v>
      </c>
      <c r="G138" s="219"/>
      <c r="H138" s="222">
        <v>998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159</v>
      </c>
      <c r="AU138" s="228" t="s">
        <v>86</v>
      </c>
      <c r="AV138" s="13" t="s">
        <v>86</v>
      </c>
      <c r="AW138" s="13" t="s">
        <v>32</v>
      </c>
      <c r="AX138" s="13" t="s">
        <v>83</v>
      </c>
      <c r="AY138" s="228" t="s">
        <v>134</v>
      </c>
    </row>
    <row r="139" spans="1:65" s="2" customFormat="1" ht="14.45" customHeight="1">
      <c r="A139" s="32"/>
      <c r="B139" s="33"/>
      <c r="C139" s="201" t="s">
        <v>168</v>
      </c>
      <c r="D139" s="201" t="s">
        <v>136</v>
      </c>
      <c r="E139" s="202" t="s">
        <v>284</v>
      </c>
      <c r="F139" s="203" t="s">
        <v>285</v>
      </c>
      <c r="G139" s="204" t="s">
        <v>251</v>
      </c>
      <c r="H139" s="205">
        <v>1530</v>
      </c>
      <c r="I139" s="206"/>
      <c r="J139" s="207">
        <f>ROUND(I139*H139,2)</f>
        <v>0</v>
      </c>
      <c r="K139" s="203" t="s">
        <v>140</v>
      </c>
      <c r="L139" s="37"/>
      <c r="M139" s="208" t="s">
        <v>1</v>
      </c>
      <c r="N139" s="209" t="s">
        <v>40</v>
      </c>
      <c r="O139" s="69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12" t="s">
        <v>141</v>
      </c>
      <c r="AT139" s="212" t="s">
        <v>136</v>
      </c>
      <c r="AU139" s="212" t="s">
        <v>86</v>
      </c>
      <c r="AY139" s="15" t="s">
        <v>134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5" t="s">
        <v>83</v>
      </c>
      <c r="BK139" s="213">
        <f>ROUND(I139*H139,2)</f>
        <v>0</v>
      </c>
      <c r="BL139" s="15" t="s">
        <v>141</v>
      </c>
      <c r="BM139" s="212" t="s">
        <v>816</v>
      </c>
    </row>
    <row r="140" spans="1:47" s="2" customFormat="1" ht="19.5">
      <c r="A140" s="32"/>
      <c r="B140" s="33"/>
      <c r="C140" s="34"/>
      <c r="D140" s="214" t="s">
        <v>143</v>
      </c>
      <c r="E140" s="34"/>
      <c r="F140" s="215" t="s">
        <v>287</v>
      </c>
      <c r="G140" s="34"/>
      <c r="H140" s="34"/>
      <c r="I140" s="113"/>
      <c r="J140" s="34"/>
      <c r="K140" s="34"/>
      <c r="L140" s="37"/>
      <c r="M140" s="216"/>
      <c r="N140" s="217"/>
      <c r="O140" s="69"/>
      <c r="P140" s="69"/>
      <c r="Q140" s="69"/>
      <c r="R140" s="69"/>
      <c r="S140" s="69"/>
      <c r="T140" s="7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5" t="s">
        <v>143</v>
      </c>
      <c r="AU140" s="15" t="s">
        <v>86</v>
      </c>
    </row>
    <row r="141" spans="2:51" s="13" customFormat="1" ht="12">
      <c r="B141" s="218"/>
      <c r="C141" s="219"/>
      <c r="D141" s="214" t="s">
        <v>159</v>
      </c>
      <c r="E141" s="220" t="s">
        <v>1</v>
      </c>
      <c r="F141" s="221" t="s">
        <v>812</v>
      </c>
      <c r="G141" s="219"/>
      <c r="H141" s="222">
        <v>1530</v>
      </c>
      <c r="I141" s="223"/>
      <c r="J141" s="219"/>
      <c r="K141" s="219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159</v>
      </c>
      <c r="AU141" s="228" t="s">
        <v>86</v>
      </c>
      <c r="AV141" s="13" t="s">
        <v>86</v>
      </c>
      <c r="AW141" s="13" t="s">
        <v>32</v>
      </c>
      <c r="AX141" s="13" t="s">
        <v>83</v>
      </c>
      <c r="AY141" s="228" t="s">
        <v>134</v>
      </c>
    </row>
    <row r="142" spans="2:63" s="12" customFormat="1" ht="22.9" customHeight="1">
      <c r="B142" s="185"/>
      <c r="C142" s="186"/>
      <c r="D142" s="187" t="s">
        <v>74</v>
      </c>
      <c r="E142" s="199" t="s">
        <v>141</v>
      </c>
      <c r="F142" s="199" t="s">
        <v>327</v>
      </c>
      <c r="G142" s="186"/>
      <c r="H142" s="186"/>
      <c r="I142" s="189"/>
      <c r="J142" s="200">
        <f>BK142</f>
        <v>0</v>
      </c>
      <c r="K142" s="186"/>
      <c r="L142" s="191"/>
      <c r="M142" s="192"/>
      <c r="N142" s="193"/>
      <c r="O142" s="193"/>
      <c r="P142" s="194">
        <f>SUM(P143:P152)</f>
        <v>0</v>
      </c>
      <c r="Q142" s="193"/>
      <c r="R142" s="194">
        <f>SUM(R143:R152)</f>
        <v>604.20672</v>
      </c>
      <c r="S142" s="193"/>
      <c r="T142" s="195">
        <f>SUM(T143:T152)</f>
        <v>0</v>
      </c>
      <c r="AR142" s="196" t="s">
        <v>83</v>
      </c>
      <c r="AT142" s="197" t="s">
        <v>74</v>
      </c>
      <c r="AU142" s="197" t="s">
        <v>83</v>
      </c>
      <c r="AY142" s="196" t="s">
        <v>134</v>
      </c>
      <c r="BK142" s="198">
        <f>SUM(BK143:BK152)</f>
        <v>0</v>
      </c>
    </row>
    <row r="143" spans="1:65" s="2" customFormat="1" ht="14.45" customHeight="1">
      <c r="A143" s="32"/>
      <c r="B143" s="33"/>
      <c r="C143" s="201" t="s">
        <v>175</v>
      </c>
      <c r="D143" s="201" t="s">
        <v>136</v>
      </c>
      <c r="E143" s="202" t="s">
        <v>401</v>
      </c>
      <c r="F143" s="203" t="s">
        <v>402</v>
      </c>
      <c r="G143" s="204" t="s">
        <v>156</v>
      </c>
      <c r="H143" s="205">
        <v>282</v>
      </c>
      <c r="I143" s="206"/>
      <c r="J143" s="207">
        <f>ROUND(I143*H143,2)</f>
        <v>0</v>
      </c>
      <c r="K143" s="203" t="s">
        <v>140</v>
      </c>
      <c r="L143" s="37"/>
      <c r="M143" s="208" t="s">
        <v>1</v>
      </c>
      <c r="N143" s="209" t="s">
        <v>40</v>
      </c>
      <c r="O143" s="69"/>
      <c r="P143" s="210">
        <f>O143*H143</f>
        <v>0</v>
      </c>
      <c r="Q143" s="210">
        <v>2.13408</v>
      </c>
      <c r="R143" s="210">
        <f>Q143*H143</f>
        <v>601.81056</v>
      </c>
      <c r="S143" s="210">
        <v>0</v>
      </c>
      <c r="T143" s="21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12" t="s">
        <v>141</v>
      </c>
      <c r="AT143" s="212" t="s">
        <v>136</v>
      </c>
      <c r="AU143" s="212" t="s">
        <v>86</v>
      </c>
      <c r="AY143" s="15" t="s">
        <v>134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5" t="s">
        <v>83</v>
      </c>
      <c r="BK143" s="213">
        <f>ROUND(I143*H143,2)</f>
        <v>0</v>
      </c>
      <c r="BL143" s="15" t="s">
        <v>141</v>
      </c>
      <c r="BM143" s="212" t="s">
        <v>817</v>
      </c>
    </row>
    <row r="144" spans="1:47" s="2" customFormat="1" ht="19.5">
      <c r="A144" s="32"/>
      <c r="B144" s="33"/>
      <c r="C144" s="34"/>
      <c r="D144" s="214" t="s">
        <v>143</v>
      </c>
      <c r="E144" s="34"/>
      <c r="F144" s="215" t="s">
        <v>404</v>
      </c>
      <c r="G144" s="34"/>
      <c r="H144" s="34"/>
      <c r="I144" s="113"/>
      <c r="J144" s="34"/>
      <c r="K144" s="34"/>
      <c r="L144" s="37"/>
      <c r="M144" s="216"/>
      <c r="N144" s="217"/>
      <c r="O144" s="69"/>
      <c r="P144" s="69"/>
      <c r="Q144" s="69"/>
      <c r="R144" s="69"/>
      <c r="S144" s="69"/>
      <c r="T144" s="70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5" t="s">
        <v>143</v>
      </c>
      <c r="AU144" s="15" t="s">
        <v>86</v>
      </c>
    </row>
    <row r="145" spans="1:47" s="2" customFormat="1" ht="19.5">
      <c r="A145" s="32"/>
      <c r="B145" s="33"/>
      <c r="C145" s="34"/>
      <c r="D145" s="214" t="s">
        <v>318</v>
      </c>
      <c r="E145" s="34"/>
      <c r="F145" s="239" t="s">
        <v>405</v>
      </c>
      <c r="G145" s="34"/>
      <c r="H145" s="34"/>
      <c r="I145" s="113"/>
      <c r="J145" s="34"/>
      <c r="K145" s="34"/>
      <c r="L145" s="37"/>
      <c r="M145" s="216"/>
      <c r="N145" s="217"/>
      <c r="O145" s="69"/>
      <c r="P145" s="69"/>
      <c r="Q145" s="69"/>
      <c r="R145" s="69"/>
      <c r="S145" s="69"/>
      <c r="T145" s="70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5" t="s">
        <v>318</v>
      </c>
      <c r="AU145" s="15" t="s">
        <v>86</v>
      </c>
    </row>
    <row r="146" spans="2:51" s="13" customFormat="1" ht="12">
      <c r="B146" s="218"/>
      <c r="C146" s="219"/>
      <c r="D146" s="214" t="s">
        <v>159</v>
      </c>
      <c r="E146" s="220" t="s">
        <v>1</v>
      </c>
      <c r="F146" s="221" t="s">
        <v>818</v>
      </c>
      <c r="G146" s="219"/>
      <c r="H146" s="222">
        <v>282</v>
      </c>
      <c r="I146" s="223"/>
      <c r="J146" s="219"/>
      <c r="K146" s="219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159</v>
      </c>
      <c r="AU146" s="228" t="s">
        <v>86</v>
      </c>
      <c r="AV146" s="13" t="s">
        <v>86</v>
      </c>
      <c r="AW146" s="13" t="s">
        <v>32</v>
      </c>
      <c r="AX146" s="13" t="s">
        <v>83</v>
      </c>
      <c r="AY146" s="228" t="s">
        <v>134</v>
      </c>
    </row>
    <row r="147" spans="1:65" s="2" customFormat="1" ht="14.45" customHeight="1">
      <c r="A147" s="32"/>
      <c r="B147" s="33"/>
      <c r="C147" s="201" t="s">
        <v>166</v>
      </c>
      <c r="D147" s="201" t="s">
        <v>136</v>
      </c>
      <c r="E147" s="202" t="s">
        <v>519</v>
      </c>
      <c r="F147" s="203" t="s">
        <v>520</v>
      </c>
      <c r="G147" s="204" t="s">
        <v>251</v>
      </c>
      <c r="H147" s="205">
        <v>940</v>
      </c>
      <c r="I147" s="206"/>
      <c r="J147" s="207">
        <f>ROUND(I147*H147,2)</f>
        <v>0</v>
      </c>
      <c r="K147" s="203" t="s">
        <v>140</v>
      </c>
      <c r="L147" s="37"/>
      <c r="M147" s="208" t="s">
        <v>1</v>
      </c>
      <c r="N147" s="209" t="s">
        <v>40</v>
      </c>
      <c r="O147" s="69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12" t="s">
        <v>141</v>
      </c>
      <c r="AT147" s="212" t="s">
        <v>136</v>
      </c>
      <c r="AU147" s="212" t="s">
        <v>86</v>
      </c>
      <c r="AY147" s="15" t="s">
        <v>134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5" t="s">
        <v>83</v>
      </c>
      <c r="BK147" s="213">
        <f>ROUND(I147*H147,2)</f>
        <v>0</v>
      </c>
      <c r="BL147" s="15" t="s">
        <v>141</v>
      </c>
      <c r="BM147" s="212" t="s">
        <v>819</v>
      </c>
    </row>
    <row r="148" spans="1:47" s="2" customFormat="1" ht="19.5">
      <c r="A148" s="32"/>
      <c r="B148" s="33"/>
      <c r="C148" s="34"/>
      <c r="D148" s="214" t="s">
        <v>143</v>
      </c>
      <c r="E148" s="34"/>
      <c r="F148" s="215" t="s">
        <v>522</v>
      </c>
      <c r="G148" s="34"/>
      <c r="H148" s="34"/>
      <c r="I148" s="113"/>
      <c r="J148" s="34"/>
      <c r="K148" s="34"/>
      <c r="L148" s="37"/>
      <c r="M148" s="216"/>
      <c r="N148" s="217"/>
      <c r="O148" s="69"/>
      <c r="P148" s="69"/>
      <c r="Q148" s="69"/>
      <c r="R148" s="69"/>
      <c r="S148" s="69"/>
      <c r="T148" s="70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5" t="s">
        <v>143</v>
      </c>
      <c r="AU148" s="15" t="s">
        <v>86</v>
      </c>
    </row>
    <row r="149" spans="2:51" s="13" customFormat="1" ht="12">
      <c r="B149" s="218"/>
      <c r="C149" s="219"/>
      <c r="D149" s="214" t="s">
        <v>159</v>
      </c>
      <c r="E149" s="220" t="s">
        <v>1</v>
      </c>
      <c r="F149" s="221" t="s">
        <v>820</v>
      </c>
      <c r="G149" s="219"/>
      <c r="H149" s="222">
        <v>940</v>
      </c>
      <c r="I149" s="223"/>
      <c r="J149" s="219"/>
      <c r="K149" s="219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159</v>
      </c>
      <c r="AU149" s="228" t="s">
        <v>86</v>
      </c>
      <c r="AV149" s="13" t="s">
        <v>86</v>
      </c>
      <c r="AW149" s="13" t="s">
        <v>32</v>
      </c>
      <c r="AX149" s="13" t="s">
        <v>83</v>
      </c>
      <c r="AY149" s="228" t="s">
        <v>134</v>
      </c>
    </row>
    <row r="150" spans="1:65" s="2" customFormat="1" ht="14.45" customHeight="1">
      <c r="A150" s="32"/>
      <c r="B150" s="33"/>
      <c r="C150" s="201" t="s">
        <v>183</v>
      </c>
      <c r="D150" s="201" t="s">
        <v>136</v>
      </c>
      <c r="E150" s="202" t="s">
        <v>821</v>
      </c>
      <c r="F150" s="203" t="s">
        <v>822</v>
      </c>
      <c r="G150" s="204" t="s">
        <v>156</v>
      </c>
      <c r="H150" s="205">
        <v>1.2</v>
      </c>
      <c r="I150" s="206"/>
      <c r="J150" s="207">
        <f>ROUND(I150*H150,2)</f>
        <v>0</v>
      </c>
      <c r="K150" s="203" t="s">
        <v>140</v>
      </c>
      <c r="L150" s="37"/>
      <c r="M150" s="208" t="s">
        <v>1</v>
      </c>
      <c r="N150" s="209" t="s">
        <v>40</v>
      </c>
      <c r="O150" s="69"/>
      <c r="P150" s="210">
        <f>O150*H150</f>
        <v>0</v>
      </c>
      <c r="Q150" s="210">
        <v>1.9968</v>
      </c>
      <c r="R150" s="210">
        <f>Q150*H150</f>
        <v>2.3961599999999996</v>
      </c>
      <c r="S150" s="210">
        <v>0</v>
      </c>
      <c r="T150" s="21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2" t="s">
        <v>141</v>
      </c>
      <c r="AT150" s="212" t="s">
        <v>136</v>
      </c>
      <c r="AU150" s="212" t="s">
        <v>86</v>
      </c>
      <c r="AY150" s="15" t="s">
        <v>134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5" t="s">
        <v>83</v>
      </c>
      <c r="BK150" s="213">
        <f>ROUND(I150*H150,2)</f>
        <v>0</v>
      </c>
      <c r="BL150" s="15" t="s">
        <v>141</v>
      </c>
      <c r="BM150" s="212" t="s">
        <v>823</v>
      </c>
    </row>
    <row r="151" spans="1:47" s="2" customFormat="1" ht="19.5">
      <c r="A151" s="32"/>
      <c r="B151" s="33"/>
      <c r="C151" s="34"/>
      <c r="D151" s="214" t="s">
        <v>143</v>
      </c>
      <c r="E151" s="34"/>
      <c r="F151" s="215" t="s">
        <v>824</v>
      </c>
      <c r="G151" s="34"/>
      <c r="H151" s="34"/>
      <c r="I151" s="113"/>
      <c r="J151" s="34"/>
      <c r="K151" s="34"/>
      <c r="L151" s="37"/>
      <c r="M151" s="216"/>
      <c r="N151" s="217"/>
      <c r="O151" s="69"/>
      <c r="P151" s="69"/>
      <c r="Q151" s="69"/>
      <c r="R151" s="69"/>
      <c r="S151" s="69"/>
      <c r="T151" s="70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5" t="s">
        <v>143</v>
      </c>
      <c r="AU151" s="15" t="s">
        <v>86</v>
      </c>
    </row>
    <row r="152" spans="2:51" s="13" customFormat="1" ht="12">
      <c r="B152" s="218"/>
      <c r="C152" s="219"/>
      <c r="D152" s="214" t="s">
        <v>159</v>
      </c>
      <c r="E152" s="220" t="s">
        <v>1</v>
      </c>
      <c r="F152" s="221" t="s">
        <v>825</v>
      </c>
      <c r="G152" s="219"/>
      <c r="H152" s="222">
        <v>1.2</v>
      </c>
      <c r="I152" s="223"/>
      <c r="J152" s="219"/>
      <c r="K152" s="219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159</v>
      </c>
      <c r="AU152" s="228" t="s">
        <v>86</v>
      </c>
      <c r="AV152" s="13" t="s">
        <v>86</v>
      </c>
      <c r="AW152" s="13" t="s">
        <v>32</v>
      </c>
      <c r="AX152" s="13" t="s">
        <v>83</v>
      </c>
      <c r="AY152" s="228" t="s">
        <v>134</v>
      </c>
    </row>
    <row r="153" spans="2:63" s="12" customFormat="1" ht="22.9" customHeight="1">
      <c r="B153" s="185"/>
      <c r="C153" s="186"/>
      <c r="D153" s="187" t="s">
        <v>74</v>
      </c>
      <c r="E153" s="199" t="s">
        <v>183</v>
      </c>
      <c r="F153" s="199" t="s">
        <v>550</v>
      </c>
      <c r="G153" s="186"/>
      <c r="H153" s="186"/>
      <c r="I153" s="189"/>
      <c r="J153" s="200">
        <f>BK153</f>
        <v>0</v>
      </c>
      <c r="K153" s="186"/>
      <c r="L153" s="191"/>
      <c r="M153" s="192"/>
      <c r="N153" s="193"/>
      <c r="O153" s="193"/>
      <c r="P153" s="194">
        <f>SUM(P154:P161)</f>
        <v>0</v>
      </c>
      <c r="Q153" s="193"/>
      <c r="R153" s="194">
        <f>SUM(R154:R161)</f>
        <v>0</v>
      </c>
      <c r="S153" s="193"/>
      <c r="T153" s="195">
        <f>SUM(T154:T161)</f>
        <v>0</v>
      </c>
      <c r="AR153" s="196" t="s">
        <v>83</v>
      </c>
      <c r="AT153" s="197" t="s">
        <v>74</v>
      </c>
      <c r="AU153" s="197" t="s">
        <v>83</v>
      </c>
      <c r="AY153" s="196" t="s">
        <v>134</v>
      </c>
      <c r="BK153" s="198">
        <f>SUM(BK154:BK161)</f>
        <v>0</v>
      </c>
    </row>
    <row r="154" spans="1:65" s="2" customFormat="1" ht="14.45" customHeight="1">
      <c r="A154" s="32"/>
      <c r="B154" s="33"/>
      <c r="C154" s="201" t="s">
        <v>188</v>
      </c>
      <c r="D154" s="201" t="s">
        <v>136</v>
      </c>
      <c r="E154" s="202" t="s">
        <v>826</v>
      </c>
      <c r="F154" s="203" t="s">
        <v>827</v>
      </c>
      <c r="G154" s="204" t="s">
        <v>828</v>
      </c>
      <c r="H154" s="205">
        <v>1</v>
      </c>
      <c r="I154" s="206"/>
      <c r="J154" s="207">
        <f>ROUND(I154*H154,2)</f>
        <v>0</v>
      </c>
      <c r="K154" s="203" t="s">
        <v>1</v>
      </c>
      <c r="L154" s="37"/>
      <c r="M154" s="208" t="s">
        <v>1</v>
      </c>
      <c r="N154" s="209" t="s">
        <v>40</v>
      </c>
      <c r="O154" s="69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12" t="s">
        <v>141</v>
      </c>
      <c r="AT154" s="212" t="s">
        <v>136</v>
      </c>
      <c r="AU154" s="212" t="s">
        <v>86</v>
      </c>
      <c r="AY154" s="15" t="s">
        <v>134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5" t="s">
        <v>83</v>
      </c>
      <c r="BK154" s="213">
        <f>ROUND(I154*H154,2)</f>
        <v>0</v>
      </c>
      <c r="BL154" s="15" t="s">
        <v>141</v>
      </c>
      <c r="BM154" s="212" t="s">
        <v>829</v>
      </c>
    </row>
    <row r="155" spans="1:47" s="2" customFormat="1" ht="12">
      <c r="A155" s="32"/>
      <c r="B155" s="33"/>
      <c r="C155" s="34"/>
      <c r="D155" s="214" t="s">
        <v>143</v>
      </c>
      <c r="E155" s="34"/>
      <c r="F155" s="215" t="s">
        <v>830</v>
      </c>
      <c r="G155" s="34"/>
      <c r="H155" s="34"/>
      <c r="I155" s="113"/>
      <c r="J155" s="34"/>
      <c r="K155" s="34"/>
      <c r="L155" s="37"/>
      <c r="M155" s="216"/>
      <c r="N155" s="217"/>
      <c r="O155" s="69"/>
      <c r="P155" s="69"/>
      <c r="Q155" s="69"/>
      <c r="R155" s="69"/>
      <c r="S155" s="69"/>
      <c r="T155" s="70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5" t="s">
        <v>143</v>
      </c>
      <c r="AU155" s="15" t="s">
        <v>86</v>
      </c>
    </row>
    <row r="156" spans="1:47" s="2" customFormat="1" ht="19.5">
      <c r="A156" s="32"/>
      <c r="B156" s="33"/>
      <c r="C156" s="34"/>
      <c r="D156" s="214" t="s">
        <v>318</v>
      </c>
      <c r="E156" s="34"/>
      <c r="F156" s="239" t="s">
        <v>831</v>
      </c>
      <c r="G156" s="34"/>
      <c r="H156" s="34"/>
      <c r="I156" s="113"/>
      <c r="J156" s="34"/>
      <c r="K156" s="34"/>
      <c r="L156" s="37"/>
      <c r="M156" s="216"/>
      <c r="N156" s="217"/>
      <c r="O156" s="69"/>
      <c r="P156" s="69"/>
      <c r="Q156" s="69"/>
      <c r="R156" s="69"/>
      <c r="S156" s="69"/>
      <c r="T156" s="70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5" t="s">
        <v>318</v>
      </c>
      <c r="AU156" s="15" t="s">
        <v>86</v>
      </c>
    </row>
    <row r="157" spans="2:51" s="13" customFormat="1" ht="12">
      <c r="B157" s="218"/>
      <c r="C157" s="219"/>
      <c r="D157" s="214" t="s">
        <v>159</v>
      </c>
      <c r="E157" s="220" t="s">
        <v>1</v>
      </c>
      <c r="F157" s="221" t="s">
        <v>832</v>
      </c>
      <c r="G157" s="219"/>
      <c r="H157" s="222">
        <v>1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159</v>
      </c>
      <c r="AU157" s="228" t="s">
        <v>86</v>
      </c>
      <c r="AV157" s="13" t="s">
        <v>86</v>
      </c>
      <c r="AW157" s="13" t="s">
        <v>32</v>
      </c>
      <c r="AX157" s="13" t="s">
        <v>83</v>
      </c>
      <c r="AY157" s="228" t="s">
        <v>134</v>
      </c>
    </row>
    <row r="158" spans="1:65" s="2" customFormat="1" ht="14.45" customHeight="1">
      <c r="A158" s="32"/>
      <c r="B158" s="33"/>
      <c r="C158" s="201" t="s">
        <v>193</v>
      </c>
      <c r="D158" s="201" t="s">
        <v>136</v>
      </c>
      <c r="E158" s="202" t="s">
        <v>833</v>
      </c>
      <c r="F158" s="203" t="s">
        <v>834</v>
      </c>
      <c r="G158" s="204" t="s">
        <v>828</v>
      </c>
      <c r="H158" s="205">
        <v>1</v>
      </c>
      <c r="I158" s="206"/>
      <c r="J158" s="207">
        <f>ROUND(I158*H158,2)</f>
        <v>0</v>
      </c>
      <c r="K158" s="203" t="s">
        <v>1</v>
      </c>
      <c r="L158" s="37"/>
      <c r="M158" s="208" t="s">
        <v>1</v>
      </c>
      <c r="N158" s="209" t="s">
        <v>40</v>
      </c>
      <c r="O158" s="69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12" t="s">
        <v>141</v>
      </c>
      <c r="AT158" s="212" t="s">
        <v>136</v>
      </c>
      <c r="AU158" s="212" t="s">
        <v>86</v>
      </c>
      <c r="AY158" s="15" t="s">
        <v>134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5" t="s">
        <v>83</v>
      </c>
      <c r="BK158" s="213">
        <f>ROUND(I158*H158,2)</f>
        <v>0</v>
      </c>
      <c r="BL158" s="15" t="s">
        <v>141</v>
      </c>
      <c r="BM158" s="212" t="s">
        <v>835</v>
      </c>
    </row>
    <row r="159" spans="1:47" s="2" customFormat="1" ht="12">
      <c r="A159" s="32"/>
      <c r="B159" s="33"/>
      <c r="C159" s="34"/>
      <c r="D159" s="214" t="s">
        <v>143</v>
      </c>
      <c r="E159" s="34"/>
      <c r="F159" s="215" t="s">
        <v>834</v>
      </c>
      <c r="G159" s="34"/>
      <c r="H159" s="34"/>
      <c r="I159" s="113"/>
      <c r="J159" s="34"/>
      <c r="K159" s="34"/>
      <c r="L159" s="37"/>
      <c r="M159" s="216"/>
      <c r="N159" s="217"/>
      <c r="O159" s="69"/>
      <c r="P159" s="69"/>
      <c r="Q159" s="69"/>
      <c r="R159" s="69"/>
      <c r="S159" s="69"/>
      <c r="T159" s="70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5" t="s">
        <v>143</v>
      </c>
      <c r="AU159" s="15" t="s">
        <v>86</v>
      </c>
    </row>
    <row r="160" spans="1:47" s="2" customFormat="1" ht="19.5">
      <c r="A160" s="32"/>
      <c r="B160" s="33"/>
      <c r="C160" s="34"/>
      <c r="D160" s="214" t="s">
        <v>318</v>
      </c>
      <c r="E160" s="34"/>
      <c r="F160" s="239" t="s">
        <v>831</v>
      </c>
      <c r="G160" s="34"/>
      <c r="H160" s="34"/>
      <c r="I160" s="113"/>
      <c r="J160" s="34"/>
      <c r="K160" s="34"/>
      <c r="L160" s="37"/>
      <c r="M160" s="216"/>
      <c r="N160" s="217"/>
      <c r="O160" s="69"/>
      <c r="P160" s="69"/>
      <c r="Q160" s="69"/>
      <c r="R160" s="69"/>
      <c r="S160" s="69"/>
      <c r="T160" s="70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5" t="s">
        <v>318</v>
      </c>
      <c r="AU160" s="15" t="s">
        <v>86</v>
      </c>
    </row>
    <row r="161" spans="2:51" s="13" customFormat="1" ht="12">
      <c r="B161" s="218"/>
      <c r="C161" s="219"/>
      <c r="D161" s="214" t="s">
        <v>159</v>
      </c>
      <c r="E161" s="220" t="s">
        <v>1</v>
      </c>
      <c r="F161" s="221" t="s">
        <v>832</v>
      </c>
      <c r="G161" s="219"/>
      <c r="H161" s="222">
        <v>1</v>
      </c>
      <c r="I161" s="223"/>
      <c r="J161" s="219"/>
      <c r="K161" s="219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159</v>
      </c>
      <c r="AU161" s="228" t="s">
        <v>86</v>
      </c>
      <c r="AV161" s="13" t="s">
        <v>86</v>
      </c>
      <c r="AW161" s="13" t="s">
        <v>32</v>
      </c>
      <c r="AX161" s="13" t="s">
        <v>83</v>
      </c>
      <c r="AY161" s="228" t="s">
        <v>134</v>
      </c>
    </row>
    <row r="162" spans="2:63" s="12" customFormat="1" ht="22.9" customHeight="1">
      <c r="B162" s="185"/>
      <c r="C162" s="186"/>
      <c r="D162" s="187" t="s">
        <v>74</v>
      </c>
      <c r="E162" s="199" t="s">
        <v>346</v>
      </c>
      <c r="F162" s="199" t="s">
        <v>347</v>
      </c>
      <c r="G162" s="186"/>
      <c r="H162" s="186"/>
      <c r="I162" s="189"/>
      <c r="J162" s="200">
        <f>BK162</f>
        <v>0</v>
      </c>
      <c r="K162" s="186"/>
      <c r="L162" s="191"/>
      <c r="M162" s="192"/>
      <c r="N162" s="193"/>
      <c r="O162" s="193"/>
      <c r="P162" s="194">
        <f>SUM(P163:P164)</f>
        <v>0</v>
      </c>
      <c r="Q162" s="193"/>
      <c r="R162" s="194">
        <f>SUM(R163:R164)</f>
        <v>0</v>
      </c>
      <c r="S162" s="193"/>
      <c r="T162" s="195">
        <f>SUM(T163:T164)</f>
        <v>0</v>
      </c>
      <c r="AR162" s="196" t="s">
        <v>83</v>
      </c>
      <c r="AT162" s="197" t="s">
        <v>74</v>
      </c>
      <c r="AU162" s="197" t="s">
        <v>83</v>
      </c>
      <c r="AY162" s="196" t="s">
        <v>134</v>
      </c>
      <c r="BK162" s="198">
        <f>SUM(BK163:BK164)</f>
        <v>0</v>
      </c>
    </row>
    <row r="163" spans="1:65" s="2" customFormat="1" ht="14.45" customHeight="1">
      <c r="A163" s="32"/>
      <c r="B163" s="33"/>
      <c r="C163" s="201" t="s">
        <v>199</v>
      </c>
      <c r="D163" s="201" t="s">
        <v>136</v>
      </c>
      <c r="E163" s="202" t="s">
        <v>349</v>
      </c>
      <c r="F163" s="203" t="s">
        <v>350</v>
      </c>
      <c r="G163" s="204" t="s">
        <v>227</v>
      </c>
      <c r="H163" s="205">
        <v>604.259</v>
      </c>
      <c r="I163" s="206"/>
      <c r="J163" s="207">
        <f>ROUND(I163*H163,2)</f>
        <v>0</v>
      </c>
      <c r="K163" s="203" t="s">
        <v>140</v>
      </c>
      <c r="L163" s="37"/>
      <c r="M163" s="208" t="s">
        <v>1</v>
      </c>
      <c r="N163" s="209" t="s">
        <v>40</v>
      </c>
      <c r="O163" s="69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12" t="s">
        <v>141</v>
      </c>
      <c r="AT163" s="212" t="s">
        <v>136</v>
      </c>
      <c r="AU163" s="212" t="s">
        <v>86</v>
      </c>
      <c r="AY163" s="15" t="s">
        <v>134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5" t="s">
        <v>83</v>
      </c>
      <c r="BK163" s="213">
        <f>ROUND(I163*H163,2)</f>
        <v>0</v>
      </c>
      <c r="BL163" s="15" t="s">
        <v>141</v>
      </c>
      <c r="BM163" s="212" t="s">
        <v>836</v>
      </c>
    </row>
    <row r="164" spans="1:47" s="2" customFormat="1" ht="12">
      <c r="A164" s="32"/>
      <c r="B164" s="33"/>
      <c r="C164" s="34"/>
      <c r="D164" s="214" t="s">
        <v>143</v>
      </c>
      <c r="E164" s="34"/>
      <c r="F164" s="215" t="s">
        <v>352</v>
      </c>
      <c r="G164" s="34"/>
      <c r="H164" s="34"/>
      <c r="I164" s="113"/>
      <c r="J164" s="34"/>
      <c r="K164" s="34"/>
      <c r="L164" s="37"/>
      <c r="M164" s="240"/>
      <c r="N164" s="241"/>
      <c r="O164" s="242"/>
      <c r="P164" s="242"/>
      <c r="Q164" s="242"/>
      <c r="R164" s="242"/>
      <c r="S164" s="242"/>
      <c r="T164" s="243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5" t="s">
        <v>143</v>
      </c>
      <c r="AU164" s="15" t="s">
        <v>86</v>
      </c>
    </row>
    <row r="165" spans="1:31" s="2" customFormat="1" ht="6.95" customHeight="1">
      <c r="A165" s="32"/>
      <c r="B165" s="52"/>
      <c r="C165" s="53"/>
      <c r="D165" s="53"/>
      <c r="E165" s="53"/>
      <c r="F165" s="53"/>
      <c r="G165" s="53"/>
      <c r="H165" s="53"/>
      <c r="I165" s="150"/>
      <c r="J165" s="53"/>
      <c r="K165" s="53"/>
      <c r="L165" s="37"/>
      <c r="M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</row>
  </sheetData>
  <sheetProtection algorithmName="SHA-512" hashValue="MZlQTwMvI4N6BZSX/flALtpeg9ygUTGpe9EanD78BcPgAbQR5f6sd1ud1gxKcXVd2mbF03Q/CKj8qWyL80b26Q==" saltValue="Vcrg8YOyr3/Ope2WdALQgjl09X85Jgp0tBTxNqa7Hv5i8DVWGz+l05Lr227wZ/+05cVVzJx0iKUrxGBOnnW2Bg==" spinCount="100000" sheet="1" objects="1" scenarios="1" formatColumns="0" formatRows="0" autoFilter="0"/>
  <autoFilter ref="C120:K164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06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06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5" t="s">
        <v>103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8"/>
      <c r="AT3" s="15" t="s">
        <v>86</v>
      </c>
    </row>
    <row r="4" spans="2:46" s="1" customFormat="1" ht="24.95" customHeight="1">
      <c r="B4" s="18"/>
      <c r="D4" s="110" t="s">
        <v>104</v>
      </c>
      <c r="I4" s="106"/>
      <c r="L4" s="18"/>
      <c r="M4" s="111" t="s">
        <v>10</v>
      </c>
      <c r="AT4" s="15" t="s">
        <v>4</v>
      </c>
    </row>
    <row r="5" spans="2:12" s="1" customFormat="1" ht="6.95" customHeight="1">
      <c r="B5" s="18"/>
      <c r="I5" s="106"/>
      <c r="L5" s="18"/>
    </row>
    <row r="6" spans="2:12" s="1" customFormat="1" ht="12" customHeight="1">
      <c r="B6" s="18"/>
      <c r="D6" s="112" t="s">
        <v>16</v>
      </c>
      <c r="I6" s="106"/>
      <c r="L6" s="18"/>
    </row>
    <row r="7" spans="2:12" s="1" customFormat="1" ht="14.45" customHeight="1">
      <c r="B7" s="18"/>
      <c r="E7" s="288" t="str">
        <f>'Rekapitulace stavby'!K6</f>
        <v>VN Staré Místo</v>
      </c>
      <c r="F7" s="289"/>
      <c r="G7" s="289"/>
      <c r="H7" s="289"/>
      <c r="I7" s="106"/>
      <c r="L7" s="18"/>
    </row>
    <row r="8" spans="1:31" s="2" customFormat="1" ht="12" customHeight="1">
      <c r="A8" s="32"/>
      <c r="B8" s="37"/>
      <c r="C8" s="32"/>
      <c r="D8" s="112" t="s">
        <v>105</v>
      </c>
      <c r="E8" s="32"/>
      <c r="F8" s="32"/>
      <c r="G8" s="32"/>
      <c r="H8" s="32"/>
      <c r="I8" s="113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5" customHeight="1">
      <c r="A9" s="32"/>
      <c r="B9" s="37"/>
      <c r="C9" s="32"/>
      <c r="D9" s="32"/>
      <c r="E9" s="290" t="s">
        <v>837</v>
      </c>
      <c r="F9" s="291"/>
      <c r="G9" s="291"/>
      <c r="H9" s="291"/>
      <c r="I9" s="113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7"/>
      <c r="C10" s="32"/>
      <c r="D10" s="32"/>
      <c r="E10" s="32"/>
      <c r="F10" s="32"/>
      <c r="G10" s="32"/>
      <c r="H10" s="32"/>
      <c r="I10" s="113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2" t="s">
        <v>18</v>
      </c>
      <c r="E11" s="32"/>
      <c r="F11" s="114" t="s">
        <v>1</v>
      </c>
      <c r="G11" s="32"/>
      <c r="H11" s="32"/>
      <c r="I11" s="115" t="s">
        <v>19</v>
      </c>
      <c r="J11" s="114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2" t="s">
        <v>20</v>
      </c>
      <c r="E12" s="32"/>
      <c r="F12" s="114" t="s">
        <v>21</v>
      </c>
      <c r="G12" s="32"/>
      <c r="H12" s="32"/>
      <c r="I12" s="115" t="s">
        <v>22</v>
      </c>
      <c r="J12" s="116" t="str">
        <f>'Rekapitulace stavby'!AN8</f>
        <v>8. 10. 2019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2" t="s">
        <v>24</v>
      </c>
      <c r="E14" s="32"/>
      <c r="F14" s="32"/>
      <c r="G14" s="32"/>
      <c r="H14" s="32"/>
      <c r="I14" s="115" t="s">
        <v>25</v>
      </c>
      <c r="J14" s="114" t="s">
        <v>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4" t="s">
        <v>26</v>
      </c>
      <c r="F15" s="32"/>
      <c r="G15" s="32"/>
      <c r="H15" s="32"/>
      <c r="I15" s="115" t="s">
        <v>27</v>
      </c>
      <c r="J15" s="114" t="s">
        <v>1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28</v>
      </c>
      <c r="E17" s="32"/>
      <c r="F17" s="32"/>
      <c r="G17" s="32"/>
      <c r="H17" s="32"/>
      <c r="I17" s="115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92" t="str">
        <f>'Rekapitulace stavby'!E14</f>
        <v>Vyplň údaj</v>
      </c>
      <c r="F18" s="293"/>
      <c r="G18" s="293"/>
      <c r="H18" s="293"/>
      <c r="I18" s="115" t="s">
        <v>27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30</v>
      </c>
      <c r="E20" s="32"/>
      <c r="F20" s="32"/>
      <c r="G20" s="32"/>
      <c r="H20" s="32"/>
      <c r="I20" s="115" t="s">
        <v>25</v>
      </c>
      <c r="J20" s="114" t="s">
        <v>1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">
        <v>31</v>
      </c>
      <c r="F21" s="32"/>
      <c r="G21" s="32"/>
      <c r="H21" s="32"/>
      <c r="I21" s="115" t="s">
        <v>27</v>
      </c>
      <c r="J21" s="114" t="s">
        <v>1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33</v>
      </c>
      <c r="E23" s="32"/>
      <c r="F23" s="32"/>
      <c r="G23" s="32"/>
      <c r="H23" s="32"/>
      <c r="I23" s="115" t="s">
        <v>25</v>
      </c>
      <c r="J23" s="114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27</v>
      </c>
      <c r="J24" s="114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34</v>
      </c>
      <c r="E26" s="32"/>
      <c r="F26" s="32"/>
      <c r="G26" s="32"/>
      <c r="H26" s="32"/>
      <c r="I26" s="113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117"/>
      <c r="B27" s="118"/>
      <c r="C27" s="117"/>
      <c r="D27" s="117"/>
      <c r="E27" s="294" t="s">
        <v>1</v>
      </c>
      <c r="F27" s="294"/>
      <c r="G27" s="294"/>
      <c r="H27" s="294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1"/>
      <c r="E29" s="121"/>
      <c r="F29" s="121"/>
      <c r="G29" s="121"/>
      <c r="H29" s="121"/>
      <c r="I29" s="122"/>
      <c r="J29" s="121"/>
      <c r="K29" s="12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35</v>
      </c>
      <c r="E30" s="32"/>
      <c r="F30" s="32"/>
      <c r="G30" s="32"/>
      <c r="H30" s="32"/>
      <c r="I30" s="113"/>
      <c r="J30" s="124">
        <f>ROUND(J119,2)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1"/>
      <c r="E31" s="121"/>
      <c r="F31" s="121"/>
      <c r="G31" s="121"/>
      <c r="H31" s="121"/>
      <c r="I31" s="122"/>
      <c r="J31" s="121"/>
      <c r="K31" s="121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5" t="s">
        <v>37</v>
      </c>
      <c r="G32" s="32"/>
      <c r="H32" s="32"/>
      <c r="I32" s="126" t="s">
        <v>36</v>
      </c>
      <c r="J32" s="125" t="s">
        <v>38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7" t="s">
        <v>39</v>
      </c>
      <c r="E33" s="112" t="s">
        <v>40</v>
      </c>
      <c r="F33" s="128">
        <f>ROUND((SUM(BE119:BE146)),2)</f>
        <v>0</v>
      </c>
      <c r="G33" s="32"/>
      <c r="H33" s="32"/>
      <c r="I33" s="129">
        <v>0.21</v>
      </c>
      <c r="J33" s="128">
        <f>ROUND(((SUM(BE119:BE146))*I33),2)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12" t="s">
        <v>41</v>
      </c>
      <c r="F34" s="128">
        <f>ROUND((SUM(BF119:BF146)),2)</f>
        <v>0</v>
      </c>
      <c r="G34" s="32"/>
      <c r="H34" s="32"/>
      <c r="I34" s="129">
        <v>0.15</v>
      </c>
      <c r="J34" s="128">
        <f>ROUND(((SUM(BF119:BF146))*I34),2)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112" t="s">
        <v>42</v>
      </c>
      <c r="F35" s="128">
        <f>ROUND((SUM(BG119:BG146)),2)</f>
        <v>0</v>
      </c>
      <c r="G35" s="32"/>
      <c r="H35" s="32"/>
      <c r="I35" s="129">
        <v>0.21</v>
      </c>
      <c r="J35" s="128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7"/>
      <c r="C36" s="32"/>
      <c r="D36" s="32"/>
      <c r="E36" s="112" t="s">
        <v>43</v>
      </c>
      <c r="F36" s="128">
        <f>ROUND((SUM(BH119:BH146)),2)</f>
        <v>0</v>
      </c>
      <c r="G36" s="32"/>
      <c r="H36" s="32"/>
      <c r="I36" s="129">
        <v>0.15</v>
      </c>
      <c r="J36" s="128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2" t="s">
        <v>44</v>
      </c>
      <c r="F37" s="128">
        <f>ROUND((SUM(BI119:BI146)),2)</f>
        <v>0</v>
      </c>
      <c r="G37" s="32"/>
      <c r="H37" s="32"/>
      <c r="I37" s="129">
        <v>0</v>
      </c>
      <c r="J37" s="128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113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0"/>
      <c r="D39" s="131" t="s">
        <v>45</v>
      </c>
      <c r="E39" s="132"/>
      <c r="F39" s="132"/>
      <c r="G39" s="133" t="s">
        <v>46</v>
      </c>
      <c r="H39" s="134" t="s">
        <v>47</v>
      </c>
      <c r="I39" s="135"/>
      <c r="J39" s="136">
        <f>SUM(J30:J37)</f>
        <v>0</v>
      </c>
      <c r="K39" s="137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113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18"/>
      <c r="I41" s="106"/>
      <c r="L41" s="18"/>
    </row>
    <row r="42" spans="2:12" s="1" customFormat="1" ht="14.45" customHeight="1">
      <c r="B42" s="18"/>
      <c r="I42" s="106"/>
      <c r="L42" s="18"/>
    </row>
    <row r="43" spans="2:12" s="1" customFormat="1" ht="14.45" customHeight="1">
      <c r="B43" s="18"/>
      <c r="I43" s="106"/>
      <c r="L43" s="18"/>
    </row>
    <row r="44" spans="2:12" s="1" customFormat="1" ht="14.45" customHeight="1">
      <c r="B44" s="18"/>
      <c r="I44" s="106"/>
      <c r="L44" s="18"/>
    </row>
    <row r="45" spans="2:12" s="1" customFormat="1" ht="14.45" customHeight="1">
      <c r="B45" s="18"/>
      <c r="I45" s="106"/>
      <c r="L45" s="18"/>
    </row>
    <row r="46" spans="2:12" s="1" customFormat="1" ht="14.45" customHeight="1">
      <c r="B46" s="18"/>
      <c r="I46" s="106"/>
      <c r="L46" s="18"/>
    </row>
    <row r="47" spans="2:12" s="1" customFormat="1" ht="14.45" customHeight="1">
      <c r="B47" s="18"/>
      <c r="I47" s="106"/>
      <c r="L47" s="18"/>
    </row>
    <row r="48" spans="2:12" s="1" customFormat="1" ht="14.45" customHeight="1">
      <c r="B48" s="18"/>
      <c r="I48" s="106"/>
      <c r="L48" s="18"/>
    </row>
    <row r="49" spans="2:12" s="1" customFormat="1" ht="14.45" customHeight="1">
      <c r="B49" s="18"/>
      <c r="I49" s="106"/>
      <c r="L49" s="18"/>
    </row>
    <row r="50" spans="2:12" s="2" customFormat="1" ht="14.45" customHeight="1">
      <c r="B50" s="49"/>
      <c r="D50" s="138" t="s">
        <v>48</v>
      </c>
      <c r="E50" s="139"/>
      <c r="F50" s="139"/>
      <c r="G50" s="138" t="s">
        <v>49</v>
      </c>
      <c r="H50" s="139"/>
      <c r="I50" s="140"/>
      <c r="J50" s="139"/>
      <c r="K50" s="139"/>
      <c r="L50" s="49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32"/>
      <c r="B61" s="37"/>
      <c r="C61" s="32"/>
      <c r="D61" s="141" t="s">
        <v>50</v>
      </c>
      <c r="E61" s="142"/>
      <c r="F61" s="143" t="s">
        <v>51</v>
      </c>
      <c r="G61" s="141" t="s">
        <v>50</v>
      </c>
      <c r="H61" s="142"/>
      <c r="I61" s="144"/>
      <c r="J61" s="145" t="s">
        <v>51</v>
      </c>
      <c r="K61" s="142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32"/>
      <c r="B65" s="37"/>
      <c r="C65" s="32"/>
      <c r="D65" s="138" t="s">
        <v>52</v>
      </c>
      <c r="E65" s="146"/>
      <c r="F65" s="146"/>
      <c r="G65" s="138" t="s">
        <v>53</v>
      </c>
      <c r="H65" s="146"/>
      <c r="I65" s="147"/>
      <c r="J65" s="146"/>
      <c r="K65" s="14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32"/>
      <c r="B76" s="37"/>
      <c r="C76" s="32"/>
      <c r="D76" s="141" t="s">
        <v>50</v>
      </c>
      <c r="E76" s="142"/>
      <c r="F76" s="143" t="s">
        <v>51</v>
      </c>
      <c r="G76" s="141" t="s">
        <v>50</v>
      </c>
      <c r="H76" s="142"/>
      <c r="I76" s="144"/>
      <c r="J76" s="145" t="s">
        <v>51</v>
      </c>
      <c r="K76" s="142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8"/>
      <c r="C77" s="149"/>
      <c r="D77" s="149"/>
      <c r="E77" s="149"/>
      <c r="F77" s="149"/>
      <c r="G77" s="149"/>
      <c r="H77" s="149"/>
      <c r="I77" s="150"/>
      <c r="J77" s="149"/>
      <c r="K77" s="149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51"/>
      <c r="C81" s="152"/>
      <c r="D81" s="152"/>
      <c r="E81" s="152"/>
      <c r="F81" s="152"/>
      <c r="G81" s="152"/>
      <c r="H81" s="152"/>
      <c r="I81" s="153"/>
      <c r="J81" s="152"/>
      <c r="K81" s="15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107</v>
      </c>
      <c r="D82" s="34"/>
      <c r="E82" s="34"/>
      <c r="F82" s="34"/>
      <c r="G82" s="34"/>
      <c r="H82" s="34"/>
      <c r="I82" s="113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113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5" customHeight="1">
      <c r="A85" s="32"/>
      <c r="B85" s="33"/>
      <c r="C85" s="34"/>
      <c r="D85" s="34"/>
      <c r="E85" s="286" t="str">
        <f>E7</f>
        <v>VN Staré Místo</v>
      </c>
      <c r="F85" s="287"/>
      <c r="G85" s="287"/>
      <c r="H85" s="287"/>
      <c r="I85" s="113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105</v>
      </c>
      <c r="D86" s="34"/>
      <c r="E86" s="34"/>
      <c r="F86" s="34"/>
      <c r="G86" s="34"/>
      <c r="H86" s="34"/>
      <c r="I86" s="113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5" customHeight="1">
      <c r="A87" s="32"/>
      <c r="B87" s="33"/>
      <c r="C87" s="34"/>
      <c r="D87" s="34"/>
      <c r="E87" s="269" t="str">
        <f>E9</f>
        <v>VON - Vedlejší a ostatní náklady</v>
      </c>
      <c r="F87" s="285"/>
      <c r="G87" s="285"/>
      <c r="H87" s="285"/>
      <c r="I87" s="113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 xml:space="preserve"> </v>
      </c>
      <c r="G89" s="34"/>
      <c r="H89" s="34"/>
      <c r="I89" s="115" t="s">
        <v>22</v>
      </c>
      <c r="J89" s="64" t="str">
        <f>IF(J12="","",J12)</f>
        <v>8. 10. 2019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6.45" customHeight="1">
      <c r="A91" s="32"/>
      <c r="B91" s="33"/>
      <c r="C91" s="27" t="s">
        <v>24</v>
      </c>
      <c r="D91" s="34"/>
      <c r="E91" s="34"/>
      <c r="F91" s="25" t="str">
        <f>E15</f>
        <v>Obec Staré Místo</v>
      </c>
      <c r="G91" s="34"/>
      <c r="H91" s="34"/>
      <c r="I91" s="115" t="s">
        <v>30</v>
      </c>
      <c r="J91" s="30" t="str">
        <f>E21</f>
        <v>Agroprojekce Litomyšl,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115" t="s">
        <v>33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54" t="s">
        <v>108</v>
      </c>
      <c r="D94" s="155"/>
      <c r="E94" s="155"/>
      <c r="F94" s="155"/>
      <c r="G94" s="155"/>
      <c r="H94" s="155"/>
      <c r="I94" s="156"/>
      <c r="J94" s="157" t="s">
        <v>109</v>
      </c>
      <c r="K94" s="155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8" t="s">
        <v>110</v>
      </c>
      <c r="D96" s="34"/>
      <c r="E96" s="34"/>
      <c r="F96" s="34"/>
      <c r="G96" s="34"/>
      <c r="H96" s="34"/>
      <c r="I96" s="113"/>
      <c r="J96" s="82">
        <f>J119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111</v>
      </c>
    </row>
    <row r="97" spans="2:12" s="9" customFormat="1" ht="24.95" customHeight="1">
      <c r="B97" s="159"/>
      <c r="C97" s="160"/>
      <c r="D97" s="161" t="s">
        <v>838</v>
      </c>
      <c r="E97" s="162"/>
      <c r="F97" s="162"/>
      <c r="G97" s="162"/>
      <c r="H97" s="162"/>
      <c r="I97" s="163"/>
      <c r="J97" s="164">
        <f>J120</f>
        <v>0</v>
      </c>
      <c r="K97" s="160"/>
      <c r="L97" s="165"/>
    </row>
    <row r="98" spans="2:12" s="10" customFormat="1" ht="19.9" customHeight="1">
      <c r="B98" s="166"/>
      <c r="C98" s="167"/>
      <c r="D98" s="168" t="s">
        <v>839</v>
      </c>
      <c r="E98" s="169"/>
      <c r="F98" s="169"/>
      <c r="G98" s="169"/>
      <c r="H98" s="169"/>
      <c r="I98" s="170"/>
      <c r="J98" s="171">
        <f>J121</f>
        <v>0</v>
      </c>
      <c r="K98" s="167"/>
      <c r="L98" s="172"/>
    </row>
    <row r="99" spans="2:12" s="10" customFormat="1" ht="19.9" customHeight="1">
      <c r="B99" s="166"/>
      <c r="C99" s="167"/>
      <c r="D99" s="168" t="s">
        <v>840</v>
      </c>
      <c r="E99" s="169"/>
      <c r="F99" s="169"/>
      <c r="G99" s="169"/>
      <c r="H99" s="169"/>
      <c r="I99" s="170"/>
      <c r="J99" s="171">
        <f>J130</f>
        <v>0</v>
      </c>
      <c r="K99" s="167"/>
      <c r="L99" s="172"/>
    </row>
    <row r="100" spans="1:31" s="2" customFormat="1" ht="21.75" customHeight="1">
      <c r="A100" s="32"/>
      <c r="B100" s="33"/>
      <c r="C100" s="34"/>
      <c r="D100" s="34"/>
      <c r="E100" s="34"/>
      <c r="F100" s="34"/>
      <c r="G100" s="34"/>
      <c r="H100" s="34"/>
      <c r="I100" s="113"/>
      <c r="J100" s="34"/>
      <c r="K100" s="34"/>
      <c r="L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52"/>
      <c r="C101" s="53"/>
      <c r="D101" s="53"/>
      <c r="E101" s="53"/>
      <c r="F101" s="53"/>
      <c r="G101" s="53"/>
      <c r="H101" s="53"/>
      <c r="I101" s="150"/>
      <c r="J101" s="53"/>
      <c r="K101" s="53"/>
      <c r="L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54"/>
      <c r="C105" s="55"/>
      <c r="D105" s="55"/>
      <c r="E105" s="55"/>
      <c r="F105" s="55"/>
      <c r="G105" s="55"/>
      <c r="H105" s="55"/>
      <c r="I105" s="153"/>
      <c r="J105" s="55"/>
      <c r="K105" s="55"/>
      <c r="L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1" t="s">
        <v>119</v>
      </c>
      <c r="D106" s="34"/>
      <c r="E106" s="34"/>
      <c r="F106" s="34"/>
      <c r="G106" s="34"/>
      <c r="H106" s="34"/>
      <c r="I106" s="113"/>
      <c r="J106" s="34"/>
      <c r="K106" s="34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4"/>
      <c r="D107" s="34"/>
      <c r="E107" s="34"/>
      <c r="F107" s="34"/>
      <c r="G107" s="34"/>
      <c r="H107" s="34"/>
      <c r="I107" s="113"/>
      <c r="J107" s="34"/>
      <c r="K107" s="34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4"/>
      <c r="E108" s="34"/>
      <c r="F108" s="34"/>
      <c r="G108" s="34"/>
      <c r="H108" s="34"/>
      <c r="I108" s="113"/>
      <c r="J108" s="34"/>
      <c r="K108" s="34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4.45" customHeight="1">
      <c r="A109" s="32"/>
      <c r="B109" s="33"/>
      <c r="C109" s="34"/>
      <c r="D109" s="34"/>
      <c r="E109" s="286" t="str">
        <f>E7</f>
        <v>VN Staré Místo</v>
      </c>
      <c r="F109" s="287"/>
      <c r="G109" s="287"/>
      <c r="H109" s="287"/>
      <c r="I109" s="113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105</v>
      </c>
      <c r="D110" s="34"/>
      <c r="E110" s="34"/>
      <c r="F110" s="34"/>
      <c r="G110" s="34"/>
      <c r="H110" s="34"/>
      <c r="I110" s="113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4.45" customHeight="1">
      <c r="A111" s="32"/>
      <c r="B111" s="33"/>
      <c r="C111" s="34"/>
      <c r="D111" s="34"/>
      <c r="E111" s="269" t="str">
        <f>E9</f>
        <v>VON - Vedlejší a ostatní náklady</v>
      </c>
      <c r="F111" s="285"/>
      <c r="G111" s="285"/>
      <c r="H111" s="285"/>
      <c r="I111" s="113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113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20</v>
      </c>
      <c r="D113" s="34"/>
      <c r="E113" s="34"/>
      <c r="F113" s="25" t="str">
        <f>F12</f>
        <v xml:space="preserve"> </v>
      </c>
      <c r="G113" s="34"/>
      <c r="H113" s="34"/>
      <c r="I113" s="115" t="s">
        <v>22</v>
      </c>
      <c r="J113" s="64" t="str">
        <f>IF(J12="","",J12)</f>
        <v>8. 10. 2019</v>
      </c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113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6.45" customHeight="1">
      <c r="A115" s="32"/>
      <c r="B115" s="33"/>
      <c r="C115" s="27" t="s">
        <v>24</v>
      </c>
      <c r="D115" s="34"/>
      <c r="E115" s="34"/>
      <c r="F115" s="25" t="str">
        <f>E15</f>
        <v>Obec Staré Místo</v>
      </c>
      <c r="G115" s="34"/>
      <c r="H115" s="34"/>
      <c r="I115" s="115" t="s">
        <v>30</v>
      </c>
      <c r="J115" s="30" t="str">
        <f>E21</f>
        <v>Agroprojekce Litomyšl, s.r.o.</v>
      </c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5.6" customHeight="1">
      <c r="A116" s="32"/>
      <c r="B116" s="33"/>
      <c r="C116" s="27" t="s">
        <v>28</v>
      </c>
      <c r="D116" s="34"/>
      <c r="E116" s="34"/>
      <c r="F116" s="25" t="str">
        <f>IF(E18="","",E18)</f>
        <v>Vyplň údaj</v>
      </c>
      <c r="G116" s="34"/>
      <c r="H116" s="34"/>
      <c r="I116" s="115" t="s">
        <v>33</v>
      </c>
      <c r="J116" s="30" t="str">
        <f>E24</f>
        <v xml:space="preserve"> </v>
      </c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0.35" customHeight="1">
      <c r="A117" s="32"/>
      <c r="B117" s="33"/>
      <c r="C117" s="34"/>
      <c r="D117" s="34"/>
      <c r="E117" s="34"/>
      <c r="F117" s="34"/>
      <c r="G117" s="34"/>
      <c r="H117" s="34"/>
      <c r="I117" s="113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11" customFormat="1" ht="29.25" customHeight="1">
      <c r="A118" s="173"/>
      <c r="B118" s="174"/>
      <c r="C118" s="175" t="s">
        <v>120</v>
      </c>
      <c r="D118" s="176" t="s">
        <v>60</v>
      </c>
      <c r="E118" s="176" t="s">
        <v>56</v>
      </c>
      <c r="F118" s="176" t="s">
        <v>57</v>
      </c>
      <c r="G118" s="176" t="s">
        <v>121</v>
      </c>
      <c r="H118" s="176" t="s">
        <v>122</v>
      </c>
      <c r="I118" s="177" t="s">
        <v>123</v>
      </c>
      <c r="J118" s="176" t="s">
        <v>109</v>
      </c>
      <c r="K118" s="178" t="s">
        <v>124</v>
      </c>
      <c r="L118" s="179"/>
      <c r="M118" s="73" t="s">
        <v>1</v>
      </c>
      <c r="N118" s="74" t="s">
        <v>39</v>
      </c>
      <c r="O118" s="74" t="s">
        <v>125</v>
      </c>
      <c r="P118" s="74" t="s">
        <v>126</v>
      </c>
      <c r="Q118" s="74" t="s">
        <v>127</v>
      </c>
      <c r="R118" s="74" t="s">
        <v>128</v>
      </c>
      <c r="S118" s="74" t="s">
        <v>129</v>
      </c>
      <c r="T118" s="75" t="s">
        <v>130</v>
      </c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</row>
    <row r="119" spans="1:63" s="2" customFormat="1" ht="22.9" customHeight="1">
      <c r="A119" s="32"/>
      <c r="B119" s="33"/>
      <c r="C119" s="80" t="s">
        <v>131</v>
      </c>
      <c r="D119" s="34"/>
      <c r="E119" s="34"/>
      <c r="F119" s="34"/>
      <c r="G119" s="34"/>
      <c r="H119" s="34"/>
      <c r="I119" s="113"/>
      <c r="J119" s="180">
        <f>BK119</f>
        <v>0</v>
      </c>
      <c r="K119" s="34"/>
      <c r="L119" s="37"/>
      <c r="M119" s="76"/>
      <c r="N119" s="181"/>
      <c r="O119" s="77"/>
      <c r="P119" s="182">
        <f>P120</f>
        <v>0</v>
      </c>
      <c r="Q119" s="77"/>
      <c r="R119" s="182">
        <f>R120</f>
        <v>0</v>
      </c>
      <c r="S119" s="77"/>
      <c r="T119" s="183">
        <f>T120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5" t="s">
        <v>74</v>
      </c>
      <c r="AU119" s="15" t="s">
        <v>111</v>
      </c>
      <c r="BK119" s="184">
        <f>BK120</f>
        <v>0</v>
      </c>
    </row>
    <row r="120" spans="2:63" s="12" customFormat="1" ht="25.9" customHeight="1">
      <c r="B120" s="185"/>
      <c r="C120" s="186"/>
      <c r="D120" s="187" t="s">
        <v>74</v>
      </c>
      <c r="E120" s="188" t="s">
        <v>841</v>
      </c>
      <c r="F120" s="188" t="s">
        <v>842</v>
      </c>
      <c r="G120" s="186"/>
      <c r="H120" s="186"/>
      <c r="I120" s="189"/>
      <c r="J120" s="190">
        <f>BK120</f>
        <v>0</v>
      </c>
      <c r="K120" s="186"/>
      <c r="L120" s="191"/>
      <c r="M120" s="192"/>
      <c r="N120" s="193"/>
      <c r="O120" s="193"/>
      <c r="P120" s="194">
        <f>P121+P130</f>
        <v>0</v>
      </c>
      <c r="Q120" s="193"/>
      <c r="R120" s="194">
        <f>R121+R130</f>
        <v>0</v>
      </c>
      <c r="S120" s="193"/>
      <c r="T120" s="195">
        <f>T121+T130</f>
        <v>0</v>
      </c>
      <c r="AR120" s="196" t="s">
        <v>162</v>
      </c>
      <c r="AT120" s="197" t="s">
        <v>74</v>
      </c>
      <c r="AU120" s="197" t="s">
        <v>75</v>
      </c>
      <c r="AY120" s="196" t="s">
        <v>134</v>
      </c>
      <c r="BK120" s="198">
        <f>BK121+BK130</f>
        <v>0</v>
      </c>
    </row>
    <row r="121" spans="2:63" s="12" customFormat="1" ht="22.9" customHeight="1">
      <c r="B121" s="185"/>
      <c r="C121" s="186"/>
      <c r="D121" s="187" t="s">
        <v>74</v>
      </c>
      <c r="E121" s="199" t="s">
        <v>843</v>
      </c>
      <c r="F121" s="199" t="s">
        <v>844</v>
      </c>
      <c r="G121" s="186"/>
      <c r="H121" s="186"/>
      <c r="I121" s="189"/>
      <c r="J121" s="200">
        <f>BK121</f>
        <v>0</v>
      </c>
      <c r="K121" s="186"/>
      <c r="L121" s="191"/>
      <c r="M121" s="192"/>
      <c r="N121" s="193"/>
      <c r="O121" s="193"/>
      <c r="P121" s="194">
        <f>SUM(P122:P129)</f>
        <v>0</v>
      </c>
      <c r="Q121" s="193"/>
      <c r="R121" s="194">
        <f>SUM(R122:R129)</f>
        <v>0</v>
      </c>
      <c r="S121" s="193"/>
      <c r="T121" s="195">
        <f>SUM(T122:T129)</f>
        <v>0</v>
      </c>
      <c r="AR121" s="196" t="s">
        <v>162</v>
      </c>
      <c r="AT121" s="197" t="s">
        <v>74</v>
      </c>
      <c r="AU121" s="197" t="s">
        <v>83</v>
      </c>
      <c r="AY121" s="196" t="s">
        <v>134</v>
      </c>
      <c r="BK121" s="198">
        <f>SUM(BK122:BK129)</f>
        <v>0</v>
      </c>
    </row>
    <row r="122" spans="1:65" s="2" customFormat="1" ht="14.45" customHeight="1">
      <c r="A122" s="32"/>
      <c r="B122" s="33"/>
      <c r="C122" s="201" t="s">
        <v>83</v>
      </c>
      <c r="D122" s="201" t="s">
        <v>136</v>
      </c>
      <c r="E122" s="202" t="s">
        <v>845</v>
      </c>
      <c r="F122" s="203" t="s">
        <v>846</v>
      </c>
      <c r="G122" s="204" t="s">
        <v>847</v>
      </c>
      <c r="H122" s="205">
        <v>1</v>
      </c>
      <c r="I122" s="206"/>
      <c r="J122" s="207">
        <f>ROUND(I122*H122,2)</f>
        <v>0</v>
      </c>
      <c r="K122" s="203" t="s">
        <v>1</v>
      </c>
      <c r="L122" s="37"/>
      <c r="M122" s="208" t="s">
        <v>1</v>
      </c>
      <c r="N122" s="209" t="s">
        <v>40</v>
      </c>
      <c r="O122" s="69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12" t="s">
        <v>848</v>
      </c>
      <c r="AT122" s="212" t="s">
        <v>136</v>
      </c>
      <c r="AU122" s="212" t="s">
        <v>86</v>
      </c>
      <c r="AY122" s="15" t="s">
        <v>134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5" t="s">
        <v>83</v>
      </c>
      <c r="BK122" s="213">
        <f>ROUND(I122*H122,2)</f>
        <v>0</v>
      </c>
      <c r="BL122" s="15" t="s">
        <v>848</v>
      </c>
      <c r="BM122" s="212" t="s">
        <v>849</v>
      </c>
    </row>
    <row r="123" spans="1:47" s="2" customFormat="1" ht="107.25">
      <c r="A123" s="32"/>
      <c r="B123" s="33"/>
      <c r="C123" s="34"/>
      <c r="D123" s="214" t="s">
        <v>318</v>
      </c>
      <c r="E123" s="34"/>
      <c r="F123" s="239" t="s">
        <v>850</v>
      </c>
      <c r="G123" s="34"/>
      <c r="H123" s="34"/>
      <c r="I123" s="113"/>
      <c r="J123" s="34"/>
      <c r="K123" s="34"/>
      <c r="L123" s="37"/>
      <c r="M123" s="216"/>
      <c r="N123" s="217"/>
      <c r="O123" s="69"/>
      <c r="P123" s="69"/>
      <c r="Q123" s="69"/>
      <c r="R123" s="69"/>
      <c r="S123" s="69"/>
      <c r="T123" s="70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5" t="s">
        <v>318</v>
      </c>
      <c r="AU123" s="15" t="s">
        <v>86</v>
      </c>
    </row>
    <row r="124" spans="1:65" s="2" customFormat="1" ht="14.45" customHeight="1">
      <c r="A124" s="32"/>
      <c r="B124" s="33"/>
      <c r="C124" s="201" t="s">
        <v>86</v>
      </c>
      <c r="D124" s="201" t="s">
        <v>136</v>
      </c>
      <c r="E124" s="202" t="s">
        <v>851</v>
      </c>
      <c r="F124" s="203" t="s">
        <v>852</v>
      </c>
      <c r="G124" s="204" t="s">
        <v>847</v>
      </c>
      <c r="H124" s="205">
        <v>1</v>
      </c>
      <c r="I124" s="206"/>
      <c r="J124" s="207">
        <f>ROUND(I124*H124,2)</f>
        <v>0</v>
      </c>
      <c r="K124" s="203" t="s">
        <v>1</v>
      </c>
      <c r="L124" s="37"/>
      <c r="M124" s="208" t="s">
        <v>1</v>
      </c>
      <c r="N124" s="209" t="s">
        <v>40</v>
      </c>
      <c r="O124" s="69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12" t="s">
        <v>848</v>
      </c>
      <c r="AT124" s="212" t="s">
        <v>136</v>
      </c>
      <c r="AU124" s="212" t="s">
        <v>86</v>
      </c>
      <c r="AY124" s="15" t="s">
        <v>134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5" t="s">
        <v>83</v>
      </c>
      <c r="BK124" s="213">
        <f>ROUND(I124*H124,2)</f>
        <v>0</v>
      </c>
      <c r="BL124" s="15" t="s">
        <v>848</v>
      </c>
      <c r="BM124" s="212" t="s">
        <v>853</v>
      </c>
    </row>
    <row r="125" spans="1:47" s="2" customFormat="1" ht="19.5">
      <c r="A125" s="32"/>
      <c r="B125" s="33"/>
      <c r="C125" s="34"/>
      <c r="D125" s="214" t="s">
        <v>318</v>
      </c>
      <c r="E125" s="34"/>
      <c r="F125" s="239" t="s">
        <v>854</v>
      </c>
      <c r="G125" s="34"/>
      <c r="H125" s="34"/>
      <c r="I125" s="113"/>
      <c r="J125" s="34"/>
      <c r="K125" s="34"/>
      <c r="L125" s="37"/>
      <c r="M125" s="216"/>
      <c r="N125" s="217"/>
      <c r="O125" s="69"/>
      <c r="P125" s="69"/>
      <c r="Q125" s="69"/>
      <c r="R125" s="69"/>
      <c r="S125" s="69"/>
      <c r="T125" s="70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5" t="s">
        <v>318</v>
      </c>
      <c r="AU125" s="15" t="s">
        <v>86</v>
      </c>
    </row>
    <row r="126" spans="1:65" s="2" customFormat="1" ht="14.45" customHeight="1">
      <c r="A126" s="32"/>
      <c r="B126" s="33"/>
      <c r="C126" s="201" t="s">
        <v>149</v>
      </c>
      <c r="D126" s="201" t="s">
        <v>136</v>
      </c>
      <c r="E126" s="202" t="s">
        <v>855</v>
      </c>
      <c r="F126" s="203" t="s">
        <v>856</v>
      </c>
      <c r="G126" s="204" t="s">
        <v>847</v>
      </c>
      <c r="H126" s="205">
        <v>1</v>
      </c>
      <c r="I126" s="206"/>
      <c r="J126" s="207">
        <f>ROUND(I126*H126,2)</f>
        <v>0</v>
      </c>
      <c r="K126" s="203" t="s">
        <v>1</v>
      </c>
      <c r="L126" s="37"/>
      <c r="M126" s="208" t="s">
        <v>1</v>
      </c>
      <c r="N126" s="209" t="s">
        <v>40</v>
      </c>
      <c r="O126" s="69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12" t="s">
        <v>848</v>
      </c>
      <c r="AT126" s="212" t="s">
        <v>136</v>
      </c>
      <c r="AU126" s="212" t="s">
        <v>86</v>
      </c>
      <c r="AY126" s="15" t="s">
        <v>134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5" t="s">
        <v>83</v>
      </c>
      <c r="BK126" s="213">
        <f>ROUND(I126*H126,2)</f>
        <v>0</v>
      </c>
      <c r="BL126" s="15" t="s">
        <v>848</v>
      </c>
      <c r="BM126" s="212" t="s">
        <v>857</v>
      </c>
    </row>
    <row r="127" spans="1:47" s="2" customFormat="1" ht="39">
      <c r="A127" s="32"/>
      <c r="B127" s="33"/>
      <c r="C127" s="34"/>
      <c r="D127" s="214" t="s">
        <v>318</v>
      </c>
      <c r="E127" s="34"/>
      <c r="F127" s="239" t="s">
        <v>858</v>
      </c>
      <c r="G127" s="34"/>
      <c r="H127" s="34"/>
      <c r="I127" s="113"/>
      <c r="J127" s="34"/>
      <c r="K127" s="34"/>
      <c r="L127" s="37"/>
      <c r="M127" s="216"/>
      <c r="N127" s="217"/>
      <c r="O127" s="69"/>
      <c r="P127" s="69"/>
      <c r="Q127" s="69"/>
      <c r="R127" s="69"/>
      <c r="S127" s="69"/>
      <c r="T127" s="70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5" t="s">
        <v>318</v>
      </c>
      <c r="AU127" s="15" t="s">
        <v>86</v>
      </c>
    </row>
    <row r="128" spans="1:65" s="2" customFormat="1" ht="14.45" customHeight="1">
      <c r="A128" s="32"/>
      <c r="B128" s="33"/>
      <c r="C128" s="201" t="s">
        <v>141</v>
      </c>
      <c r="D128" s="201" t="s">
        <v>136</v>
      </c>
      <c r="E128" s="202" t="s">
        <v>859</v>
      </c>
      <c r="F128" s="203" t="s">
        <v>860</v>
      </c>
      <c r="G128" s="204" t="s">
        <v>847</v>
      </c>
      <c r="H128" s="205">
        <v>1</v>
      </c>
      <c r="I128" s="206"/>
      <c r="J128" s="207">
        <f>ROUND(I128*H128,2)</f>
        <v>0</v>
      </c>
      <c r="K128" s="203" t="s">
        <v>1</v>
      </c>
      <c r="L128" s="37"/>
      <c r="M128" s="208" t="s">
        <v>1</v>
      </c>
      <c r="N128" s="209" t="s">
        <v>40</v>
      </c>
      <c r="O128" s="69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12" t="s">
        <v>848</v>
      </c>
      <c r="AT128" s="212" t="s">
        <v>136</v>
      </c>
      <c r="AU128" s="212" t="s">
        <v>86</v>
      </c>
      <c r="AY128" s="15" t="s">
        <v>134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5" t="s">
        <v>83</v>
      </c>
      <c r="BK128" s="213">
        <f>ROUND(I128*H128,2)</f>
        <v>0</v>
      </c>
      <c r="BL128" s="15" t="s">
        <v>848</v>
      </c>
      <c r="BM128" s="212" t="s">
        <v>861</v>
      </c>
    </row>
    <row r="129" spans="1:47" s="2" customFormat="1" ht="29.25">
      <c r="A129" s="32"/>
      <c r="B129" s="33"/>
      <c r="C129" s="34"/>
      <c r="D129" s="214" t="s">
        <v>318</v>
      </c>
      <c r="E129" s="34"/>
      <c r="F129" s="239" t="s">
        <v>862</v>
      </c>
      <c r="G129" s="34"/>
      <c r="H129" s="34"/>
      <c r="I129" s="113"/>
      <c r="J129" s="34"/>
      <c r="K129" s="34"/>
      <c r="L129" s="37"/>
      <c r="M129" s="216"/>
      <c r="N129" s="217"/>
      <c r="O129" s="69"/>
      <c r="P129" s="69"/>
      <c r="Q129" s="69"/>
      <c r="R129" s="69"/>
      <c r="S129" s="69"/>
      <c r="T129" s="70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5" t="s">
        <v>318</v>
      </c>
      <c r="AU129" s="15" t="s">
        <v>86</v>
      </c>
    </row>
    <row r="130" spans="2:63" s="12" customFormat="1" ht="22.9" customHeight="1">
      <c r="B130" s="185"/>
      <c r="C130" s="186"/>
      <c r="D130" s="187" t="s">
        <v>74</v>
      </c>
      <c r="E130" s="199" t="s">
        <v>863</v>
      </c>
      <c r="F130" s="199" t="s">
        <v>864</v>
      </c>
      <c r="G130" s="186"/>
      <c r="H130" s="186"/>
      <c r="I130" s="189"/>
      <c r="J130" s="200">
        <f>BK130</f>
        <v>0</v>
      </c>
      <c r="K130" s="186"/>
      <c r="L130" s="191"/>
      <c r="M130" s="192"/>
      <c r="N130" s="193"/>
      <c r="O130" s="193"/>
      <c r="P130" s="194">
        <f>SUM(P131:P146)</f>
        <v>0</v>
      </c>
      <c r="Q130" s="193"/>
      <c r="R130" s="194">
        <f>SUM(R131:R146)</f>
        <v>0</v>
      </c>
      <c r="S130" s="193"/>
      <c r="T130" s="195">
        <f>SUM(T131:T146)</f>
        <v>0</v>
      </c>
      <c r="AR130" s="196" t="s">
        <v>141</v>
      </c>
      <c r="AT130" s="197" t="s">
        <v>74</v>
      </c>
      <c r="AU130" s="197" t="s">
        <v>83</v>
      </c>
      <c r="AY130" s="196" t="s">
        <v>134</v>
      </c>
      <c r="BK130" s="198">
        <f>SUM(BK131:BK146)</f>
        <v>0</v>
      </c>
    </row>
    <row r="131" spans="1:65" s="2" customFormat="1" ht="21.6" customHeight="1">
      <c r="A131" s="32"/>
      <c r="B131" s="33"/>
      <c r="C131" s="201" t="s">
        <v>162</v>
      </c>
      <c r="D131" s="201" t="s">
        <v>136</v>
      </c>
      <c r="E131" s="202" t="s">
        <v>865</v>
      </c>
      <c r="F131" s="203" t="s">
        <v>866</v>
      </c>
      <c r="G131" s="204" t="s">
        <v>847</v>
      </c>
      <c r="H131" s="205">
        <v>1</v>
      </c>
      <c r="I131" s="206"/>
      <c r="J131" s="207">
        <f>ROUND(I131*H131,2)</f>
        <v>0</v>
      </c>
      <c r="K131" s="203" t="s">
        <v>1</v>
      </c>
      <c r="L131" s="37"/>
      <c r="M131" s="208" t="s">
        <v>1</v>
      </c>
      <c r="N131" s="209" t="s">
        <v>40</v>
      </c>
      <c r="O131" s="69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12" t="s">
        <v>848</v>
      </c>
      <c r="AT131" s="212" t="s">
        <v>136</v>
      </c>
      <c r="AU131" s="212" t="s">
        <v>86</v>
      </c>
      <c r="AY131" s="15" t="s">
        <v>134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15" t="s">
        <v>83</v>
      </c>
      <c r="BK131" s="213">
        <f>ROUND(I131*H131,2)</f>
        <v>0</v>
      </c>
      <c r="BL131" s="15" t="s">
        <v>848</v>
      </c>
      <c r="BM131" s="212" t="s">
        <v>867</v>
      </c>
    </row>
    <row r="132" spans="1:47" s="2" customFormat="1" ht="19.5">
      <c r="A132" s="32"/>
      <c r="B132" s="33"/>
      <c r="C132" s="34"/>
      <c r="D132" s="214" t="s">
        <v>318</v>
      </c>
      <c r="E132" s="34"/>
      <c r="F132" s="239" t="s">
        <v>868</v>
      </c>
      <c r="G132" s="34"/>
      <c r="H132" s="34"/>
      <c r="I132" s="113"/>
      <c r="J132" s="34"/>
      <c r="K132" s="34"/>
      <c r="L132" s="37"/>
      <c r="M132" s="216"/>
      <c r="N132" s="217"/>
      <c r="O132" s="69"/>
      <c r="P132" s="69"/>
      <c r="Q132" s="69"/>
      <c r="R132" s="69"/>
      <c r="S132" s="69"/>
      <c r="T132" s="70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5" t="s">
        <v>318</v>
      </c>
      <c r="AU132" s="15" t="s">
        <v>86</v>
      </c>
    </row>
    <row r="133" spans="1:65" s="2" customFormat="1" ht="14.45" customHeight="1">
      <c r="A133" s="32"/>
      <c r="B133" s="33"/>
      <c r="C133" s="201" t="s">
        <v>168</v>
      </c>
      <c r="D133" s="201" t="s">
        <v>136</v>
      </c>
      <c r="E133" s="202" t="s">
        <v>869</v>
      </c>
      <c r="F133" s="203" t="s">
        <v>870</v>
      </c>
      <c r="G133" s="204" t="s">
        <v>847</v>
      </c>
      <c r="H133" s="205">
        <v>1</v>
      </c>
      <c r="I133" s="206"/>
      <c r="J133" s="207">
        <f>ROUND(I133*H133,2)</f>
        <v>0</v>
      </c>
      <c r="K133" s="203" t="s">
        <v>1</v>
      </c>
      <c r="L133" s="37"/>
      <c r="M133" s="208" t="s">
        <v>1</v>
      </c>
      <c r="N133" s="209" t="s">
        <v>40</v>
      </c>
      <c r="O133" s="69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12" t="s">
        <v>848</v>
      </c>
      <c r="AT133" s="212" t="s">
        <v>136</v>
      </c>
      <c r="AU133" s="212" t="s">
        <v>86</v>
      </c>
      <c r="AY133" s="15" t="s">
        <v>134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5" t="s">
        <v>83</v>
      </c>
      <c r="BK133" s="213">
        <f>ROUND(I133*H133,2)</f>
        <v>0</v>
      </c>
      <c r="BL133" s="15" t="s">
        <v>848</v>
      </c>
      <c r="BM133" s="212" t="s">
        <v>871</v>
      </c>
    </row>
    <row r="134" spans="1:65" s="2" customFormat="1" ht="14.45" customHeight="1">
      <c r="A134" s="32"/>
      <c r="B134" s="33"/>
      <c r="C134" s="201" t="s">
        <v>175</v>
      </c>
      <c r="D134" s="201" t="s">
        <v>136</v>
      </c>
      <c r="E134" s="202" t="s">
        <v>872</v>
      </c>
      <c r="F134" s="203" t="s">
        <v>873</v>
      </c>
      <c r="G134" s="204" t="s">
        <v>847</v>
      </c>
      <c r="H134" s="205">
        <v>1</v>
      </c>
      <c r="I134" s="206"/>
      <c r="J134" s="207">
        <f>ROUND(I134*H134,2)</f>
        <v>0</v>
      </c>
      <c r="K134" s="203" t="s">
        <v>1</v>
      </c>
      <c r="L134" s="37"/>
      <c r="M134" s="208" t="s">
        <v>1</v>
      </c>
      <c r="N134" s="209" t="s">
        <v>40</v>
      </c>
      <c r="O134" s="69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12" t="s">
        <v>848</v>
      </c>
      <c r="AT134" s="212" t="s">
        <v>136</v>
      </c>
      <c r="AU134" s="212" t="s">
        <v>86</v>
      </c>
      <c r="AY134" s="15" t="s">
        <v>134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5" t="s">
        <v>83</v>
      </c>
      <c r="BK134" s="213">
        <f>ROUND(I134*H134,2)</f>
        <v>0</v>
      </c>
      <c r="BL134" s="15" t="s">
        <v>848</v>
      </c>
      <c r="BM134" s="212" t="s">
        <v>874</v>
      </c>
    </row>
    <row r="135" spans="1:65" s="2" customFormat="1" ht="21.6" customHeight="1">
      <c r="A135" s="32"/>
      <c r="B135" s="33"/>
      <c r="C135" s="201" t="s">
        <v>166</v>
      </c>
      <c r="D135" s="201" t="s">
        <v>136</v>
      </c>
      <c r="E135" s="202" t="s">
        <v>875</v>
      </c>
      <c r="F135" s="203" t="s">
        <v>876</v>
      </c>
      <c r="G135" s="204" t="s">
        <v>847</v>
      </c>
      <c r="H135" s="205">
        <v>1</v>
      </c>
      <c r="I135" s="206"/>
      <c r="J135" s="207">
        <f>ROUND(I135*H135,2)</f>
        <v>0</v>
      </c>
      <c r="K135" s="203" t="s">
        <v>1</v>
      </c>
      <c r="L135" s="37"/>
      <c r="M135" s="208" t="s">
        <v>1</v>
      </c>
      <c r="N135" s="209" t="s">
        <v>40</v>
      </c>
      <c r="O135" s="69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12" t="s">
        <v>848</v>
      </c>
      <c r="AT135" s="212" t="s">
        <v>136</v>
      </c>
      <c r="AU135" s="212" t="s">
        <v>86</v>
      </c>
      <c r="AY135" s="15" t="s">
        <v>134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5" t="s">
        <v>83</v>
      </c>
      <c r="BK135" s="213">
        <f>ROUND(I135*H135,2)</f>
        <v>0</v>
      </c>
      <c r="BL135" s="15" t="s">
        <v>848</v>
      </c>
      <c r="BM135" s="212" t="s">
        <v>877</v>
      </c>
    </row>
    <row r="136" spans="1:47" s="2" customFormat="1" ht="48.75">
      <c r="A136" s="32"/>
      <c r="B136" s="33"/>
      <c r="C136" s="34"/>
      <c r="D136" s="214" t="s">
        <v>318</v>
      </c>
      <c r="E136" s="34"/>
      <c r="F136" s="239" t="s">
        <v>878</v>
      </c>
      <c r="G136" s="34"/>
      <c r="H136" s="34"/>
      <c r="I136" s="113"/>
      <c r="J136" s="34"/>
      <c r="K136" s="34"/>
      <c r="L136" s="37"/>
      <c r="M136" s="216"/>
      <c r="N136" s="217"/>
      <c r="O136" s="69"/>
      <c r="P136" s="69"/>
      <c r="Q136" s="69"/>
      <c r="R136" s="69"/>
      <c r="S136" s="69"/>
      <c r="T136" s="70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5" t="s">
        <v>318</v>
      </c>
      <c r="AU136" s="15" t="s">
        <v>86</v>
      </c>
    </row>
    <row r="137" spans="1:65" s="2" customFormat="1" ht="14.45" customHeight="1">
      <c r="A137" s="32"/>
      <c r="B137" s="33"/>
      <c r="C137" s="201" t="s">
        <v>183</v>
      </c>
      <c r="D137" s="201" t="s">
        <v>136</v>
      </c>
      <c r="E137" s="202" t="s">
        <v>879</v>
      </c>
      <c r="F137" s="203" t="s">
        <v>880</v>
      </c>
      <c r="G137" s="204" t="s">
        <v>828</v>
      </c>
      <c r="H137" s="205">
        <v>2</v>
      </c>
      <c r="I137" s="206"/>
      <c r="J137" s="207">
        <f>ROUND(I137*H137,2)</f>
        <v>0</v>
      </c>
      <c r="K137" s="203" t="s">
        <v>1</v>
      </c>
      <c r="L137" s="37"/>
      <c r="M137" s="208" t="s">
        <v>1</v>
      </c>
      <c r="N137" s="209" t="s">
        <v>40</v>
      </c>
      <c r="O137" s="69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12" t="s">
        <v>848</v>
      </c>
      <c r="AT137" s="212" t="s">
        <v>136</v>
      </c>
      <c r="AU137" s="212" t="s">
        <v>86</v>
      </c>
      <c r="AY137" s="15" t="s">
        <v>134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5" t="s">
        <v>83</v>
      </c>
      <c r="BK137" s="213">
        <f>ROUND(I137*H137,2)</f>
        <v>0</v>
      </c>
      <c r="BL137" s="15" t="s">
        <v>848</v>
      </c>
      <c r="BM137" s="212" t="s">
        <v>881</v>
      </c>
    </row>
    <row r="138" spans="1:47" s="2" customFormat="1" ht="48.75">
      <c r="A138" s="32"/>
      <c r="B138" s="33"/>
      <c r="C138" s="34"/>
      <c r="D138" s="214" t="s">
        <v>318</v>
      </c>
      <c r="E138" s="34"/>
      <c r="F138" s="239" t="s">
        <v>882</v>
      </c>
      <c r="G138" s="34"/>
      <c r="H138" s="34"/>
      <c r="I138" s="113"/>
      <c r="J138" s="34"/>
      <c r="K138" s="34"/>
      <c r="L138" s="37"/>
      <c r="M138" s="216"/>
      <c r="N138" s="217"/>
      <c r="O138" s="69"/>
      <c r="P138" s="69"/>
      <c r="Q138" s="69"/>
      <c r="R138" s="69"/>
      <c r="S138" s="69"/>
      <c r="T138" s="70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5" t="s">
        <v>318</v>
      </c>
      <c r="AU138" s="15" t="s">
        <v>86</v>
      </c>
    </row>
    <row r="139" spans="1:65" s="2" customFormat="1" ht="21.6" customHeight="1">
      <c r="A139" s="32"/>
      <c r="B139" s="33"/>
      <c r="C139" s="201" t="s">
        <v>188</v>
      </c>
      <c r="D139" s="201" t="s">
        <v>136</v>
      </c>
      <c r="E139" s="202" t="s">
        <v>883</v>
      </c>
      <c r="F139" s="203" t="s">
        <v>884</v>
      </c>
      <c r="G139" s="204" t="s">
        <v>828</v>
      </c>
      <c r="H139" s="205">
        <v>1</v>
      </c>
      <c r="I139" s="206"/>
      <c r="J139" s="207">
        <f>ROUND(I139*H139,2)</f>
        <v>0</v>
      </c>
      <c r="K139" s="203" t="s">
        <v>1</v>
      </c>
      <c r="L139" s="37"/>
      <c r="M139" s="208" t="s">
        <v>1</v>
      </c>
      <c r="N139" s="209" t="s">
        <v>40</v>
      </c>
      <c r="O139" s="69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12" t="s">
        <v>848</v>
      </c>
      <c r="AT139" s="212" t="s">
        <v>136</v>
      </c>
      <c r="AU139" s="212" t="s">
        <v>86</v>
      </c>
      <c r="AY139" s="15" t="s">
        <v>134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5" t="s">
        <v>83</v>
      </c>
      <c r="BK139" s="213">
        <f>ROUND(I139*H139,2)</f>
        <v>0</v>
      </c>
      <c r="BL139" s="15" t="s">
        <v>848</v>
      </c>
      <c r="BM139" s="212" t="s">
        <v>885</v>
      </c>
    </row>
    <row r="140" spans="1:47" s="2" customFormat="1" ht="48.75">
      <c r="A140" s="32"/>
      <c r="B140" s="33"/>
      <c r="C140" s="34"/>
      <c r="D140" s="214" t="s">
        <v>318</v>
      </c>
      <c r="E140" s="34"/>
      <c r="F140" s="239" t="s">
        <v>886</v>
      </c>
      <c r="G140" s="34"/>
      <c r="H140" s="34"/>
      <c r="I140" s="113"/>
      <c r="J140" s="34"/>
      <c r="K140" s="34"/>
      <c r="L140" s="37"/>
      <c r="M140" s="216"/>
      <c r="N140" s="217"/>
      <c r="O140" s="69"/>
      <c r="P140" s="69"/>
      <c r="Q140" s="69"/>
      <c r="R140" s="69"/>
      <c r="S140" s="69"/>
      <c r="T140" s="7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5" t="s">
        <v>318</v>
      </c>
      <c r="AU140" s="15" t="s">
        <v>86</v>
      </c>
    </row>
    <row r="141" spans="1:65" s="2" customFormat="1" ht="14.45" customHeight="1">
      <c r="A141" s="32"/>
      <c r="B141" s="33"/>
      <c r="C141" s="201" t="s">
        <v>193</v>
      </c>
      <c r="D141" s="201" t="s">
        <v>136</v>
      </c>
      <c r="E141" s="202" t="s">
        <v>887</v>
      </c>
      <c r="F141" s="203" t="s">
        <v>888</v>
      </c>
      <c r="G141" s="204" t="s">
        <v>828</v>
      </c>
      <c r="H141" s="205">
        <v>1</v>
      </c>
      <c r="I141" s="206"/>
      <c r="J141" s="207">
        <f>ROUND(I141*H141,2)</f>
        <v>0</v>
      </c>
      <c r="K141" s="203" t="s">
        <v>1</v>
      </c>
      <c r="L141" s="37"/>
      <c r="M141" s="208" t="s">
        <v>1</v>
      </c>
      <c r="N141" s="209" t="s">
        <v>40</v>
      </c>
      <c r="O141" s="69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12" t="s">
        <v>848</v>
      </c>
      <c r="AT141" s="212" t="s">
        <v>136</v>
      </c>
      <c r="AU141" s="212" t="s">
        <v>86</v>
      </c>
      <c r="AY141" s="15" t="s">
        <v>134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5" t="s">
        <v>83</v>
      </c>
      <c r="BK141" s="213">
        <f>ROUND(I141*H141,2)</f>
        <v>0</v>
      </c>
      <c r="BL141" s="15" t="s">
        <v>848</v>
      </c>
      <c r="BM141" s="212" t="s">
        <v>889</v>
      </c>
    </row>
    <row r="142" spans="1:65" s="2" customFormat="1" ht="14.45" customHeight="1">
      <c r="A142" s="32"/>
      <c r="B142" s="33"/>
      <c r="C142" s="201" t="s">
        <v>199</v>
      </c>
      <c r="D142" s="201" t="s">
        <v>136</v>
      </c>
      <c r="E142" s="202" t="s">
        <v>890</v>
      </c>
      <c r="F142" s="203" t="s">
        <v>891</v>
      </c>
      <c r="G142" s="204" t="s">
        <v>847</v>
      </c>
      <c r="H142" s="205">
        <v>1</v>
      </c>
      <c r="I142" s="206"/>
      <c r="J142" s="207">
        <f>ROUND(I142*H142,2)</f>
        <v>0</v>
      </c>
      <c r="K142" s="203" t="s">
        <v>1</v>
      </c>
      <c r="L142" s="37"/>
      <c r="M142" s="208" t="s">
        <v>1</v>
      </c>
      <c r="N142" s="209" t="s">
        <v>40</v>
      </c>
      <c r="O142" s="69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12" t="s">
        <v>848</v>
      </c>
      <c r="AT142" s="212" t="s">
        <v>136</v>
      </c>
      <c r="AU142" s="212" t="s">
        <v>86</v>
      </c>
      <c r="AY142" s="15" t="s">
        <v>134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5" t="s">
        <v>83</v>
      </c>
      <c r="BK142" s="213">
        <f>ROUND(I142*H142,2)</f>
        <v>0</v>
      </c>
      <c r="BL142" s="15" t="s">
        <v>848</v>
      </c>
      <c r="BM142" s="212" t="s">
        <v>892</v>
      </c>
    </row>
    <row r="143" spans="1:47" s="2" customFormat="1" ht="19.5">
      <c r="A143" s="32"/>
      <c r="B143" s="33"/>
      <c r="C143" s="34"/>
      <c r="D143" s="214" t="s">
        <v>318</v>
      </c>
      <c r="E143" s="34"/>
      <c r="F143" s="239" t="s">
        <v>893</v>
      </c>
      <c r="G143" s="34"/>
      <c r="H143" s="34"/>
      <c r="I143" s="113"/>
      <c r="J143" s="34"/>
      <c r="K143" s="34"/>
      <c r="L143" s="37"/>
      <c r="M143" s="216"/>
      <c r="N143" s="217"/>
      <c r="O143" s="69"/>
      <c r="P143" s="69"/>
      <c r="Q143" s="69"/>
      <c r="R143" s="69"/>
      <c r="S143" s="69"/>
      <c r="T143" s="70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5" t="s">
        <v>318</v>
      </c>
      <c r="AU143" s="15" t="s">
        <v>86</v>
      </c>
    </row>
    <row r="144" spans="1:65" s="2" customFormat="1" ht="14.45" customHeight="1">
      <c r="A144" s="32"/>
      <c r="B144" s="33"/>
      <c r="C144" s="201" t="s">
        <v>205</v>
      </c>
      <c r="D144" s="201" t="s">
        <v>136</v>
      </c>
      <c r="E144" s="202" t="s">
        <v>894</v>
      </c>
      <c r="F144" s="203" t="s">
        <v>895</v>
      </c>
      <c r="G144" s="204" t="s">
        <v>847</v>
      </c>
      <c r="H144" s="205">
        <v>1</v>
      </c>
      <c r="I144" s="206"/>
      <c r="J144" s="207">
        <f>ROUND(I144*H144,2)</f>
        <v>0</v>
      </c>
      <c r="K144" s="203" t="s">
        <v>1</v>
      </c>
      <c r="L144" s="37"/>
      <c r="M144" s="208" t="s">
        <v>1</v>
      </c>
      <c r="N144" s="209" t="s">
        <v>40</v>
      </c>
      <c r="O144" s="69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12" t="s">
        <v>848</v>
      </c>
      <c r="AT144" s="212" t="s">
        <v>136</v>
      </c>
      <c r="AU144" s="212" t="s">
        <v>86</v>
      </c>
      <c r="AY144" s="15" t="s">
        <v>134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5" t="s">
        <v>83</v>
      </c>
      <c r="BK144" s="213">
        <f>ROUND(I144*H144,2)</f>
        <v>0</v>
      </c>
      <c r="BL144" s="15" t="s">
        <v>848</v>
      </c>
      <c r="BM144" s="212" t="s">
        <v>896</v>
      </c>
    </row>
    <row r="145" spans="1:65" s="2" customFormat="1" ht="14.45" customHeight="1">
      <c r="A145" s="32"/>
      <c r="B145" s="33"/>
      <c r="C145" s="201" t="s">
        <v>211</v>
      </c>
      <c r="D145" s="201" t="s">
        <v>136</v>
      </c>
      <c r="E145" s="202" t="s">
        <v>897</v>
      </c>
      <c r="F145" s="203" t="s">
        <v>898</v>
      </c>
      <c r="G145" s="204" t="s">
        <v>847</v>
      </c>
      <c r="H145" s="205">
        <v>1</v>
      </c>
      <c r="I145" s="206"/>
      <c r="J145" s="207">
        <f>ROUND(I145*H145,2)</f>
        <v>0</v>
      </c>
      <c r="K145" s="203" t="s">
        <v>1</v>
      </c>
      <c r="L145" s="37"/>
      <c r="M145" s="208" t="s">
        <v>1</v>
      </c>
      <c r="N145" s="209" t="s">
        <v>40</v>
      </c>
      <c r="O145" s="69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12" t="s">
        <v>848</v>
      </c>
      <c r="AT145" s="212" t="s">
        <v>136</v>
      </c>
      <c r="AU145" s="212" t="s">
        <v>86</v>
      </c>
      <c r="AY145" s="15" t="s">
        <v>134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5" t="s">
        <v>83</v>
      </c>
      <c r="BK145" s="213">
        <f>ROUND(I145*H145,2)</f>
        <v>0</v>
      </c>
      <c r="BL145" s="15" t="s">
        <v>848</v>
      </c>
      <c r="BM145" s="212" t="s">
        <v>899</v>
      </c>
    </row>
    <row r="146" spans="1:47" s="2" customFormat="1" ht="19.5">
      <c r="A146" s="32"/>
      <c r="B146" s="33"/>
      <c r="C146" s="34"/>
      <c r="D146" s="214" t="s">
        <v>318</v>
      </c>
      <c r="E146" s="34"/>
      <c r="F146" s="239" t="s">
        <v>900</v>
      </c>
      <c r="G146" s="34"/>
      <c r="H146" s="34"/>
      <c r="I146" s="113"/>
      <c r="J146" s="34"/>
      <c r="K146" s="34"/>
      <c r="L146" s="37"/>
      <c r="M146" s="240"/>
      <c r="N146" s="241"/>
      <c r="O146" s="242"/>
      <c r="P146" s="242"/>
      <c r="Q146" s="242"/>
      <c r="R146" s="242"/>
      <c r="S146" s="242"/>
      <c r="T146" s="243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5" t="s">
        <v>318</v>
      </c>
      <c r="AU146" s="15" t="s">
        <v>86</v>
      </c>
    </row>
    <row r="147" spans="1:31" s="2" customFormat="1" ht="6.95" customHeight="1">
      <c r="A147" s="32"/>
      <c r="B147" s="52"/>
      <c r="C147" s="53"/>
      <c r="D147" s="53"/>
      <c r="E147" s="53"/>
      <c r="F147" s="53"/>
      <c r="G147" s="53"/>
      <c r="H147" s="53"/>
      <c r="I147" s="150"/>
      <c r="J147" s="53"/>
      <c r="K147" s="53"/>
      <c r="L147" s="37"/>
      <c r="M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</row>
  </sheetData>
  <sheetProtection algorithmName="SHA-512" hashValue="c5jvOFMuOSyP6gW8Rob2oQa4RWCHYlw8sCBeNr5/ZIUckiQykfvrygxJt2+YcIGqFVTcQ9VvkPtAykWCVHZoBA==" saltValue="CkM1OVw0x+9wWzTPQncLA8mdVKdzjxgr4KbIsWmvSoN3O/l0qmu9gMA20yLRWH3I4khT8oRHasO3IOlIrV9TgQ==" spinCount="100000" sheet="1" objects="1" scenarios="1" formatColumns="0" formatRows="0" autoFilter="0"/>
  <autoFilter ref="C118:K146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Požárová</dc:creator>
  <cp:keywords/>
  <dc:description/>
  <cp:lastModifiedBy>Natálie Karpovičová</cp:lastModifiedBy>
  <dcterms:created xsi:type="dcterms:W3CDTF">2019-12-06T11:28:12Z</dcterms:created>
  <dcterms:modified xsi:type="dcterms:W3CDTF">2020-07-14T07:51:54Z</dcterms:modified>
  <cp:category/>
  <cp:version/>
  <cp:contentType/>
  <cp:contentStatus/>
</cp:coreProperties>
</file>