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10" yWindow="490" windowWidth="18880" windowHeight="6990" activeTab="0"/>
  </bookViews>
  <sheets>
    <sheet name="Rekapitulace stavby" sheetId="1" r:id="rId1"/>
    <sheet name="SO 101 - Parkoviště" sheetId="2" r:id="rId2"/>
    <sheet name="VON - Vedlejší a ostatní ..." sheetId="3" r:id="rId3"/>
  </sheets>
  <definedNames>
    <definedName name="_xlnm._FilterDatabase" localSheetId="1" hidden="1">'SO 101 - Parkoviště'!$C$121:$K$240</definedName>
    <definedName name="_xlnm._FilterDatabase" localSheetId="2" hidden="1">'VON - Vedlejší a ostatní ...'!$C$116:$K$124</definedName>
    <definedName name="_xlnm.Print_Area" localSheetId="0">'Rekapitulace stavby'!$D$4:$AO$76,'Rekapitulace stavby'!$C$82:$AQ$97</definedName>
    <definedName name="_xlnm.Print_Area" localSheetId="1">'SO 101 - Parkoviště'!$C$4:$J$76,'SO 101 - Parkoviště'!$C$82:$J$103,'SO 101 - Parkoviště'!$C$109:$K$240</definedName>
    <definedName name="_xlnm.Print_Area" localSheetId="2">'VON - Vedlejší a ostatní ...'!$C$4:$J$76,'VON - Vedlejší a ostatní ...'!$C$82:$J$98,'VON - Vedlejší a ostatní ...'!$C$104:$K$124</definedName>
    <definedName name="_xlnm.Print_Titles" localSheetId="0">'Rekapitulace stavby'!$92:$92</definedName>
    <definedName name="_xlnm.Print_Titles" localSheetId="1">'SO 101 - Parkoviště'!$121:$121</definedName>
    <definedName name="_xlnm.Print_Titles" localSheetId="2">'VON - Vedlejší a ostatní ...'!$116:$116</definedName>
  </definedNames>
  <calcPr calcId="125725"/>
</workbook>
</file>

<file path=xl/sharedStrings.xml><?xml version="1.0" encoding="utf-8"?>
<sst xmlns="http://schemas.openxmlformats.org/spreadsheetml/2006/main" count="1813" uniqueCount="445">
  <si>
    <t>Export Komplet</t>
  </si>
  <si>
    <t/>
  </si>
  <si>
    <t>2.0</t>
  </si>
  <si>
    <t>ZAMOK</t>
  </si>
  <si>
    <t>False</t>
  </si>
  <si>
    <t>{89943a92-d62f-4695-b4da-bde3c153d689}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</si>
  <si>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</si>
  <si>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</si>
  <si>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</si>
  <si>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</si>
  <si>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</si>
  <si>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</si>
  <si>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</si>
  <si>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</si>
  <si>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221-19-26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</si>
  <si>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</si>
  <si>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</si>
  <si>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veřejného prostranství - parkoviště Kramolna</t>
  </si>
  <si>
    <t>KSO:</t>
  </si>
  <si>
    <t>CC-CZ:</t>
  </si>
  <si>
    <t>Místo:</t>
  </si>
  <si>
    <t xml:space="preserve"> </t>
  </si>
  <si>
    <t>Datum:</t>
  </si>
  <si>
    <t>9. 8. 2019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</si>
  <si>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</si>
  <si>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</si>
  <si>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</si>
  <si>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</si>
  <si>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</si>
  <si>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</si>
  <si>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</si>
  <si>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</si>
  <si>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</si>
  <si>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</si>
  <si>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</si>
  <si>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</si>
  <si>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</si>
  <si>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</si>
  <si>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</si>
  <si>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</si>
  <si>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</si>
  <si>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</si>
  <si>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</si>
  <si>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</si>
  <si>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</si>
  <si>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</si>
  <si>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</si>
  <si>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</si>
  <si>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</si>
  <si>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</si>
  <si>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</si>
  <si>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</si>
  <si>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</si>
  <si>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</si>
  <si>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</si>
  <si>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</si>
  <si>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</si>
  <si>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</si>
  <si>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</si>
  <si>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</si>
  <si>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</si>
  <si>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</si>
  <si>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</si>
  <si>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</si>
  <si>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</si>
  <si>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</si>
  <si>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</si>
  <si>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</si>
  <si>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</si>
  <si>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</si>
  <si>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</si>
  <si>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</si>
  <si>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</si>
  <si>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</si>
  <si>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</si>
  <si>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</si>
  <si>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</si>
  <si>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</si>
  <si>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</si>
  <si>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Parkoviště</t>
  </si>
  <si>
    <t>STA</t>
  </si>
  <si>
    <t>1</t>
  </si>
  <si>
    <t>{df4b3ab8-ae40-431d-8238-1a12d349b7d1}</t>
  </si>
  <si>
    <t>2</t>
  </si>
  <si>
    <t>VON</t>
  </si>
  <si>
    <t>Vedlejší a ostatní náklady stavby</t>
  </si>
  <si>
    <t>{9337d939-49ff-418a-bfab-a24797fd54ee}</t>
  </si>
  <si>
    <t>KRYCÍ LIST SOUPISU PRACÍ</t>
  </si>
  <si>
    <t>Objekt:</t>
  </si>
  <si>
    <t>SO 101 - Parkoviště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</si>
  <si>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</si>
  <si>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</si>
  <si>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</si>
  <si>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</si>
  <si>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</si>
  <si>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</si>
  <si>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</si>
  <si>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</si>
  <si>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</si>
  <si>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</si>
  <si>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</si>
  <si>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</si>
  <si>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</si>
  <si>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</si>
  <si>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</si>
  <si>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</si>
  <si>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</si>
  <si>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</si>
  <si>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</si>
  <si>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</si>
  <si>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</si>
  <si>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</si>
  <si>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</si>
  <si>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</si>
  <si>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</si>
  <si>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</si>
  <si>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</si>
  <si>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 xml:space="preserve"> Zemní práce</t>
  </si>
  <si>
    <t>K</t>
  </si>
  <si>
    <t>113154112</t>
  </si>
  <si>
    <t>Frézování živičného krytu tl 40 mm pruh š 0,5 m pl do 500 m2 bez překážek v trase</t>
  </si>
  <si>
    <t>m2</t>
  </si>
  <si>
    <t>4</t>
  </si>
  <si>
    <t>-235491038</t>
  </si>
  <si>
    <t>113154114</t>
  </si>
  <si>
    <t>Frézování živičného krytu tl 100 mm pruh š 0,5 m pl do 500 m2 bez překážek v trase</t>
  </si>
  <si>
    <t>-977742521</t>
  </si>
  <si>
    <t>3</t>
  </si>
  <si>
    <t>113201112</t>
  </si>
  <si>
    <t>Vytrhání obrub silničních ležatých</t>
  </si>
  <si>
    <t>m</t>
  </si>
  <si>
    <t>-1120955193</t>
  </si>
  <si>
    <t>113202111</t>
  </si>
  <si>
    <t>Vytrhání obrub krajníků obrubníků stojatých</t>
  </si>
  <si>
    <t>1077821045</t>
  </si>
  <si>
    <t>5</t>
  </si>
  <si>
    <t>120001101</t>
  </si>
  <si>
    <t>Příplatek za ztížení odkopávky nebo prokkopávky v blízkosti inženýrských sítí</t>
  </si>
  <si>
    <t>m3</t>
  </si>
  <si>
    <t>2075517022</t>
  </si>
  <si>
    <t>VV</t>
  </si>
  <si>
    <t>285,76*0,1 'Přepočtené koeficientem množství</t>
  </si>
  <si>
    <t>6</t>
  </si>
  <si>
    <t>121101102</t>
  </si>
  <si>
    <t>Sejmutí ornice s přemístěním na vzdálenost do 100 m</t>
  </si>
  <si>
    <t>-1239841281</t>
  </si>
  <si>
    <t>575*0,3</t>
  </si>
  <si>
    <t>7</t>
  </si>
  <si>
    <t>122101102</t>
  </si>
  <si>
    <t>Odkopávky a prokopávky nezapažené v hornině tř. 1 a 2 objem do 1000 m3</t>
  </si>
  <si>
    <t>1970325587</t>
  </si>
  <si>
    <t>101,40</t>
  </si>
  <si>
    <t>Mezisoučet</t>
  </si>
  <si>
    <t>"Sanace zemní pláne - pouze dle lokálních podmínek"</t>
  </si>
  <si>
    <t>460,9*0,4</t>
  </si>
  <si>
    <t>Součet</t>
  </si>
  <si>
    <t>8</t>
  </si>
  <si>
    <t>162301101</t>
  </si>
  <si>
    <t>Vodorovné přemístění do 500 m výkopku/sypaniny z horniny tř. 1 až 4</t>
  </si>
  <si>
    <t>-573165618</t>
  </si>
  <si>
    <t>9</t>
  </si>
  <si>
    <t>162301102</t>
  </si>
  <si>
    <t>Vodorovné přemístění do 1000 m výkopku/sypaniny z horniny tř. 1 až 4</t>
  </si>
  <si>
    <t>-1320475070</t>
  </si>
  <si>
    <t>10</t>
  </si>
  <si>
    <t>162701105</t>
  </si>
  <si>
    <t>Vodorovné přemístění do 10000 m výkopku/sypaniny z horniny tř. 1 až 4</t>
  </si>
  <si>
    <t>1575635560</t>
  </si>
  <si>
    <t>11</t>
  </si>
  <si>
    <t>167101101</t>
  </si>
  <si>
    <t>Nakládání výkopku z hornin tř. 1 až 4 do 100 m3</t>
  </si>
  <si>
    <t>-1393907368</t>
  </si>
  <si>
    <t>12</t>
  </si>
  <si>
    <t>171101104</t>
  </si>
  <si>
    <t>Uložení sypaniny z hornin soudržných do násypů zhutněných do 102 % PS</t>
  </si>
  <si>
    <t>-272370116</t>
  </si>
  <si>
    <t>15,20</t>
  </si>
  <si>
    <t>13</t>
  </si>
  <si>
    <t>M</t>
  </si>
  <si>
    <t>58331R00</t>
  </si>
  <si>
    <t>vhodný hutnitelný násypový materiál</t>
  </si>
  <si>
    <t>t</t>
  </si>
  <si>
    <t>-487597589</t>
  </si>
  <si>
    <t>15,2*2 'Přepočtené koeficientem množství</t>
  </si>
  <si>
    <t>14</t>
  </si>
  <si>
    <t>171101111</t>
  </si>
  <si>
    <t>Uložení sypaniny z hornin nesoudržných sypkých s vlhkostí l(d) 0,9 v aktivní zóně</t>
  </si>
  <si>
    <t>304953255</t>
  </si>
  <si>
    <t>460,90*0,4</t>
  </si>
  <si>
    <t>58344229</t>
  </si>
  <si>
    <t>štěrkodrť frakce 0/125 MM</t>
  </si>
  <si>
    <t>-1043780610</t>
  </si>
  <si>
    <t>184,36*2 'Přepočtené koeficientem množství</t>
  </si>
  <si>
    <t>16</t>
  </si>
  <si>
    <t>171201201</t>
  </si>
  <si>
    <t>Uložení sypaniny na skládky</t>
  </si>
  <si>
    <t>76810002</t>
  </si>
  <si>
    <t>17</t>
  </si>
  <si>
    <t>171201211</t>
  </si>
  <si>
    <t>Poplatek za uložení stavebního odpadu - zeminy a kameniva na skládce</t>
  </si>
  <si>
    <t>2076329127</t>
  </si>
  <si>
    <t>285,6*1,8 'Přepočtené koeficientem množství</t>
  </si>
  <si>
    <t>18</t>
  </si>
  <si>
    <t>171203111</t>
  </si>
  <si>
    <t>Uložení a hrubé rozhrnutí výkopku bez zhutnění v rovině a ve svahu do 1:5</t>
  </si>
  <si>
    <t>1098169088</t>
  </si>
  <si>
    <t>19</t>
  </si>
  <si>
    <t>175101229</t>
  </si>
  <si>
    <t xml:space="preserve">Prosátí zeminy pro ohumusování </t>
  </si>
  <si>
    <t>726751368</t>
  </si>
  <si>
    <t>20,90</t>
  </si>
  <si>
    <t>20</t>
  </si>
  <si>
    <t>181301102</t>
  </si>
  <si>
    <t>Rozprostření ornice tl vrstvy do 150 mm pl do 500 m2 v rovině nebo ve svahu do 1:5</t>
  </si>
  <si>
    <t>-2142482786</t>
  </si>
  <si>
    <t>53,2</t>
  </si>
  <si>
    <t>181411131</t>
  </si>
  <si>
    <t>Založení parkového trávníku výsevem plochy do 1000 m2 v rovině a ve svahu do 1:5</t>
  </si>
  <si>
    <t>-1146872417</t>
  </si>
  <si>
    <t>22</t>
  </si>
  <si>
    <t>00572410</t>
  </si>
  <si>
    <t>osivo směs travní parková</t>
  </si>
  <si>
    <t>kg</t>
  </si>
  <si>
    <t>1435774333</t>
  </si>
  <si>
    <t>53,2*0,04 'Přepočtené koeficientem množství</t>
  </si>
  <si>
    <t>23</t>
  </si>
  <si>
    <t>181411132</t>
  </si>
  <si>
    <t>Založení parkového trávníku výsevem plochy do 1000 m2 ve svahu do 1:2</t>
  </si>
  <si>
    <t>-843640238</t>
  </si>
  <si>
    <t>24</t>
  </si>
  <si>
    <t>-310470965</t>
  </si>
  <si>
    <t>85,8*0,04 'Přepočtené koeficientem množství</t>
  </si>
  <si>
    <t>25</t>
  </si>
  <si>
    <t>181951102</t>
  </si>
  <si>
    <t>Úprava pláně v hornině tř. 1 až 4 se zhutněním</t>
  </si>
  <si>
    <t>-2003177811</t>
  </si>
  <si>
    <t>460,90</t>
  </si>
  <si>
    <t>26</t>
  </si>
  <si>
    <t>182301122</t>
  </si>
  <si>
    <t>Rozprostření ornice pl do 500 m2 ve svahu přes 1:5 tl vrstvy do 150 mm</t>
  </si>
  <si>
    <t>1906029975</t>
  </si>
  <si>
    <t>27</t>
  </si>
  <si>
    <t>183403161</t>
  </si>
  <si>
    <t>Obdělání půdy válením v rovině a svahu do 1:5</t>
  </si>
  <si>
    <t>901361510</t>
  </si>
  <si>
    <t>28</t>
  </si>
  <si>
    <t>183403261</t>
  </si>
  <si>
    <t>Obdělání půdy válením ve svahu do 1:2</t>
  </si>
  <si>
    <t>-1999846430</t>
  </si>
  <si>
    <t>29</t>
  </si>
  <si>
    <t>184802111</t>
  </si>
  <si>
    <t>Chemické odplevelení před založením kultury nad 20 m2 postřikem na široko v rovině a svahu do 1:5</t>
  </si>
  <si>
    <t>1012025497</t>
  </si>
  <si>
    <t>30</t>
  </si>
  <si>
    <t>184802211</t>
  </si>
  <si>
    <t>Chemické odplevelení před založením kultury nad 20 m2 postřikem na široko ve svahu do 1:2</t>
  </si>
  <si>
    <t>837971147</t>
  </si>
  <si>
    <t>31</t>
  </si>
  <si>
    <t>185803111</t>
  </si>
  <si>
    <t>Ošetření trávníku shrabáním v rovině a svahu do 1:5</t>
  </si>
  <si>
    <t>519138599</t>
  </si>
  <si>
    <t>32</t>
  </si>
  <si>
    <t>185803112</t>
  </si>
  <si>
    <t>Ošetření trávníku shrabáním ve svahu do 1:2</t>
  </si>
  <si>
    <t>-1953373252</t>
  </si>
  <si>
    <t>Komunikace pozemní</t>
  </si>
  <si>
    <t>33</t>
  </si>
  <si>
    <t>564851111</t>
  </si>
  <si>
    <t>Podklad ze štěrkodrtě ŠD tl 150 mm</t>
  </si>
  <si>
    <t>-583589717</t>
  </si>
  <si>
    <t>29*2</t>
  </si>
  <si>
    <t>323*2</t>
  </si>
  <si>
    <t>34</t>
  </si>
  <si>
    <t>564861111</t>
  </si>
  <si>
    <t>Podklad ze štěrkodrtě ŠD tl 200 mm</t>
  </si>
  <si>
    <t>-1759112264</t>
  </si>
  <si>
    <t>35</t>
  </si>
  <si>
    <t>565135111</t>
  </si>
  <si>
    <t>Asfaltový beton vrstva podkladní ACP 16 (obalované kamenivo OKS) tl 50 mm š do 3 m</t>
  </si>
  <si>
    <t>-98341316</t>
  </si>
  <si>
    <t>36</t>
  </si>
  <si>
    <t>565145111</t>
  </si>
  <si>
    <t>Asfaltový beton vrstva podkladní ACP 16 (obalované kamenivo OKS) tl 60 mm š do 3 m</t>
  </si>
  <si>
    <t>-1015394029</t>
  </si>
  <si>
    <t>37</t>
  </si>
  <si>
    <t>567122111</t>
  </si>
  <si>
    <t>Podklad ze směsi stmelené cementem SC C 8/10 (KSC I) tl 120 mm</t>
  </si>
  <si>
    <t>1737382133</t>
  </si>
  <si>
    <t>38</t>
  </si>
  <si>
    <t>573111112</t>
  </si>
  <si>
    <t>Postřik živičný infiltrační s posypem z asfaltu množství 1 kg/m2</t>
  </si>
  <si>
    <t>937111302</t>
  </si>
  <si>
    <t>23+14,50</t>
  </si>
  <si>
    <t>39</t>
  </si>
  <si>
    <t>573211107</t>
  </si>
  <si>
    <t>Postřik živičný spojovací z asfaltu v množství 0,30 kg/m2</t>
  </si>
  <si>
    <t>764442425</t>
  </si>
  <si>
    <t>23+29,50</t>
  </si>
  <si>
    <t>40</t>
  </si>
  <si>
    <t>577134111</t>
  </si>
  <si>
    <t>Asfaltový beton vrstva obrusná ACO 11 (ABS) tř. I tl 40 mm š do 3 m z nemodifikovaného asfaltu</t>
  </si>
  <si>
    <t>1555452833</t>
  </si>
  <si>
    <t>41</t>
  </si>
  <si>
    <t>596212210</t>
  </si>
  <si>
    <t>Kladení zámkové dlažby pozemních komunikací tl 80 mm skupiny A pl do 50 m2</t>
  </si>
  <si>
    <t>919170770</t>
  </si>
  <si>
    <t>29+44</t>
  </si>
  <si>
    <t>42</t>
  </si>
  <si>
    <t>59245020</t>
  </si>
  <si>
    <t>dlažba skladebná betonová 200x100x80mm přírodní</t>
  </si>
  <si>
    <t>-244093304</t>
  </si>
  <si>
    <t>73*1,03 'Přepočtené koeficientem množství</t>
  </si>
  <si>
    <t>43</t>
  </si>
  <si>
    <t>596412213</t>
  </si>
  <si>
    <t>Kladení dlažby z vegetačních tvárnic pozemních komunikací tl 80 mm přes 300 m2</t>
  </si>
  <si>
    <t>239417386</t>
  </si>
  <si>
    <t>44</t>
  </si>
  <si>
    <t>59246R00</t>
  </si>
  <si>
    <t>dlažba plošná betonová s podílem otvorů 27,5%, šedá tl 80mm</t>
  </si>
  <si>
    <t>-262761299</t>
  </si>
  <si>
    <t>323*1,03 'Přepočtené koeficientem množství</t>
  </si>
  <si>
    <t>Ostatní konstrukce a práce, bourání</t>
  </si>
  <si>
    <t>45</t>
  </si>
  <si>
    <t>91211R111</t>
  </si>
  <si>
    <t xml:space="preserve">Zahrazovací betonový sloupek, rozměr (415/300/210)×(415/300/210)×(195/1000), Hmotnost 164 Kg, montáž a dodávka </t>
  </si>
  <si>
    <t>kus</t>
  </si>
  <si>
    <t>-1908961904</t>
  </si>
  <si>
    <t>46</t>
  </si>
  <si>
    <t>914111121</t>
  </si>
  <si>
    <t>Montáž svislé dopravní značky do velikosti 2 m2 objímkami na sloupek nebo konzolu</t>
  </si>
  <si>
    <t>2028963840</t>
  </si>
  <si>
    <t>47</t>
  </si>
  <si>
    <t>404DZ</t>
  </si>
  <si>
    <t xml:space="preserve">značka svislá reflexní ( dle situace dopravního značení ) </t>
  </si>
  <si>
    <t>1224763426</t>
  </si>
  <si>
    <t>48</t>
  </si>
  <si>
    <t>914511111</t>
  </si>
  <si>
    <t>Montáž sloupku dopravních značek délky do 3,5 m s betonovým základem</t>
  </si>
  <si>
    <t>1026675130</t>
  </si>
  <si>
    <t>49</t>
  </si>
  <si>
    <t>404452355</t>
  </si>
  <si>
    <t>sloupek dopravní značky ( vč. betonového základu )</t>
  </si>
  <si>
    <t>-174038788</t>
  </si>
  <si>
    <t>50</t>
  </si>
  <si>
    <t>915131111</t>
  </si>
  <si>
    <t>Vodorovné dopravní značení přechody pro chodce, šipky, symboly základní bílá barva</t>
  </si>
  <si>
    <t>-2056744786</t>
  </si>
  <si>
    <t>51</t>
  </si>
  <si>
    <t>915491211</t>
  </si>
  <si>
    <t>Osazení vodícího proužku z betonových desek do betonového lože tl do 100 mm š proužku 250 mm</t>
  </si>
  <si>
    <t>-1477454189</t>
  </si>
  <si>
    <t>8,99"náhrada poškozených - 10% z celkové délky"</t>
  </si>
  <si>
    <t>17,98"(vypadlé po vybourání obrubníku - 20 % z celkové délky"</t>
  </si>
  <si>
    <t>52</t>
  </si>
  <si>
    <t>59218001</t>
  </si>
  <si>
    <t>krajník betonový silniční 500x250x80mm</t>
  </si>
  <si>
    <t>1245907744</t>
  </si>
  <si>
    <t>18,99*1,01 'Přepočtené koeficientem množství</t>
  </si>
  <si>
    <t>53</t>
  </si>
  <si>
    <t>915621111</t>
  </si>
  <si>
    <t>Předznačení vodorovného plošného značení</t>
  </si>
  <si>
    <t>-348661003</t>
  </si>
  <si>
    <t>54</t>
  </si>
  <si>
    <t>916131213.1</t>
  </si>
  <si>
    <t>Osazení silničního obrubníku betonového stojatého s boční opěrou do lože z betonu C 20/25 XF3</t>
  </si>
  <si>
    <t>-1162688382</t>
  </si>
  <si>
    <t>55</t>
  </si>
  <si>
    <t>59217031</t>
  </si>
  <si>
    <t>obrubník betonový silniční 100 x 15 x 25 cm</t>
  </si>
  <si>
    <t>-627417532</t>
  </si>
  <si>
    <t>130*1,01 'Přepočtené koeficientem množství</t>
  </si>
  <si>
    <t>56</t>
  </si>
  <si>
    <t>916231213.1</t>
  </si>
  <si>
    <t>Osazení chodníkového obrubníku betonového stojatého s boční opěrou do lože z betonu C 20/25 XF3</t>
  </si>
  <si>
    <t>435279719</t>
  </si>
  <si>
    <t>57</t>
  </si>
  <si>
    <t>59217016</t>
  </si>
  <si>
    <t>obrubník betonový chodníkový 1000x80x250mm</t>
  </si>
  <si>
    <t>1465956502</t>
  </si>
  <si>
    <t>22*1,01 'Přepočtené koeficientem množství</t>
  </si>
  <si>
    <t>58</t>
  </si>
  <si>
    <t>919726203</t>
  </si>
  <si>
    <t>Geotextilie pro vyztužení, separaci a filtraci tkaná z PP podélná pevnost v tahu do 80 kN/m</t>
  </si>
  <si>
    <t>-677613249</t>
  </si>
  <si>
    <t>59</t>
  </si>
  <si>
    <t>919735111</t>
  </si>
  <si>
    <t>Řezání stávajícího živičného krytu hl do 50 mm</t>
  </si>
  <si>
    <t>-1538498658</t>
  </si>
  <si>
    <t>60</t>
  </si>
  <si>
    <t>91973R221</t>
  </si>
  <si>
    <t>Zalití spáry modifikovanou asfaltovou zálivkou</t>
  </si>
  <si>
    <t>-1908273279</t>
  </si>
  <si>
    <t>13,50</t>
  </si>
  <si>
    <t>61</t>
  </si>
  <si>
    <t>935911001</t>
  </si>
  <si>
    <t>Půlená chránička HDPE DN 100 (včetně zemních prací - výkop, zpětný hutněný zásyp - cca 0,25 m3/bm)</t>
  </si>
  <si>
    <t>202061254</t>
  </si>
  <si>
    <t>997</t>
  </si>
  <si>
    <t>Přesun sutě</t>
  </si>
  <si>
    <t>62</t>
  </si>
  <si>
    <t>997221571</t>
  </si>
  <si>
    <t>Vodorovná doprava vybouraných hmot do 1 km</t>
  </si>
  <si>
    <t>1980566008</t>
  </si>
  <si>
    <t>63</t>
  </si>
  <si>
    <t>997221579</t>
  </si>
  <si>
    <t>Příplatek ZKD 1 km u vodorovné dopravy vybouraných hmot</t>
  </si>
  <si>
    <t>-519084107</t>
  </si>
  <si>
    <t>33,747*9 'Přepočtené koeficientem množství</t>
  </si>
  <si>
    <t>64</t>
  </si>
  <si>
    <t>997221612</t>
  </si>
  <si>
    <t>Nakládání vybouraných hmot na dopravní prostředky pro vodorovnou dopravu</t>
  </si>
  <si>
    <t>1224185965</t>
  </si>
  <si>
    <t>65</t>
  </si>
  <si>
    <t>997221845</t>
  </si>
  <si>
    <t>Poplatek za uložení na skládce (skládkovné) odpadu asfaltového bez dehtu kód odpadu 170 302</t>
  </si>
  <si>
    <t>-1708260747</t>
  </si>
  <si>
    <t>998</t>
  </si>
  <si>
    <t>Přesun hmot</t>
  </si>
  <si>
    <t>66</t>
  </si>
  <si>
    <t>998223011</t>
  </si>
  <si>
    <t>Přesun hmot pro pozemní komunikace s krytem dlážděným</t>
  </si>
  <si>
    <t>-858093344</t>
  </si>
  <si>
    <t>VON - Vedlejší a ostatní náklady stavby</t>
  </si>
  <si>
    <t>VRN - Vedlejší rozpočtové náklady</t>
  </si>
  <si>
    <t>VRN</t>
  </si>
  <si>
    <t>Vedlejší rozpočtové náklady</t>
  </si>
  <si>
    <t>VRN_01</t>
  </si>
  <si>
    <t>Průzkumné, geodetické a projektové práce (geodetické práce před výstavbou, geodetické práce po výstavbě, vytyčení tras podzemních sítí technické infrastruktury, dokumentace skutečného provedení, zaměření skutečného provedení)</t>
  </si>
  <si>
    <t>Kč</t>
  </si>
  <si>
    <t>-1036351935</t>
  </si>
  <si>
    <t>VRN_02</t>
  </si>
  <si>
    <t>Zařízení staveniště, provizorní přístupy na pozemky</t>
  </si>
  <si>
    <t>-596919224</t>
  </si>
  <si>
    <t>VRN_03</t>
  </si>
  <si>
    <t>Inženýrská činnost</t>
  </si>
  <si>
    <t>10145570</t>
  </si>
  <si>
    <t>VRN_04</t>
  </si>
  <si>
    <t>Provozní vlivy</t>
  </si>
  <si>
    <t>-1919597801</t>
  </si>
  <si>
    <t>VRN_05</t>
  </si>
  <si>
    <t xml:space="preserve">Dopravní značení na staveništi - viz situace ZOV </t>
  </si>
  <si>
    <t>-563130641</t>
  </si>
  <si>
    <t>VRN_06</t>
  </si>
  <si>
    <t xml:space="preserve">Vyhotovení dokladů potřebných pro předání díla např. revize, zkoušky (mj. hutnění), zaškolení a další práce, služby, dodávky a režijní náklady </t>
  </si>
  <si>
    <t>-1076677167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</si>
</sst>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7" customHeight="1"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18" t="s">
        <v>6</v>
      </c>
      <c r="BT2" s="18" t="s">
        <v>7</v>
      </c>
    </row>
    <row r="3" spans="2:72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3"/>
      <c r="AQ5" s="23"/>
      <c r="AR5" s="21"/>
      <c r="BE5" s="279" t="s">
        <v>15</v>
      </c>
      <c r="BS5" s="18" t="s">
        <v>6</v>
      </c>
    </row>
    <row r="6" spans="2:71" s="1" customFormat="1" ht="37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3"/>
      <c r="AQ6" s="23"/>
      <c r="AR6" s="21"/>
      <c r="BE6" s="28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0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0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0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80"/>
      <c r="BS10" s="18" t="s">
        <v>6</v>
      </c>
    </row>
    <row r="11" spans="2:71" s="1" customFormat="1" ht="18.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280"/>
      <c r="BS11" s="18" t="s">
        <v>6</v>
      </c>
    </row>
    <row r="12" spans="2:71" s="1" customFormat="1" ht="7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0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280"/>
      <c r="BS13" s="18" t="s">
        <v>6</v>
      </c>
    </row>
    <row r="14" spans="2:71" ht="12.5">
      <c r="B14" s="22"/>
      <c r="C14" s="23"/>
      <c r="D14" s="23"/>
      <c r="E14" s="285" t="s">
        <v>28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280"/>
      <c r="BS14" s="18" t="s">
        <v>6</v>
      </c>
    </row>
    <row r="15" spans="2:71" s="1" customFormat="1" ht="7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0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80"/>
      <c r="BS16" s="18" t="s">
        <v>4</v>
      </c>
    </row>
    <row r="17" spans="2:71" s="1" customFormat="1" ht="18.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280"/>
      <c r="BS17" s="18" t="s">
        <v>30</v>
      </c>
    </row>
    <row r="18" spans="2:71" s="1" customFormat="1" ht="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0"/>
      <c r="BS18" s="18" t="s">
        <v>6</v>
      </c>
    </row>
    <row r="19" spans="2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80"/>
      <c r="BS19" s="18" t="s">
        <v>6</v>
      </c>
    </row>
    <row r="20" spans="2:71" s="1" customFormat="1" ht="18.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280"/>
      <c r="BS20" s="18" t="s">
        <v>30</v>
      </c>
    </row>
    <row r="21" spans="2:57" s="1" customFormat="1" ht="7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0"/>
    </row>
    <row r="22" spans="2:57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0"/>
    </row>
    <row r="23" spans="2:57" s="1" customFormat="1" ht="16.5" customHeight="1">
      <c r="B23" s="22"/>
      <c r="C23" s="23"/>
      <c r="D23" s="23"/>
      <c r="E23" s="287" t="s">
        <v>1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3"/>
      <c r="AP23" s="23"/>
      <c r="AQ23" s="23"/>
      <c r="AR23" s="21"/>
      <c r="BE23" s="280"/>
    </row>
    <row r="24" spans="2:57" s="1" customFormat="1" ht="7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0"/>
    </row>
    <row r="25" spans="2:57" s="1" customFormat="1" ht="7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0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8">
        <f>ROUND(AG94,2)</f>
        <v>0</v>
      </c>
      <c r="AL26" s="289"/>
      <c r="AM26" s="289"/>
      <c r="AN26" s="289"/>
      <c r="AO26" s="289"/>
      <c r="AP26" s="37"/>
      <c r="AQ26" s="37"/>
      <c r="AR26" s="40"/>
      <c r="BE26" s="280"/>
    </row>
    <row r="27" spans="1:57" s="2" customFormat="1" ht="7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0"/>
    </row>
    <row r="28" spans="1:57" s="2" customFormat="1" ht="12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0" t="s">
        <v>34</v>
      </c>
      <c r="M28" s="290"/>
      <c r="N28" s="290"/>
      <c r="O28" s="290"/>
      <c r="P28" s="290"/>
      <c r="Q28" s="37"/>
      <c r="R28" s="37"/>
      <c r="S28" s="37"/>
      <c r="T28" s="37"/>
      <c r="U28" s="37"/>
      <c r="V28" s="37"/>
      <c r="W28" s="290" t="s">
        <v>35</v>
      </c>
      <c r="X28" s="290"/>
      <c r="Y28" s="290"/>
      <c r="Z28" s="290"/>
      <c r="AA28" s="290"/>
      <c r="AB28" s="290"/>
      <c r="AC28" s="290"/>
      <c r="AD28" s="290"/>
      <c r="AE28" s="290"/>
      <c r="AF28" s="37"/>
      <c r="AG28" s="37"/>
      <c r="AH28" s="37"/>
      <c r="AI28" s="37"/>
      <c r="AJ28" s="37"/>
      <c r="AK28" s="290" t="s">
        <v>36</v>
      </c>
      <c r="AL28" s="290"/>
      <c r="AM28" s="290"/>
      <c r="AN28" s="290"/>
      <c r="AO28" s="290"/>
      <c r="AP28" s="37"/>
      <c r="AQ28" s="37"/>
      <c r="AR28" s="40"/>
      <c r="BE28" s="280"/>
    </row>
    <row r="29" spans="2:57" s="3" customFormat="1" ht="14.4" customHeight="1">
      <c r="B29" s="41"/>
      <c r="C29" s="42"/>
      <c r="D29" s="30" t="s">
        <v>37</v>
      </c>
      <c r="E29" s="42"/>
      <c r="F29" s="30" t="s">
        <v>38</v>
      </c>
      <c r="G29" s="42"/>
      <c r="H29" s="42"/>
      <c r="I29" s="42"/>
      <c r="J29" s="42"/>
      <c r="K29" s="42"/>
      <c r="L29" s="293">
        <v>0.21</v>
      </c>
      <c r="M29" s="292"/>
      <c r="N29" s="292"/>
      <c r="O29" s="292"/>
      <c r="P29" s="292"/>
      <c r="Q29" s="42"/>
      <c r="R29" s="42"/>
      <c r="S29" s="42"/>
      <c r="T29" s="42"/>
      <c r="U29" s="42"/>
      <c r="V29" s="42"/>
      <c r="W29" s="291">
        <f>ROUND(AZ94,2)</f>
        <v>0</v>
      </c>
      <c r="X29" s="292"/>
      <c r="Y29" s="292"/>
      <c r="Z29" s="292"/>
      <c r="AA29" s="292"/>
      <c r="AB29" s="292"/>
      <c r="AC29" s="292"/>
      <c r="AD29" s="292"/>
      <c r="AE29" s="292"/>
      <c r="AF29" s="42"/>
      <c r="AG29" s="42"/>
      <c r="AH29" s="42"/>
      <c r="AI29" s="42"/>
      <c r="AJ29" s="42"/>
      <c r="AK29" s="291">
        <f>ROUND(AV94,2)</f>
        <v>0</v>
      </c>
      <c r="AL29" s="292"/>
      <c r="AM29" s="292"/>
      <c r="AN29" s="292"/>
      <c r="AO29" s="292"/>
      <c r="AP29" s="42"/>
      <c r="AQ29" s="42"/>
      <c r="AR29" s="43"/>
      <c r="BE29" s="281"/>
    </row>
    <row r="30" spans="2:57" s="3" customFormat="1" ht="14.4" customHeight="1">
      <c r="B30" s="41"/>
      <c r="C30" s="42"/>
      <c r="D30" s="42"/>
      <c r="E30" s="42"/>
      <c r="F30" s="30" t="s">
        <v>39</v>
      </c>
      <c r="G30" s="42"/>
      <c r="H30" s="42"/>
      <c r="I30" s="42"/>
      <c r="J30" s="42"/>
      <c r="K30" s="42"/>
      <c r="L30" s="293">
        <v>0.15</v>
      </c>
      <c r="M30" s="292"/>
      <c r="N30" s="292"/>
      <c r="O30" s="292"/>
      <c r="P30" s="292"/>
      <c r="Q30" s="42"/>
      <c r="R30" s="42"/>
      <c r="S30" s="42"/>
      <c r="T30" s="42"/>
      <c r="U30" s="42"/>
      <c r="V30" s="42"/>
      <c r="W30" s="291">
        <f>ROUND(BA94,2)</f>
        <v>0</v>
      </c>
      <c r="X30" s="292"/>
      <c r="Y30" s="292"/>
      <c r="Z30" s="292"/>
      <c r="AA30" s="292"/>
      <c r="AB30" s="292"/>
      <c r="AC30" s="292"/>
      <c r="AD30" s="292"/>
      <c r="AE30" s="292"/>
      <c r="AF30" s="42"/>
      <c r="AG30" s="42"/>
      <c r="AH30" s="42"/>
      <c r="AI30" s="42"/>
      <c r="AJ30" s="42"/>
      <c r="AK30" s="291">
        <f>ROUND(AW94,2)</f>
        <v>0</v>
      </c>
      <c r="AL30" s="292"/>
      <c r="AM30" s="292"/>
      <c r="AN30" s="292"/>
      <c r="AO30" s="292"/>
      <c r="AP30" s="42"/>
      <c r="AQ30" s="42"/>
      <c r="AR30" s="43"/>
      <c r="BE30" s="281"/>
    </row>
    <row r="31" spans="2:57" s="3" customFormat="1" ht="14.4" customHeight="1" hidden="1">
      <c r="B31" s="41"/>
      <c r="C31" s="42"/>
      <c r="D31" s="42"/>
      <c r="E31" s="42"/>
      <c r="F31" s="30" t="s">
        <v>40</v>
      </c>
      <c r="G31" s="42"/>
      <c r="H31" s="42"/>
      <c r="I31" s="42"/>
      <c r="J31" s="42"/>
      <c r="K31" s="42"/>
      <c r="L31" s="293">
        <v>0.21</v>
      </c>
      <c r="M31" s="292"/>
      <c r="N31" s="292"/>
      <c r="O31" s="292"/>
      <c r="P31" s="292"/>
      <c r="Q31" s="42"/>
      <c r="R31" s="42"/>
      <c r="S31" s="42"/>
      <c r="T31" s="42"/>
      <c r="U31" s="42"/>
      <c r="V31" s="42"/>
      <c r="W31" s="291">
        <f>ROUND(BB94,2)</f>
        <v>0</v>
      </c>
      <c r="X31" s="292"/>
      <c r="Y31" s="292"/>
      <c r="Z31" s="292"/>
      <c r="AA31" s="292"/>
      <c r="AB31" s="292"/>
      <c r="AC31" s="292"/>
      <c r="AD31" s="292"/>
      <c r="AE31" s="292"/>
      <c r="AF31" s="42"/>
      <c r="AG31" s="42"/>
      <c r="AH31" s="42"/>
      <c r="AI31" s="42"/>
      <c r="AJ31" s="42"/>
      <c r="AK31" s="291">
        <v>0</v>
      </c>
      <c r="AL31" s="292"/>
      <c r="AM31" s="292"/>
      <c r="AN31" s="292"/>
      <c r="AO31" s="292"/>
      <c r="AP31" s="42"/>
      <c r="AQ31" s="42"/>
      <c r="AR31" s="43"/>
      <c r="BE31" s="281"/>
    </row>
    <row r="32" spans="2:57" s="3" customFormat="1" ht="14.4" customHeight="1" hidden="1">
      <c r="B32" s="41"/>
      <c r="C32" s="42"/>
      <c r="D32" s="42"/>
      <c r="E32" s="42"/>
      <c r="F32" s="30" t="s">
        <v>41</v>
      </c>
      <c r="G32" s="42"/>
      <c r="H32" s="42"/>
      <c r="I32" s="42"/>
      <c r="J32" s="42"/>
      <c r="K32" s="42"/>
      <c r="L32" s="293">
        <v>0.15</v>
      </c>
      <c r="M32" s="292"/>
      <c r="N32" s="292"/>
      <c r="O32" s="292"/>
      <c r="P32" s="292"/>
      <c r="Q32" s="42"/>
      <c r="R32" s="42"/>
      <c r="S32" s="42"/>
      <c r="T32" s="42"/>
      <c r="U32" s="42"/>
      <c r="V32" s="42"/>
      <c r="W32" s="291">
        <f>ROUND(BC94,2)</f>
        <v>0</v>
      </c>
      <c r="X32" s="292"/>
      <c r="Y32" s="292"/>
      <c r="Z32" s="292"/>
      <c r="AA32" s="292"/>
      <c r="AB32" s="292"/>
      <c r="AC32" s="292"/>
      <c r="AD32" s="292"/>
      <c r="AE32" s="292"/>
      <c r="AF32" s="42"/>
      <c r="AG32" s="42"/>
      <c r="AH32" s="42"/>
      <c r="AI32" s="42"/>
      <c r="AJ32" s="42"/>
      <c r="AK32" s="291">
        <v>0</v>
      </c>
      <c r="AL32" s="292"/>
      <c r="AM32" s="292"/>
      <c r="AN32" s="292"/>
      <c r="AO32" s="292"/>
      <c r="AP32" s="42"/>
      <c r="AQ32" s="42"/>
      <c r="AR32" s="43"/>
      <c r="BE32" s="281"/>
    </row>
    <row r="33" spans="2:57" s="3" customFormat="1" ht="14.4" customHeight="1" hidden="1">
      <c r="B33" s="41"/>
      <c r="C33" s="42"/>
      <c r="D33" s="42"/>
      <c r="E33" s="42"/>
      <c r="F33" s="30" t="s">
        <v>42</v>
      </c>
      <c r="G33" s="42"/>
      <c r="H33" s="42"/>
      <c r="I33" s="42"/>
      <c r="J33" s="42"/>
      <c r="K33" s="42"/>
      <c r="L33" s="293">
        <v>0</v>
      </c>
      <c r="M33" s="292"/>
      <c r="N33" s="292"/>
      <c r="O33" s="292"/>
      <c r="P33" s="292"/>
      <c r="Q33" s="42"/>
      <c r="R33" s="42"/>
      <c r="S33" s="42"/>
      <c r="T33" s="42"/>
      <c r="U33" s="42"/>
      <c r="V33" s="42"/>
      <c r="W33" s="291">
        <f>ROUND(BD94,2)</f>
        <v>0</v>
      </c>
      <c r="X33" s="292"/>
      <c r="Y33" s="292"/>
      <c r="Z33" s="292"/>
      <c r="AA33" s="292"/>
      <c r="AB33" s="292"/>
      <c r="AC33" s="292"/>
      <c r="AD33" s="292"/>
      <c r="AE33" s="292"/>
      <c r="AF33" s="42"/>
      <c r="AG33" s="42"/>
      <c r="AH33" s="42"/>
      <c r="AI33" s="42"/>
      <c r="AJ33" s="42"/>
      <c r="AK33" s="291">
        <v>0</v>
      </c>
      <c r="AL33" s="292"/>
      <c r="AM33" s="292"/>
      <c r="AN33" s="292"/>
      <c r="AO33" s="292"/>
      <c r="AP33" s="42"/>
      <c r="AQ33" s="42"/>
      <c r="AR33" s="43"/>
      <c r="BE33" s="281"/>
    </row>
    <row r="34" spans="1:57" s="2" customFormat="1" ht="7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0"/>
    </row>
    <row r="35" spans="1:57" s="2" customFormat="1" ht="25.9" customHeight="1">
      <c r="A35" s="35"/>
      <c r="B35" s="36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294" t="s">
        <v>45</v>
      </c>
      <c r="Y35" s="295"/>
      <c r="Z35" s="295"/>
      <c r="AA35" s="295"/>
      <c r="AB35" s="295"/>
      <c r="AC35" s="46"/>
      <c r="AD35" s="46"/>
      <c r="AE35" s="46"/>
      <c r="AF35" s="46"/>
      <c r="AG35" s="46"/>
      <c r="AH35" s="46"/>
      <c r="AI35" s="46"/>
      <c r="AJ35" s="46"/>
      <c r="AK35" s="296">
        <f>SUM(AK26:AK33)</f>
        <v>0</v>
      </c>
      <c r="AL35" s="295"/>
      <c r="AM35" s="295"/>
      <c r="AN35" s="295"/>
      <c r="AO35" s="297"/>
      <c r="AP35" s="44"/>
      <c r="AQ35" s="44"/>
      <c r="AR35" s="40"/>
      <c r="BE35" s="35"/>
    </row>
    <row r="36" spans="1:57" s="2" customFormat="1" ht="7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0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0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0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0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0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0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0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0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0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5">
      <c r="A60" s="35"/>
      <c r="B60" s="36"/>
      <c r="C60" s="37"/>
      <c r="D60" s="53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48</v>
      </c>
      <c r="AI60" s="39"/>
      <c r="AJ60" s="39"/>
      <c r="AK60" s="39"/>
      <c r="AL60" s="39"/>
      <c r="AM60" s="53" t="s">
        <v>49</v>
      </c>
      <c r="AN60" s="39"/>
      <c r="AO60" s="39"/>
      <c r="AP60" s="37"/>
      <c r="AQ60" s="37"/>
      <c r="AR60" s="40"/>
      <c r="BE60" s="35"/>
    </row>
    <row r="61" spans="2:44" ht="10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0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0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">
      <c r="A64" s="35"/>
      <c r="B64" s="36"/>
      <c r="C64" s="37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0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0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0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0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0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0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0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0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0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5">
      <c r="A75" s="35"/>
      <c r="B75" s="36"/>
      <c r="C75" s="37"/>
      <c r="D75" s="53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48</v>
      </c>
      <c r="AI75" s="39"/>
      <c r="AJ75" s="39"/>
      <c r="AK75" s="39"/>
      <c r="AL75" s="39"/>
      <c r="AM75" s="53" t="s">
        <v>49</v>
      </c>
      <c r="AN75" s="39"/>
      <c r="AO75" s="39"/>
      <c r="AP75" s="37"/>
      <c r="AQ75" s="37"/>
      <c r="AR75" s="40"/>
      <c r="BE75" s="35"/>
    </row>
    <row r="76" spans="1:57" s="2" customFormat="1" ht="10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7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7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5" customHeight="1">
      <c r="A82" s="35"/>
      <c r="B82" s="36"/>
      <c r="C82" s="24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7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221-19-26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7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98" t="str">
        <f>K6</f>
        <v>Úprava veřejného prostranství - parkoviště Kramolna</v>
      </c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64"/>
      <c r="AQ85" s="64"/>
      <c r="AR85" s="65"/>
    </row>
    <row r="86" spans="1:57" s="2" customFormat="1" ht="7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00" t="str">
        <f>IF(AN8="","",AN8)</f>
        <v>9. 8. 2019</v>
      </c>
      <c r="AN87" s="300"/>
      <c r="AO87" s="37"/>
      <c r="AP87" s="37"/>
      <c r="AQ87" s="37"/>
      <c r="AR87" s="40"/>
      <c r="BE87" s="35"/>
    </row>
    <row r="88" spans="1:57" s="2" customFormat="1" ht="7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15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301" t="str">
        <f>IF(E17="","",E17)</f>
        <v xml:space="preserve"> </v>
      </c>
      <c r="AN89" s="302"/>
      <c r="AO89" s="302"/>
      <c r="AP89" s="302"/>
      <c r="AQ89" s="37"/>
      <c r="AR89" s="40"/>
      <c r="AS89" s="303" t="s">
        <v>53</v>
      </c>
      <c r="AT89" s="30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15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301" t="str">
        <f>IF(E20="","",E20)</f>
        <v xml:space="preserve"> </v>
      </c>
      <c r="AN90" s="302"/>
      <c r="AO90" s="302"/>
      <c r="AP90" s="302"/>
      <c r="AQ90" s="37"/>
      <c r="AR90" s="40"/>
      <c r="AS90" s="305"/>
      <c r="AT90" s="30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7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7"/>
      <c r="AT91" s="30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09" t="s">
        <v>54</v>
      </c>
      <c r="D92" s="310"/>
      <c r="E92" s="310"/>
      <c r="F92" s="310"/>
      <c r="G92" s="310"/>
      <c r="H92" s="74"/>
      <c r="I92" s="311" t="s">
        <v>55</v>
      </c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2" t="s">
        <v>56</v>
      </c>
      <c r="AH92" s="310"/>
      <c r="AI92" s="310"/>
      <c r="AJ92" s="310"/>
      <c r="AK92" s="310"/>
      <c r="AL92" s="310"/>
      <c r="AM92" s="310"/>
      <c r="AN92" s="311" t="s">
        <v>57</v>
      </c>
      <c r="AO92" s="310"/>
      <c r="AP92" s="313"/>
      <c r="AQ92" s="75" t="s">
        <v>58</v>
      </c>
      <c r="AR92" s="40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5"/>
    </row>
    <row r="93" spans="1:57" s="2" customFormat="1" ht="10.7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7">
        <f>ROUND(SUM(AG95:AG96),2)</f>
        <v>0</v>
      </c>
      <c r="AH94" s="317"/>
      <c r="AI94" s="317"/>
      <c r="AJ94" s="317"/>
      <c r="AK94" s="317"/>
      <c r="AL94" s="317"/>
      <c r="AM94" s="317"/>
      <c r="AN94" s="318">
        <f>SUM(AG94,AT94)</f>
        <v>0</v>
      </c>
      <c r="AO94" s="318"/>
      <c r="AP94" s="318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16.5" customHeight="1">
      <c r="A95" s="94" t="s">
        <v>77</v>
      </c>
      <c r="B95" s="95"/>
      <c r="C95" s="96"/>
      <c r="D95" s="316" t="s">
        <v>78</v>
      </c>
      <c r="E95" s="316"/>
      <c r="F95" s="316"/>
      <c r="G95" s="316"/>
      <c r="H95" s="316"/>
      <c r="I95" s="97"/>
      <c r="J95" s="316" t="s">
        <v>79</v>
      </c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4">
        <f>'SO 101 - Parkoviště'!J30</f>
        <v>0</v>
      </c>
      <c r="AH95" s="315"/>
      <c r="AI95" s="315"/>
      <c r="AJ95" s="315"/>
      <c r="AK95" s="315"/>
      <c r="AL95" s="315"/>
      <c r="AM95" s="315"/>
      <c r="AN95" s="314">
        <f>SUM(AG95,AT95)</f>
        <v>0</v>
      </c>
      <c r="AO95" s="315"/>
      <c r="AP95" s="315"/>
      <c r="AQ95" s="98" t="s">
        <v>80</v>
      </c>
      <c r="AR95" s="99"/>
      <c r="AS95" s="100">
        <v>0</v>
      </c>
      <c r="AT95" s="101">
        <f>ROUND(SUM(AV95:AW95),2)</f>
        <v>0</v>
      </c>
      <c r="AU95" s="102">
        <f>'SO 101 - Parkoviště'!P122</f>
        <v>0</v>
      </c>
      <c r="AV95" s="101">
        <f>'SO 101 - Parkoviště'!J33</f>
        <v>0</v>
      </c>
      <c r="AW95" s="101">
        <f>'SO 101 - Parkoviště'!J34</f>
        <v>0</v>
      </c>
      <c r="AX95" s="101">
        <f>'SO 101 - Parkoviště'!J35</f>
        <v>0</v>
      </c>
      <c r="AY95" s="101">
        <f>'SO 101 - Parkoviště'!J36</f>
        <v>0</v>
      </c>
      <c r="AZ95" s="101">
        <f>'SO 101 - Parkoviště'!F33</f>
        <v>0</v>
      </c>
      <c r="BA95" s="101">
        <f>'SO 101 - Parkoviště'!F34</f>
        <v>0</v>
      </c>
      <c r="BB95" s="101">
        <f>'SO 101 - Parkoviště'!F35</f>
        <v>0</v>
      </c>
      <c r="BC95" s="101">
        <f>'SO 101 - Parkoviště'!F36</f>
        <v>0</v>
      </c>
      <c r="BD95" s="103">
        <f>'SO 101 - Parkoviště'!F37</f>
        <v>0</v>
      </c>
      <c r="BT95" s="104" t="s">
        <v>81</v>
      </c>
      <c r="BV95" s="104" t="s">
        <v>75</v>
      </c>
      <c r="BW95" s="104" t="s">
        <v>82</v>
      </c>
      <c r="BX95" s="104" t="s">
        <v>5</v>
      </c>
      <c r="CL95" s="104" t="s">
        <v>1</v>
      </c>
      <c r="CM95" s="104" t="s">
        <v>83</v>
      </c>
    </row>
    <row r="96" spans="1:91" s="7" customFormat="1" ht="16.5" customHeight="1">
      <c r="A96" s="94" t="s">
        <v>77</v>
      </c>
      <c r="B96" s="95"/>
      <c r="C96" s="96"/>
      <c r="D96" s="316" t="s">
        <v>84</v>
      </c>
      <c r="E96" s="316"/>
      <c r="F96" s="316"/>
      <c r="G96" s="316"/>
      <c r="H96" s="316"/>
      <c r="I96" s="97"/>
      <c r="J96" s="316" t="s">
        <v>85</v>
      </c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4">
        <f>'VON - Vedlejší a ostatní ...'!J30</f>
        <v>0</v>
      </c>
      <c r="AH96" s="315"/>
      <c r="AI96" s="315"/>
      <c r="AJ96" s="315"/>
      <c r="AK96" s="315"/>
      <c r="AL96" s="315"/>
      <c r="AM96" s="315"/>
      <c r="AN96" s="314">
        <f>SUM(AG96,AT96)</f>
        <v>0</v>
      </c>
      <c r="AO96" s="315"/>
      <c r="AP96" s="315"/>
      <c r="AQ96" s="98" t="s">
        <v>80</v>
      </c>
      <c r="AR96" s="99"/>
      <c r="AS96" s="105">
        <v>0</v>
      </c>
      <c r="AT96" s="106">
        <f>ROUND(SUM(AV96:AW96),2)</f>
        <v>0</v>
      </c>
      <c r="AU96" s="107">
        <f>'VON - Vedlejší a ostatní ...'!P117</f>
        <v>0</v>
      </c>
      <c r="AV96" s="106">
        <f>'VON - Vedlejší a ostatní ...'!J33</f>
        <v>0</v>
      </c>
      <c r="AW96" s="106">
        <f>'VON - Vedlejší a ostatní ...'!J34</f>
        <v>0</v>
      </c>
      <c r="AX96" s="106">
        <f>'VON - Vedlejší a ostatní ...'!J35</f>
        <v>0</v>
      </c>
      <c r="AY96" s="106">
        <f>'VON - Vedlejší a ostatní ...'!J36</f>
        <v>0</v>
      </c>
      <c r="AZ96" s="106">
        <f>'VON - Vedlejší a ostatní ...'!F33</f>
        <v>0</v>
      </c>
      <c r="BA96" s="106">
        <f>'VON - Vedlejší a ostatní ...'!F34</f>
        <v>0</v>
      </c>
      <c r="BB96" s="106">
        <f>'VON - Vedlejší a ostatní ...'!F35</f>
        <v>0</v>
      </c>
      <c r="BC96" s="106">
        <f>'VON - Vedlejší a ostatní ...'!F36</f>
        <v>0</v>
      </c>
      <c r="BD96" s="108">
        <f>'VON - Vedlejší a ostatní ...'!F37</f>
        <v>0</v>
      </c>
      <c r="BT96" s="104" t="s">
        <v>81</v>
      </c>
      <c r="BV96" s="104" t="s">
        <v>75</v>
      </c>
      <c r="BW96" s="104" t="s">
        <v>86</v>
      </c>
      <c r="BX96" s="104" t="s">
        <v>5</v>
      </c>
      <c r="CL96" s="104" t="s">
        <v>1</v>
      </c>
      <c r="CM96" s="104" t="s">
        <v>83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7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WVT9DYO/s8LfxCImcXG62wJjNcNuURG8KpuZy1c6bHTY4uRMbONvZLdA1YZccNIx3lB2qK+/7FKD0c1EZWOpWw==" saltValue="epY/FWvRs9ah84NVkmrzXb2N2++zNfJNeAiP0ZA4g54GAQp4kvxumL1sjOIdMIzaFY5x059pQyQEcCYCqVSt2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101 - Parkoviště'!C2" display="/"/>
    <hyperlink ref="A9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5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7" customHeight="1">
      <c r="I2" s="10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8" t="s">
        <v>82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</row>
    <row r="4" spans="2:46" s="1" customFormat="1" ht="25" customHeight="1">
      <c r="B4" s="21"/>
      <c r="D4" s="113" t="s">
        <v>87</v>
      </c>
      <c r="I4" s="109"/>
      <c r="L4" s="21"/>
      <c r="M4" s="114" t="s">
        <v>10</v>
      </c>
      <c r="AT4" s="18" t="s">
        <v>4</v>
      </c>
    </row>
    <row r="5" spans="2:12" s="1" customFormat="1" ht="7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0" t="str">
        <f>'Rekapitulace stavby'!K6</f>
        <v>Úprava veřejného prostranství - parkoviště Kramolna</v>
      </c>
      <c r="F7" s="321"/>
      <c r="G7" s="321"/>
      <c r="H7" s="321"/>
      <c r="I7" s="109"/>
      <c r="L7" s="21"/>
    </row>
    <row r="8" spans="1:31" s="2" customFormat="1" ht="12" customHeight="1">
      <c r="A8" s="35"/>
      <c r="B8" s="40"/>
      <c r="C8" s="35"/>
      <c r="D8" s="115" t="s">
        <v>88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2" t="s">
        <v>89</v>
      </c>
      <c r="F9" s="323"/>
      <c r="G9" s="323"/>
      <c r="H9" s="323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9. 8. 2019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26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6" t="s">
        <v>1</v>
      </c>
      <c r="F27" s="326"/>
      <c r="G27" s="326"/>
      <c r="H27" s="326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37</v>
      </c>
      <c r="E33" s="115" t="s">
        <v>38</v>
      </c>
      <c r="F33" s="131">
        <f>ROUND((SUM(BE122:BE240)),2)</f>
        <v>0</v>
      </c>
      <c r="G33" s="35"/>
      <c r="H33" s="35"/>
      <c r="I33" s="132">
        <v>0.21</v>
      </c>
      <c r="J33" s="131">
        <f>ROUND(((SUM(BE122:BE240))*I33),2)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39</v>
      </c>
      <c r="F34" s="131">
        <f>ROUND((SUM(BF122:BF240)),2)</f>
        <v>0</v>
      </c>
      <c r="G34" s="35"/>
      <c r="H34" s="35"/>
      <c r="I34" s="132">
        <v>0.15</v>
      </c>
      <c r="J34" s="131">
        <f>ROUND(((SUM(BF122:BF240))*I34),2)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40</v>
      </c>
      <c r="F35" s="131">
        <f>ROUND((SUM(BG122:BG240)),2)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41</v>
      </c>
      <c r="F36" s="131">
        <f>ROUND((SUM(BH122:BH240)),2)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42</v>
      </c>
      <c r="F37" s="131">
        <f>ROUND((SUM(BI122:BI240)),2)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0">
      <c r="B51" s="21"/>
      <c r="L51" s="21"/>
    </row>
    <row r="52" spans="2:12" ht="10">
      <c r="B52" s="21"/>
      <c r="L52" s="21"/>
    </row>
    <row r="53" spans="2:12" ht="10">
      <c r="B53" s="21"/>
      <c r="L53" s="21"/>
    </row>
    <row r="54" spans="2:12" ht="10">
      <c r="B54" s="21"/>
      <c r="L54" s="21"/>
    </row>
    <row r="55" spans="2:12" ht="10">
      <c r="B55" s="21"/>
      <c r="L55" s="21"/>
    </row>
    <row r="56" spans="2:12" ht="10">
      <c r="B56" s="21"/>
      <c r="L56" s="21"/>
    </row>
    <row r="57" spans="2:12" ht="10">
      <c r="B57" s="21"/>
      <c r="L57" s="21"/>
    </row>
    <row r="58" spans="2:12" ht="10">
      <c r="B58" s="21"/>
      <c r="L58" s="21"/>
    </row>
    <row r="59" spans="2:12" ht="10">
      <c r="B59" s="21"/>
      <c r="L59" s="21"/>
    </row>
    <row r="60" spans="2:12" ht="10">
      <c r="B60" s="21"/>
      <c r="L60" s="21"/>
    </row>
    <row r="61" spans="1:31" s="2" customFormat="1" ht="12.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">
      <c r="B62" s="21"/>
      <c r="L62" s="21"/>
    </row>
    <row r="63" spans="2:12" ht="10">
      <c r="B63" s="21"/>
      <c r="L63" s="21"/>
    </row>
    <row r="64" spans="2:12" ht="10">
      <c r="B64" s="21"/>
      <c r="L64" s="21"/>
    </row>
    <row r="65" spans="1:31" s="2" customFormat="1" ht="13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">
      <c r="B66" s="21"/>
      <c r="L66" s="21"/>
    </row>
    <row r="67" spans="2:12" ht="10">
      <c r="B67" s="21"/>
      <c r="L67" s="21"/>
    </row>
    <row r="68" spans="2:12" ht="10">
      <c r="B68" s="21"/>
      <c r="L68" s="21"/>
    </row>
    <row r="69" spans="2:12" ht="10">
      <c r="B69" s="21"/>
      <c r="L69" s="21"/>
    </row>
    <row r="70" spans="2:12" ht="10">
      <c r="B70" s="21"/>
      <c r="L70" s="21"/>
    </row>
    <row r="71" spans="2:12" ht="10">
      <c r="B71" s="21"/>
      <c r="L71" s="21"/>
    </row>
    <row r="72" spans="2:12" ht="10">
      <c r="B72" s="21"/>
      <c r="L72" s="21"/>
    </row>
    <row r="73" spans="2:12" ht="10">
      <c r="B73" s="21"/>
      <c r="L73" s="21"/>
    </row>
    <row r="74" spans="2:12" ht="10">
      <c r="B74" s="21"/>
      <c r="L74" s="21"/>
    </row>
    <row r="75" spans="2:12" ht="10">
      <c r="B75" s="21"/>
      <c r="L75" s="21"/>
    </row>
    <row r="76" spans="1:31" s="2" customFormat="1" ht="12.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4" t="s">
        <v>90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Úprava veřejného prostranství - parkoviště Kramolna</v>
      </c>
      <c r="F85" s="328"/>
      <c r="G85" s="328"/>
      <c r="H85" s="32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88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98" t="str">
        <f>E9</f>
        <v>SO 101 - Parkoviště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9. 8. 2019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91</v>
      </c>
      <c r="D94" s="158"/>
      <c r="E94" s="158"/>
      <c r="F94" s="158"/>
      <c r="G94" s="158"/>
      <c r="H94" s="158"/>
      <c r="I94" s="159"/>
      <c r="J94" s="160" t="s">
        <v>92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61" t="s">
        <v>93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94</v>
      </c>
    </row>
    <row r="97" spans="2:12" s="9" customFormat="1" ht="25" customHeight="1">
      <c r="B97" s="162"/>
      <c r="C97" s="163"/>
      <c r="D97" s="164" t="s">
        <v>95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2:12" s="10" customFormat="1" ht="19.9" customHeight="1">
      <c r="B98" s="169"/>
      <c r="C98" s="170"/>
      <c r="D98" s="171" t="s">
        <v>96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2:12" s="10" customFormat="1" ht="19.9" customHeight="1">
      <c r="B99" s="169"/>
      <c r="C99" s="170"/>
      <c r="D99" s="171" t="s">
        <v>97</v>
      </c>
      <c r="E99" s="172"/>
      <c r="F99" s="172"/>
      <c r="G99" s="172"/>
      <c r="H99" s="172"/>
      <c r="I99" s="173"/>
      <c r="J99" s="174">
        <f>J181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98</v>
      </c>
      <c r="E100" s="172"/>
      <c r="F100" s="172"/>
      <c r="G100" s="172"/>
      <c r="H100" s="172"/>
      <c r="I100" s="173"/>
      <c r="J100" s="174">
        <f>J205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99</v>
      </c>
      <c r="E101" s="172"/>
      <c r="F101" s="172"/>
      <c r="G101" s="172"/>
      <c r="H101" s="172"/>
      <c r="I101" s="173"/>
      <c r="J101" s="174">
        <f>J233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100</v>
      </c>
      <c r="E102" s="172"/>
      <c r="F102" s="172"/>
      <c r="G102" s="172"/>
      <c r="H102" s="172"/>
      <c r="I102" s="173"/>
      <c r="J102" s="174">
        <f>J239</f>
        <v>0</v>
      </c>
      <c r="K102" s="170"/>
      <c r="L102" s="17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7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7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5" customHeight="1">
      <c r="A109" s="35"/>
      <c r="B109" s="36"/>
      <c r="C109" s="24" t="s">
        <v>101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7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7" t="str">
        <f>E7</f>
        <v>Úprava veřejného prostranství - parkoviště Kramolna</v>
      </c>
      <c r="F112" s="328"/>
      <c r="G112" s="328"/>
      <c r="H112" s="328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88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98" t="str">
        <f>E9</f>
        <v>SO 101 - Parkoviště</v>
      </c>
      <c r="F114" s="329"/>
      <c r="G114" s="329"/>
      <c r="H114" s="329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7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118" t="s">
        <v>22</v>
      </c>
      <c r="J116" s="67" t="str">
        <f>IF(J12="","",J12)</f>
        <v>9. 8. 2019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7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30" t="s">
        <v>24</v>
      </c>
      <c r="D118" s="37"/>
      <c r="E118" s="37"/>
      <c r="F118" s="28" t="str">
        <f>E15</f>
        <v xml:space="preserve"> </v>
      </c>
      <c r="G118" s="37"/>
      <c r="H118" s="37"/>
      <c r="I118" s="118" t="s">
        <v>29</v>
      </c>
      <c r="J118" s="33" t="str">
        <f>E21</f>
        <v xml:space="preserve"> 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118" t="s">
        <v>31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2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76"/>
      <c r="B121" s="177"/>
      <c r="C121" s="178" t="s">
        <v>102</v>
      </c>
      <c r="D121" s="179" t="s">
        <v>58</v>
      </c>
      <c r="E121" s="179" t="s">
        <v>54</v>
      </c>
      <c r="F121" s="179" t="s">
        <v>55</v>
      </c>
      <c r="G121" s="179" t="s">
        <v>103</v>
      </c>
      <c r="H121" s="179" t="s">
        <v>104</v>
      </c>
      <c r="I121" s="180" t="s">
        <v>105</v>
      </c>
      <c r="J121" s="181" t="s">
        <v>92</v>
      </c>
      <c r="K121" s="182" t="s">
        <v>106</v>
      </c>
      <c r="L121" s="183"/>
      <c r="M121" s="76" t="s">
        <v>1</v>
      </c>
      <c r="N121" s="77" t="s">
        <v>37</v>
      </c>
      <c r="O121" s="77" t="s">
        <v>107</v>
      </c>
      <c r="P121" s="77" t="s">
        <v>108</v>
      </c>
      <c r="Q121" s="77" t="s">
        <v>109</v>
      </c>
      <c r="R121" s="77" t="s">
        <v>110</v>
      </c>
      <c r="S121" s="77" t="s">
        <v>111</v>
      </c>
      <c r="T121" s="78" t="s">
        <v>112</v>
      </c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63" s="2" customFormat="1" ht="22.75" customHeight="1">
      <c r="A122" s="35"/>
      <c r="B122" s="36"/>
      <c r="C122" s="83" t="s">
        <v>113</v>
      </c>
      <c r="D122" s="37"/>
      <c r="E122" s="37"/>
      <c r="F122" s="37"/>
      <c r="G122" s="37"/>
      <c r="H122" s="37"/>
      <c r="I122" s="116"/>
      <c r="J122" s="184">
        <f>BK122</f>
        <v>0</v>
      </c>
      <c r="K122" s="37"/>
      <c r="L122" s="40"/>
      <c r="M122" s="79"/>
      <c r="N122" s="185"/>
      <c r="O122" s="80"/>
      <c r="P122" s="186">
        <f>P123</f>
        <v>0</v>
      </c>
      <c r="Q122" s="80"/>
      <c r="R122" s="186">
        <f>R123</f>
        <v>129.86455185</v>
      </c>
      <c r="S122" s="80"/>
      <c r="T122" s="187">
        <f>T123</f>
        <v>33.747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72</v>
      </c>
      <c r="AU122" s="18" t="s">
        <v>94</v>
      </c>
      <c r="BK122" s="188">
        <f>BK123</f>
        <v>0</v>
      </c>
    </row>
    <row r="123" spans="2:63" s="12" customFormat="1" ht="25.9" customHeight="1">
      <c r="B123" s="189"/>
      <c r="C123" s="190"/>
      <c r="D123" s="191" t="s">
        <v>72</v>
      </c>
      <c r="E123" s="192" t="s">
        <v>114</v>
      </c>
      <c r="F123" s="192" t="s">
        <v>115</v>
      </c>
      <c r="G123" s="190"/>
      <c r="H123" s="190"/>
      <c r="I123" s="193"/>
      <c r="J123" s="194">
        <f>BK123</f>
        <v>0</v>
      </c>
      <c r="K123" s="190"/>
      <c r="L123" s="195"/>
      <c r="M123" s="196"/>
      <c r="N123" s="197"/>
      <c r="O123" s="197"/>
      <c r="P123" s="198">
        <f>P124+P181+P205+P233+P239</f>
        <v>0</v>
      </c>
      <c r="Q123" s="197"/>
      <c r="R123" s="198">
        <f>R124+R181+R205+R233+R239</f>
        <v>129.86455185</v>
      </c>
      <c r="S123" s="197"/>
      <c r="T123" s="199">
        <f>T124+T181+T205+T233+T239</f>
        <v>33.747</v>
      </c>
      <c r="AR123" s="200" t="s">
        <v>81</v>
      </c>
      <c r="AT123" s="201" t="s">
        <v>72</v>
      </c>
      <c r="AU123" s="201" t="s">
        <v>73</v>
      </c>
      <c r="AY123" s="200" t="s">
        <v>116</v>
      </c>
      <c r="BK123" s="202">
        <f>BK124+BK181+BK205+BK233+BK239</f>
        <v>0</v>
      </c>
    </row>
    <row r="124" spans="2:63" s="12" customFormat="1" ht="22.75" customHeight="1">
      <c r="B124" s="189"/>
      <c r="C124" s="190"/>
      <c r="D124" s="191" t="s">
        <v>72</v>
      </c>
      <c r="E124" s="203" t="s">
        <v>81</v>
      </c>
      <c r="F124" s="203" t="s">
        <v>117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SUM(P125:P180)</f>
        <v>0</v>
      </c>
      <c r="Q124" s="197"/>
      <c r="R124" s="198">
        <f>SUM(R125:R180)</f>
        <v>0.006475</v>
      </c>
      <c r="S124" s="197"/>
      <c r="T124" s="199">
        <f>SUM(T125:T180)</f>
        <v>33.747</v>
      </c>
      <c r="AR124" s="200" t="s">
        <v>81</v>
      </c>
      <c r="AT124" s="201" t="s">
        <v>72</v>
      </c>
      <c r="AU124" s="201" t="s">
        <v>81</v>
      </c>
      <c r="AY124" s="200" t="s">
        <v>116</v>
      </c>
      <c r="BK124" s="202">
        <f>SUM(BK125:BK180)</f>
        <v>0</v>
      </c>
    </row>
    <row r="125" spans="1:65" s="2" customFormat="1" ht="21.75" customHeight="1">
      <c r="A125" s="35"/>
      <c r="B125" s="36"/>
      <c r="C125" s="205" t="s">
        <v>81</v>
      </c>
      <c r="D125" s="205" t="s">
        <v>118</v>
      </c>
      <c r="E125" s="206" t="s">
        <v>119</v>
      </c>
      <c r="F125" s="207" t="s">
        <v>120</v>
      </c>
      <c r="G125" s="208" t="s">
        <v>121</v>
      </c>
      <c r="H125" s="209">
        <v>6.5</v>
      </c>
      <c r="I125" s="210"/>
      <c r="J125" s="211">
        <f>ROUND(I125*H125,2)</f>
        <v>0</v>
      </c>
      <c r="K125" s="212"/>
      <c r="L125" s="40"/>
      <c r="M125" s="213" t="s">
        <v>1</v>
      </c>
      <c r="N125" s="214" t="s">
        <v>38</v>
      </c>
      <c r="O125" s="72"/>
      <c r="P125" s="215">
        <f>O125*H125</f>
        <v>0</v>
      </c>
      <c r="Q125" s="215">
        <v>3E-05</v>
      </c>
      <c r="R125" s="215">
        <f>Q125*H125</f>
        <v>0.000195</v>
      </c>
      <c r="S125" s="215">
        <v>0.103</v>
      </c>
      <c r="T125" s="216">
        <f>S125*H125</f>
        <v>0.6695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7" t="s">
        <v>122</v>
      </c>
      <c r="AT125" s="217" t="s">
        <v>118</v>
      </c>
      <c r="AU125" s="217" t="s">
        <v>83</v>
      </c>
      <c r="AY125" s="18" t="s">
        <v>116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81</v>
      </c>
      <c r="BK125" s="218">
        <f>ROUND(I125*H125,2)</f>
        <v>0</v>
      </c>
      <c r="BL125" s="18" t="s">
        <v>122</v>
      </c>
      <c r="BM125" s="217" t="s">
        <v>123</v>
      </c>
    </row>
    <row r="126" spans="1:65" s="2" customFormat="1" ht="21.75" customHeight="1">
      <c r="A126" s="35"/>
      <c r="B126" s="36"/>
      <c r="C126" s="205" t="s">
        <v>83</v>
      </c>
      <c r="D126" s="205" t="s">
        <v>118</v>
      </c>
      <c r="E126" s="206" t="s">
        <v>124</v>
      </c>
      <c r="F126" s="207" t="s">
        <v>125</v>
      </c>
      <c r="G126" s="208" t="s">
        <v>121</v>
      </c>
      <c r="H126" s="209">
        <v>9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38</v>
      </c>
      <c r="O126" s="72"/>
      <c r="P126" s="215">
        <f>O126*H126</f>
        <v>0</v>
      </c>
      <c r="Q126" s="215">
        <v>8E-05</v>
      </c>
      <c r="R126" s="215">
        <f>Q126*H126</f>
        <v>0.00072</v>
      </c>
      <c r="S126" s="215">
        <v>0.256</v>
      </c>
      <c r="T126" s="216">
        <f>S126*H126</f>
        <v>2.3040000000000003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122</v>
      </c>
      <c r="AT126" s="217" t="s">
        <v>118</v>
      </c>
      <c r="AU126" s="217" t="s">
        <v>83</v>
      </c>
      <c r="AY126" s="18" t="s">
        <v>116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81</v>
      </c>
      <c r="BK126" s="218">
        <f>ROUND(I126*H126,2)</f>
        <v>0</v>
      </c>
      <c r="BL126" s="18" t="s">
        <v>122</v>
      </c>
      <c r="BM126" s="217" t="s">
        <v>126</v>
      </c>
    </row>
    <row r="127" spans="1:65" s="2" customFormat="1" ht="16.5" customHeight="1">
      <c r="A127" s="35"/>
      <c r="B127" s="36"/>
      <c r="C127" s="205" t="s">
        <v>127</v>
      </c>
      <c r="D127" s="205" t="s">
        <v>118</v>
      </c>
      <c r="E127" s="206" t="s">
        <v>128</v>
      </c>
      <c r="F127" s="207" t="s">
        <v>129</v>
      </c>
      <c r="G127" s="208" t="s">
        <v>130</v>
      </c>
      <c r="H127" s="209">
        <v>99.4</v>
      </c>
      <c r="I127" s="210"/>
      <c r="J127" s="211">
        <f>ROUND(I127*H127,2)</f>
        <v>0</v>
      </c>
      <c r="K127" s="212"/>
      <c r="L127" s="40"/>
      <c r="M127" s="213" t="s">
        <v>1</v>
      </c>
      <c r="N127" s="214" t="s">
        <v>38</v>
      </c>
      <c r="O127" s="72"/>
      <c r="P127" s="215">
        <f>O127*H127</f>
        <v>0</v>
      </c>
      <c r="Q127" s="215">
        <v>0</v>
      </c>
      <c r="R127" s="215">
        <f>Q127*H127</f>
        <v>0</v>
      </c>
      <c r="S127" s="215">
        <v>0.29</v>
      </c>
      <c r="T127" s="216">
        <f>S127*H127</f>
        <v>28.826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122</v>
      </c>
      <c r="AT127" s="217" t="s">
        <v>118</v>
      </c>
      <c r="AU127" s="217" t="s">
        <v>83</v>
      </c>
      <c r="AY127" s="18" t="s">
        <v>116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81</v>
      </c>
      <c r="BK127" s="218">
        <f>ROUND(I127*H127,2)</f>
        <v>0</v>
      </c>
      <c r="BL127" s="18" t="s">
        <v>122</v>
      </c>
      <c r="BM127" s="217" t="s">
        <v>131</v>
      </c>
    </row>
    <row r="128" spans="1:65" s="2" customFormat="1" ht="16.5" customHeight="1">
      <c r="A128" s="35"/>
      <c r="B128" s="36"/>
      <c r="C128" s="205" t="s">
        <v>122</v>
      </c>
      <c r="D128" s="205" t="s">
        <v>118</v>
      </c>
      <c r="E128" s="206" t="s">
        <v>132</v>
      </c>
      <c r="F128" s="207" t="s">
        <v>133</v>
      </c>
      <c r="G128" s="208" t="s">
        <v>130</v>
      </c>
      <c r="H128" s="209">
        <v>9.5</v>
      </c>
      <c r="I128" s="210"/>
      <c r="J128" s="211">
        <f>ROUND(I128*H128,2)</f>
        <v>0</v>
      </c>
      <c r="K128" s="212"/>
      <c r="L128" s="40"/>
      <c r="M128" s="213" t="s">
        <v>1</v>
      </c>
      <c r="N128" s="214" t="s">
        <v>38</v>
      </c>
      <c r="O128" s="72"/>
      <c r="P128" s="215">
        <f>O128*H128</f>
        <v>0</v>
      </c>
      <c r="Q128" s="215">
        <v>0</v>
      </c>
      <c r="R128" s="215">
        <f>Q128*H128</f>
        <v>0</v>
      </c>
      <c r="S128" s="215">
        <v>0.205</v>
      </c>
      <c r="T128" s="216">
        <f>S128*H128</f>
        <v>1.9474999999999998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122</v>
      </c>
      <c r="AT128" s="217" t="s">
        <v>118</v>
      </c>
      <c r="AU128" s="217" t="s">
        <v>83</v>
      </c>
      <c r="AY128" s="18" t="s">
        <v>116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81</v>
      </c>
      <c r="BK128" s="218">
        <f>ROUND(I128*H128,2)</f>
        <v>0</v>
      </c>
      <c r="BL128" s="18" t="s">
        <v>122</v>
      </c>
      <c r="BM128" s="217" t="s">
        <v>134</v>
      </c>
    </row>
    <row r="129" spans="1:65" s="2" customFormat="1" ht="21.75" customHeight="1">
      <c r="A129" s="35"/>
      <c r="B129" s="36"/>
      <c r="C129" s="205" t="s">
        <v>135</v>
      </c>
      <c r="D129" s="205" t="s">
        <v>118</v>
      </c>
      <c r="E129" s="206" t="s">
        <v>136</v>
      </c>
      <c r="F129" s="207" t="s">
        <v>137</v>
      </c>
      <c r="G129" s="208" t="s">
        <v>138</v>
      </c>
      <c r="H129" s="209">
        <v>28.576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38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122</v>
      </c>
      <c r="AT129" s="217" t="s">
        <v>118</v>
      </c>
      <c r="AU129" s="217" t="s">
        <v>83</v>
      </c>
      <c r="AY129" s="18" t="s">
        <v>116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81</v>
      </c>
      <c r="BK129" s="218">
        <f>ROUND(I129*H129,2)</f>
        <v>0</v>
      </c>
      <c r="BL129" s="18" t="s">
        <v>122</v>
      </c>
      <c r="BM129" s="217" t="s">
        <v>139</v>
      </c>
    </row>
    <row r="130" spans="2:51" s="13" customFormat="1" ht="10">
      <c r="B130" s="219"/>
      <c r="C130" s="220"/>
      <c r="D130" s="221" t="s">
        <v>140</v>
      </c>
      <c r="E130" s="220"/>
      <c r="F130" s="222" t="s">
        <v>141</v>
      </c>
      <c r="G130" s="220"/>
      <c r="H130" s="223">
        <v>28.576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140</v>
      </c>
      <c r="AU130" s="229" t="s">
        <v>83</v>
      </c>
      <c r="AV130" s="13" t="s">
        <v>83</v>
      </c>
      <c r="AW130" s="13" t="s">
        <v>4</v>
      </c>
      <c r="AX130" s="13" t="s">
        <v>81</v>
      </c>
      <c r="AY130" s="229" t="s">
        <v>116</v>
      </c>
    </row>
    <row r="131" spans="1:65" s="2" customFormat="1" ht="16.5" customHeight="1">
      <c r="A131" s="35"/>
      <c r="B131" s="36"/>
      <c r="C131" s="205" t="s">
        <v>142</v>
      </c>
      <c r="D131" s="205" t="s">
        <v>118</v>
      </c>
      <c r="E131" s="206" t="s">
        <v>143</v>
      </c>
      <c r="F131" s="207" t="s">
        <v>144</v>
      </c>
      <c r="G131" s="208" t="s">
        <v>138</v>
      </c>
      <c r="H131" s="209">
        <v>172.5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38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122</v>
      </c>
      <c r="AT131" s="217" t="s">
        <v>118</v>
      </c>
      <c r="AU131" s="217" t="s">
        <v>83</v>
      </c>
      <c r="AY131" s="18" t="s">
        <v>116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81</v>
      </c>
      <c r="BK131" s="218">
        <f>ROUND(I131*H131,2)</f>
        <v>0</v>
      </c>
      <c r="BL131" s="18" t="s">
        <v>122</v>
      </c>
      <c r="BM131" s="217" t="s">
        <v>145</v>
      </c>
    </row>
    <row r="132" spans="2:51" s="13" customFormat="1" ht="10">
      <c r="B132" s="219"/>
      <c r="C132" s="220"/>
      <c r="D132" s="221" t="s">
        <v>140</v>
      </c>
      <c r="E132" s="230" t="s">
        <v>1</v>
      </c>
      <c r="F132" s="222" t="s">
        <v>146</v>
      </c>
      <c r="G132" s="220"/>
      <c r="H132" s="223">
        <v>172.5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140</v>
      </c>
      <c r="AU132" s="229" t="s">
        <v>83</v>
      </c>
      <c r="AV132" s="13" t="s">
        <v>83</v>
      </c>
      <c r="AW132" s="13" t="s">
        <v>30</v>
      </c>
      <c r="AX132" s="13" t="s">
        <v>81</v>
      </c>
      <c r="AY132" s="229" t="s">
        <v>116</v>
      </c>
    </row>
    <row r="133" spans="1:65" s="2" customFormat="1" ht="21.75" customHeight="1">
      <c r="A133" s="35"/>
      <c r="B133" s="36"/>
      <c r="C133" s="205" t="s">
        <v>147</v>
      </c>
      <c r="D133" s="205" t="s">
        <v>118</v>
      </c>
      <c r="E133" s="206" t="s">
        <v>148</v>
      </c>
      <c r="F133" s="207" t="s">
        <v>149</v>
      </c>
      <c r="G133" s="208" t="s">
        <v>138</v>
      </c>
      <c r="H133" s="209">
        <v>285.76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38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122</v>
      </c>
      <c r="AT133" s="217" t="s">
        <v>118</v>
      </c>
      <c r="AU133" s="217" t="s">
        <v>83</v>
      </c>
      <c r="AY133" s="18" t="s">
        <v>116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81</v>
      </c>
      <c r="BK133" s="218">
        <f>ROUND(I133*H133,2)</f>
        <v>0</v>
      </c>
      <c r="BL133" s="18" t="s">
        <v>122</v>
      </c>
      <c r="BM133" s="217" t="s">
        <v>150</v>
      </c>
    </row>
    <row r="134" spans="2:51" s="13" customFormat="1" ht="10">
      <c r="B134" s="219"/>
      <c r="C134" s="220"/>
      <c r="D134" s="221" t="s">
        <v>140</v>
      </c>
      <c r="E134" s="230" t="s">
        <v>1</v>
      </c>
      <c r="F134" s="222" t="s">
        <v>151</v>
      </c>
      <c r="G134" s="220"/>
      <c r="H134" s="223">
        <v>101.4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140</v>
      </c>
      <c r="AU134" s="229" t="s">
        <v>83</v>
      </c>
      <c r="AV134" s="13" t="s">
        <v>83</v>
      </c>
      <c r="AW134" s="13" t="s">
        <v>30</v>
      </c>
      <c r="AX134" s="13" t="s">
        <v>73</v>
      </c>
      <c r="AY134" s="229" t="s">
        <v>116</v>
      </c>
    </row>
    <row r="135" spans="2:51" s="14" customFormat="1" ht="10">
      <c r="B135" s="231"/>
      <c r="C135" s="232"/>
      <c r="D135" s="221" t="s">
        <v>140</v>
      </c>
      <c r="E135" s="233" t="s">
        <v>1</v>
      </c>
      <c r="F135" s="234" t="s">
        <v>152</v>
      </c>
      <c r="G135" s="232"/>
      <c r="H135" s="235">
        <v>101.4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140</v>
      </c>
      <c r="AU135" s="241" t="s">
        <v>83</v>
      </c>
      <c r="AV135" s="14" t="s">
        <v>127</v>
      </c>
      <c r="AW135" s="14" t="s">
        <v>30</v>
      </c>
      <c r="AX135" s="14" t="s">
        <v>73</v>
      </c>
      <c r="AY135" s="241" t="s">
        <v>116</v>
      </c>
    </row>
    <row r="136" spans="2:51" s="15" customFormat="1" ht="10">
      <c r="B136" s="242"/>
      <c r="C136" s="243"/>
      <c r="D136" s="221" t="s">
        <v>140</v>
      </c>
      <c r="E136" s="244" t="s">
        <v>1</v>
      </c>
      <c r="F136" s="245" t="s">
        <v>153</v>
      </c>
      <c r="G136" s="243"/>
      <c r="H136" s="244" t="s">
        <v>1</v>
      </c>
      <c r="I136" s="246"/>
      <c r="J136" s="243"/>
      <c r="K136" s="243"/>
      <c r="L136" s="247"/>
      <c r="M136" s="248"/>
      <c r="N136" s="249"/>
      <c r="O136" s="249"/>
      <c r="P136" s="249"/>
      <c r="Q136" s="249"/>
      <c r="R136" s="249"/>
      <c r="S136" s="249"/>
      <c r="T136" s="250"/>
      <c r="AT136" s="251" t="s">
        <v>140</v>
      </c>
      <c r="AU136" s="251" t="s">
        <v>83</v>
      </c>
      <c r="AV136" s="15" t="s">
        <v>81</v>
      </c>
      <c r="AW136" s="15" t="s">
        <v>30</v>
      </c>
      <c r="AX136" s="15" t="s">
        <v>73</v>
      </c>
      <c r="AY136" s="251" t="s">
        <v>116</v>
      </c>
    </row>
    <row r="137" spans="2:51" s="13" customFormat="1" ht="10">
      <c r="B137" s="219"/>
      <c r="C137" s="220"/>
      <c r="D137" s="221" t="s">
        <v>140</v>
      </c>
      <c r="E137" s="230" t="s">
        <v>1</v>
      </c>
      <c r="F137" s="222" t="s">
        <v>154</v>
      </c>
      <c r="G137" s="220"/>
      <c r="H137" s="223">
        <v>184.36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140</v>
      </c>
      <c r="AU137" s="229" t="s">
        <v>83</v>
      </c>
      <c r="AV137" s="13" t="s">
        <v>83</v>
      </c>
      <c r="AW137" s="13" t="s">
        <v>30</v>
      </c>
      <c r="AX137" s="13" t="s">
        <v>73</v>
      </c>
      <c r="AY137" s="229" t="s">
        <v>116</v>
      </c>
    </row>
    <row r="138" spans="2:51" s="14" customFormat="1" ht="10">
      <c r="B138" s="231"/>
      <c r="C138" s="232"/>
      <c r="D138" s="221" t="s">
        <v>140</v>
      </c>
      <c r="E138" s="233" t="s">
        <v>1</v>
      </c>
      <c r="F138" s="234" t="s">
        <v>152</v>
      </c>
      <c r="G138" s="232"/>
      <c r="H138" s="235">
        <v>184.36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140</v>
      </c>
      <c r="AU138" s="241" t="s">
        <v>83</v>
      </c>
      <c r="AV138" s="14" t="s">
        <v>127</v>
      </c>
      <c r="AW138" s="14" t="s">
        <v>30</v>
      </c>
      <c r="AX138" s="14" t="s">
        <v>73</v>
      </c>
      <c r="AY138" s="241" t="s">
        <v>116</v>
      </c>
    </row>
    <row r="139" spans="2:51" s="16" customFormat="1" ht="10">
      <c r="B139" s="252"/>
      <c r="C139" s="253"/>
      <c r="D139" s="221" t="s">
        <v>140</v>
      </c>
      <c r="E139" s="254" t="s">
        <v>1</v>
      </c>
      <c r="F139" s="255" t="s">
        <v>155</v>
      </c>
      <c r="G139" s="253"/>
      <c r="H139" s="256">
        <v>285.76</v>
      </c>
      <c r="I139" s="257"/>
      <c r="J139" s="253"/>
      <c r="K139" s="253"/>
      <c r="L139" s="258"/>
      <c r="M139" s="259"/>
      <c r="N139" s="260"/>
      <c r="O139" s="260"/>
      <c r="P139" s="260"/>
      <c r="Q139" s="260"/>
      <c r="R139" s="260"/>
      <c r="S139" s="260"/>
      <c r="T139" s="261"/>
      <c r="AT139" s="262" t="s">
        <v>140</v>
      </c>
      <c r="AU139" s="262" t="s">
        <v>83</v>
      </c>
      <c r="AV139" s="16" t="s">
        <v>122</v>
      </c>
      <c r="AW139" s="16" t="s">
        <v>30</v>
      </c>
      <c r="AX139" s="16" t="s">
        <v>81</v>
      </c>
      <c r="AY139" s="262" t="s">
        <v>116</v>
      </c>
    </row>
    <row r="140" spans="1:65" s="2" customFormat="1" ht="21.75" customHeight="1">
      <c r="A140" s="35"/>
      <c r="B140" s="36"/>
      <c r="C140" s="205" t="s">
        <v>156</v>
      </c>
      <c r="D140" s="205" t="s">
        <v>118</v>
      </c>
      <c r="E140" s="206" t="s">
        <v>157</v>
      </c>
      <c r="F140" s="207" t="s">
        <v>158</v>
      </c>
      <c r="G140" s="208" t="s">
        <v>138</v>
      </c>
      <c r="H140" s="209">
        <v>20.85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38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122</v>
      </c>
      <c r="AT140" s="217" t="s">
        <v>118</v>
      </c>
      <c r="AU140" s="217" t="s">
        <v>83</v>
      </c>
      <c r="AY140" s="18" t="s">
        <v>116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81</v>
      </c>
      <c r="BK140" s="218">
        <f>ROUND(I140*H140,2)</f>
        <v>0</v>
      </c>
      <c r="BL140" s="18" t="s">
        <v>122</v>
      </c>
      <c r="BM140" s="217" t="s">
        <v>159</v>
      </c>
    </row>
    <row r="141" spans="1:65" s="2" customFormat="1" ht="21.75" customHeight="1">
      <c r="A141" s="35"/>
      <c r="B141" s="36"/>
      <c r="C141" s="205" t="s">
        <v>160</v>
      </c>
      <c r="D141" s="205" t="s">
        <v>118</v>
      </c>
      <c r="E141" s="206" t="s">
        <v>161</v>
      </c>
      <c r="F141" s="207" t="s">
        <v>162</v>
      </c>
      <c r="G141" s="208" t="s">
        <v>138</v>
      </c>
      <c r="H141" s="209">
        <v>151.65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38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122</v>
      </c>
      <c r="AT141" s="217" t="s">
        <v>118</v>
      </c>
      <c r="AU141" s="217" t="s">
        <v>83</v>
      </c>
      <c r="AY141" s="18" t="s">
        <v>116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81</v>
      </c>
      <c r="BK141" s="218">
        <f>ROUND(I141*H141,2)</f>
        <v>0</v>
      </c>
      <c r="BL141" s="18" t="s">
        <v>122</v>
      </c>
      <c r="BM141" s="217" t="s">
        <v>163</v>
      </c>
    </row>
    <row r="142" spans="1:65" s="2" customFormat="1" ht="21.75" customHeight="1">
      <c r="A142" s="35"/>
      <c r="B142" s="36"/>
      <c r="C142" s="205" t="s">
        <v>164</v>
      </c>
      <c r="D142" s="205" t="s">
        <v>118</v>
      </c>
      <c r="E142" s="206" t="s">
        <v>165</v>
      </c>
      <c r="F142" s="207" t="s">
        <v>166</v>
      </c>
      <c r="G142" s="208" t="s">
        <v>138</v>
      </c>
      <c r="H142" s="209">
        <v>285.6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38</v>
      </c>
      <c r="O142" s="72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122</v>
      </c>
      <c r="AT142" s="217" t="s">
        <v>118</v>
      </c>
      <c r="AU142" s="217" t="s">
        <v>83</v>
      </c>
      <c r="AY142" s="18" t="s">
        <v>116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81</v>
      </c>
      <c r="BK142" s="218">
        <f>ROUND(I142*H142,2)</f>
        <v>0</v>
      </c>
      <c r="BL142" s="18" t="s">
        <v>122</v>
      </c>
      <c r="BM142" s="217" t="s">
        <v>167</v>
      </c>
    </row>
    <row r="143" spans="1:65" s="2" customFormat="1" ht="16.5" customHeight="1">
      <c r="A143" s="35"/>
      <c r="B143" s="36"/>
      <c r="C143" s="205" t="s">
        <v>168</v>
      </c>
      <c r="D143" s="205" t="s">
        <v>118</v>
      </c>
      <c r="E143" s="206" t="s">
        <v>169</v>
      </c>
      <c r="F143" s="207" t="s">
        <v>170</v>
      </c>
      <c r="G143" s="208" t="s">
        <v>138</v>
      </c>
      <c r="H143" s="209">
        <v>20.85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38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122</v>
      </c>
      <c r="AT143" s="217" t="s">
        <v>118</v>
      </c>
      <c r="AU143" s="217" t="s">
        <v>83</v>
      </c>
      <c r="AY143" s="18" t="s">
        <v>116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81</v>
      </c>
      <c r="BK143" s="218">
        <f>ROUND(I143*H143,2)</f>
        <v>0</v>
      </c>
      <c r="BL143" s="18" t="s">
        <v>122</v>
      </c>
      <c r="BM143" s="217" t="s">
        <v>171</v>
      </c>
    </row>
    <row r="144" spans="1:65" s="2" customFormat="1" ht="21.75" customHeight="1">
      <c r="A144" s="35"/>
      <c r="B144" s="36"/>
      <c r="C144" s="205" t="s">
        <v>172</v>
      </c>
      <c r="D144" s="205" t="s">
        <v>118</v>
      </c>
      <c r="E144" s="206" t="s">
        <v>173</v>
      </c>
      <c r="F144" s="207" t="s">
        <v>174</v>
      </c>
      <c r="G144" s="208" t="s">
        <v>138</v>
      </c>
      <c r="H144" s="209">
        <v>15.2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38</v>
      </c>
      <c r="O144" s="72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122</v>
      </c>
      <c r="AT144" s="217" t="s">
        <v>118</v>
      </c>
      <c r="AU144" s="217" t="s">
        <v>83</v>
      </c>
      <c r="AY144" s="18" t="s">
        <v>116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81</v>
      </c>
      <c r="BK144" s="218">
        <f>ROUND(I144*H144,2)</f>
        <v>0</v>
      </c>
      <c r="BL144" s="18" t="s">
        <v>122</v>
      </c>
      <c r="BM144" s="217" t="s">
        <v>175</v>
      </c>
    </row>
    <row r="145" spans="2:51" s="13" customFormat="1" ht="10">
      <c r="B145" s="219"/>
      <c r="C145" s="220"/>
      <c r="D145" s="221" t="s">
        <v>140</v>
      </c>
      <c r="E145" s="230" t="s">
        <v>1</v>
      </c>
      <c r="F145" s="222" t="s">
        <v>176</v>
      </c>
      <c r="G145" s="220"/>
      <c r="H145" s="223">
        <v>15.2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140</v>
      </c>
      <c r="AU145" s="229" t="s">
        <v>83</v>
      </c>
      <c r="AV145" s="13" t="s">
        <v>83</v>
      </c>
      <c r="AW145" s="13" t="s">
        <v>30</v>
      </c>
      <c r="AX145" s="13" t="s">
        <v>81</v>
      </c>
      <c r="AY145" s="229" t="s">
        <v>116</v>
      </c>
    </row>
    <row r="146" spans="1:65" s="2" customFormat="1" ht="16.5" customHeight="1">
      <c r="A146" s="35"/>
      <c r="B146" s="36"/>
      <c r="C146" s="263" t="s">
        <v>177</v>
      </c>
      <c r="D146" s="263" t="s">
        <v>178</v>
      </c>
      <c r="E146" s="264" t="s">
        <v>179</v>
      </c>
      <c r="F146" s="265" t="s">
        <v>180</v>
      </c>
      <c r="G146" s="266" t="s">
        <v>181</v>
      </c>
      <c r="H146" s="267">
        <v>30.4</v>
      </c>
      <c r="I146" s="268"/>
      <c r="J146" s="269">
        <f>ROUND(I146*H146,2)</f>
        <v>0</v>
      </c>
      <c r="K146" s="270"/>
      <c r="L146" s="271"/>
      <c r="M146" s="272" t="s">
        <v>1</v>
      </c>
      <c r="N146" s="273" t="s">
        <v>38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156</v>
      </c>
      <c r="AT146" s="217" t="s">
        <v>178</v>
      </c>
      <c r="AU146" s="217" t="s">
        <v>83</v>
      </c>
      <c r="AY146" s="18" t="s">
        <v>116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81</v>
      </c>
      <c r="BK146" s="218">
        <f>ROUND(I146*H146,2)</f>
        <v>0</v>
      </c>
      <c r="BL146" s="18" t="s">
        <v>122</v>
      </c>
      <c r="BM146" s="217" t="s">
        <v>182</v>
      </c>
    </row>
    <row r="147" spans="2:51" s="13" customFormat="1" ht="10">
      <c r="B147" s="219"/>
      <c r="C147" s="220"/>
      <c r="D147" s="221" t="s">
        <v>140</v>
      </c>
      <c r="E147" s="220"/>
      <c r="F147" s="222" t="s">
        <v>183</v>
      </c>
      <c r="G147" s="220"/>
      <c r="H147" s="223">
        <v>30.4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140</v>
      </c>
      <c r="AU147" s="229" t="s">
        <v>83</v>
      </c>
      <c r="AV147" s="13" t="s">
        <v>83</v>
      </c>
      <c r="AW147" s="13" t="s">
        <v>4</v>
      </c>
      <c r="AX147" s="13" t="s">
        <v>81</v>
      </c>
      <c r="AY147" s="229" t="s">
        <v>116</v>
      </c>
    </row>
    <row r="148" spans="1:65" s="2" customFormat="1" ht="21.75" customHeight="1">
      <c r="A148" s="35"/>
      <c r="B148" s="36"/>
      <c r="C148" s="205" t="s">
        <v>184</v>
      </c>
      <c r="D148" s="205" t="s">
        <v>118</v>
      </c>
      <c r="E148" s="206" t="s">
        <v>185</v>
      </c>
      <c r="F148" s="207" t="s">
        <v>186</v>
      </c>
      <c r="G148" s="208" t="s">
        <v>138</v>
      </c>
      <c r="H148" s="209">
        <v>184.36</v>
      </c>
      <c r="I148" s="210"/>
      <c r="J148" s="211">
        <f>ROUND(I148*H148,2)</f>
        <v>0</v>
      </c>
      <c r="K148" s="212"/>
      <c r="L148" s="40"/>
      <c r="M148" s="213" t="s">
        <v>1</v>
      </c>
      <c r="N148" s="214" t="s">
        <v>38</v>
      </c>
      <c r="O148" s="72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122</v>
      </c>
      <c r="AT148" s="217" t="s">
        <v>118</v>
      </c>
      <c r="AU148" s="217" t="s">
        <v>83</v>
      </c>
      <c r="AY148" s="18" t="s">
        <v>116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81</v>
      </c>
      <c r="BK148" s="218">
        <f>ROUND(I148*H148,2)</f>
        <v>0</v>
      </c>
      <c r="BL148" s="18" t="s">
        <v>122</v>
      </c>
      <c r="BM148" s="217" t="s">
        <v>187</v>
      </c>
    </row>
    <row r="149" spans="2:51" s="15" customFormat="1" ht="10">
      <c r="B149" s="242"/>
      <c r="C149" s="243"/>
      <c r="D149" s="221" t="s">
        <v>140</v>
      </c>
      <c r="E149" s="244" t="s">
        <v>1</v>
      </c>
      <c r="F149" s="245" t="s">
        <v>153</v>
      </c>
      <c r="G149" s="243"/>
      <c r="H149" s="244" t="s">
        <v>1</v>
      </c>
      <c r="I149" s="246"/>
      <c r="J149" s="243"/>
      <c r="K149" s="243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140</v>
      </c>
      <c r="AU149" s="251" t="s">
        <v>83</v>
      </c>
      <c r="AV149" s="15" t="s">
        <v>81</v>
      </c>
      <c r="AW149" s="15" t="s">
        <v>30</v>
      </c>
      <c r="AX149" s="15" t="s">
        <v>73</v>
      </c>
      <c r="AY149" s="251" t="s">
        <v>116</v>
      </c>
    </row>
    <row r="150" spans="2:51" s="13" customFormat="1" ht="10">
      <c r="B150" s="219"/>
      <c r="C150" s="220"/>
      <c r="D150" s="221" t="s">
        <v>140</v>
      </c>
      <c r="E150" s="230" t="s">
        <v>1</v>
      </c>
      <c r="F150" s="222" t="s">
        <v>188</v>
      </c>
      <c r="G150" s="220"/>
      <c r="H150" s="223">
        <v>184.36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140</v>
      </c>
      <c r="AU150" s="229" t="s">
        <v>83</v>
      </c>
      <c r="AV150" s="13" t="s">
        <v>83</v>
      </c>
      <c r="AW150" s="13" t="s">
        <v>30</v>
      </c>
      <c r="AX150" s="13" t="s">
        <v>81</v>
      </c>
      <c r="AY150" s="229" t="s">
        <v>116</v>
      </c>
    </row>
    <row r="151" spans="1:65" s="2" customFormat="1" ht="16.5" customHeight="1">
      <c r="A151" s="35"/>
      <c r="B151" s="36"/>
      <c r="C151" s="263" t="s">
        <v>8</v>
      </c>
      <c r="D151" s="263" t="s">
        <v>178</v>
      </c>
      <c r="E151" s="264" t="s">
        <v>189</v>
      </c>
      <c r="F151" s="265" t="s">
        <v>190</v>
      </c>
      <c r="G151" s="266" t="s">
        <v>181</v>
      </c>
      <c r="H151" s="267">
        <v>368.72</v>
      </c>
      <c r="I151" s="268"/>
      <c r="J151" s="269">
        <f>ROUND(I151*H151,2)</f>
        <v>0</v>
      </c>
      <c r="K151" s="270"/>
      <c r="L151" s="271"/>
      <c r="M151" s="272" t="s">
        <v>1</v>
      </c>
      <c r="N151" s="273" t="s">
        <v>38</v>
      </c>
      <c r="O151" s="72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156</v>
      </c>
      <c r="AT151" s="217" t="s">
        <v>178</v>
      </c>
      <c r="AU151" s="217" t="s">
        <v>83</v>
      </c>
      <c r="AY151" s="18" t="s">
        <v>116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81</v>
      </c>
      <c r="BK151" s="218">
        <f>ROUND(I151*H151,2)</f>
        <v>0</v>
      </c>
      <c r="BL151" s="18" t="s">
        <v>122</v>
      </c>
      <c r="BM151" s="217" t="s">
        <v>191</v>
      </c>
    </row>
    <row r="152" spans="2:51" s="13" customFormat="1" ht="10">
      <c r="B152" s="219"/>
      <c r="C152" s="220"/>
      <c r="D152" s="221" t="s">
        <v>140</v>
      </c>
      <c r="E152" s="220"/>
      <c r="F152" s="222" t="s">
        <v>192</v>
      </c>
      <c r="G152" s="220"/>
      <c r="H152" s="223">
        <v>368.72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140</v>
      </c>
      <c r="AU152" s="229" t="s">
        <v>83</v>
      </c>
      <c r="AV152" s="13" t="s">
        <v>83</v>
      </c>
      <c r="AW152" s="13" t="s">
        <v>4</v>
      </c>
      <c r="AX152" s="13" t="s">
        <v>81</v>
      </c>
      <c r="AY152" s="229" t="s">
        <v>116</v>
      </c>
    </row>
    <row r="153" spans="1:65" s="2" customFormat="1" ht="16.5" customHeight="1">
      <c r="A153" s="35"/>
      <c r="B153" s="36"/>
      <c r="C153" s="205" t="s">
        <v>193</v>
      </c>
      <c r="D153" s="205" t="s">
        <v>118</v>
      </c>
      <c r="E153" s="206" t="s">
        <v>194</v>
      </c>
      <c r="F153" s="207" t="s">
        <v>195</v>
      </c>
      <c r="G153" s="208" t="s">
        <v>138</v>
      </c>
      <c r="H153" s="209">
        <v>285.6</v>
      </c>
      <c r="I153" s="210"/>
      <c r="J153" s="211">
        <f>ROUND(I153*H153,2)</f>
        <v>0</v>
      </c>
      <c r="K153" s="212"/>
      <c r="L153" s="40"/>
      <c r="M153" s="213" t="s">
        <v>1</v>
      </c>
      <c r="N153" s="214" t="s">
        <v>38</v>
      </c>
      <c r="O153" s="72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122</v>
      </c>
      <c r="AT153" s="217" t="s">
        <v>118</v>
      </c>
      <c r="AU153" s="217" t="s">
        <v>83</v>
      </c>
      <c r="AY153" s="18" t="s">
        <v>116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81</v>
      </c>
      <c r="BK153" s="218">
        <f>ROUND(I153*H153,2)</f>
        <v>0</v>
      </c>
      <c r="BL153" s="18" t="s">
        <v>122</v>
      </c>
      <c r="BM153" s="217" t="s">
        <v>196</v>
      </c>
    </row>
    <row r="154" spans="1:65" s="2" customFormat="1" ht="21.75" customHeight="1">
      <c r="A154" s="35"/>
      <c r="B154" s="36"/>
      <c r="C154" s="205" t="s">
        <v>197</v>
      </c>
      <c r="D154" s="205" t="s">
        <v>118</v>
      </c>
      <c r="E154" s="206" t="s">
        <v>198</v>
      </c>
      <c r="F154" s="207" t="s">
        <v>199</v>
      </c>
      <c r="G154" s="208" t="s">
        <v>181</v>
      </c>
      <c r="H154" s="209">
        <v>514.08</v>
      </c>
      <c r="I154" s="210"/>
      <c r="J154" s="211">
        <f>ROUND(I154*H154,2)</f>
        <v>0</v>
      </c>
      <c r="K154" s="212"/>
      <c r="L154" s="40"/>
      <c r="M154" s="213" t="s">
        <v>1</v>
      </c>
      <c r="N154" s="214" t="s">
        <v>38</v>
      </c>
      <c r="O154" s="72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122</v>
      </c>
      <c r="AT154" s="217" t="s">
        <v>118</v>
      </c>
      <c r="AU154" s="217" t="s">
        <v>83</v>
      </c>
      <c r="AY154" s="18" t="s">
        <v>116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81</v>
      </c>
      <c r="BK154" s="218">
        <f>ROUND(I154*H154,2)</f>
        <v>0</v>
      </c>
      <c r="BL154" s="18" t="s">
        <v>122</v>
      </c>
      <c r="BM154" s="217" t="s">
        <v>200</v>
      </c>
    </row>
    <row r="155" spans="2:51" s="13" customFormat="1" ht="10">
      <c r="B155" s="219"/>
      <c r="C155" s="220"/>
      <c r="D155" s="221" t="s">
        <v>140</v>
      </c>
      <c r="E155" s="220"/>
      <c r="F155" s="222" t="s">
        <v>201</v>
      </c>
      <c r="G155" s="220"/>
      <c r="H155" s="223">
        <v>514.08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140</v>
      </c>
      <c r="AU155" s="229" t="s">
        <v>83</v>
      </c>
      <c r="AV155" s="13" t="s">
        <v>83</v>
      </c>
      <c r="AW155" s="13" t="s">
        <v>4</v>
      </c>
      <c r="AX155" s="13" t="s">
        <v>81</v>
      </c>
      <c r="AY155" s="229" t="s">
        <v>116</v>
      </c>
    </row>
    <row r="156" spans="1:65" s="2" customFormat="1" ht="21.75" customHeight="1">
      <c r="A156" s="35"/>
      <c r="B156" s="36"/>
      <c r="C156" s="205" t="s">
        <v>202</v>
      </c>
      <c r="D156" s="205" t="s">
        <v>118</v>
      </c>
      <c r="E156" s="206" t="s">
        <v>203</v>
      </c>
      <c r="F156" s="207" t="s">
        <v>204</v>
      </c>
      <c r="G156" s="208" t="s">
        <v>138</v>
      </c>
      <c r="H156" s="209">
        <v>151.65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38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122</v>
      </c>
      <c r="AT156" s="217" t="s">
        <v>118</v>
      </c>
      <c r="AU156" s="217" t="s">
        <v>83</v>
      </c>
      <c r="AY156" s="18" t="s">
        <v>116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81</v>
      </c>
      <c r="BK156" s="218">
        <f>ROUND(I156*H156,2)</f>
        <v>0</v>
      </c>
      <c r="BL156" s="18" t="s">
        <v>122</v>
      </c>
      <c r="BM156" s="217" t="s">
        <v>205</v>
      </c>
    </row>
    <row r="157" spans="1:65" s="2" customFormat="1" ht="16.5" customHeight="1">
      <c r="A157" s="35"/>
      <c r="B157" s="36"/>
      <c r="C157" s="205" t="s">
        <v>206</v>
      </c>
      <c r="D157" s="205" t="s">
        <v>118</v>
      </c>
      <c r="E157" s="206" t="s">
        <v>207</v>
      </c>
      <c r="F157" s="207" t="s">
        <v>208</v>
      </c>
      <c r="G157" s="208" t="s">
        <v>138</v>
      </c>
      <c r="H157" s="209">
        <v>20.9</v>
      </c>
      <c r="I157" s="210"/>
      <c r="J157" s="211">
        <f>ROUND(I157*H157,2)</f>
        <v>0</v>
      </c>
      <c r="K157" s="212"/>
      <c r="L157" s="40"/>
      <c r="M157" s="213" t="s">
        <v>1</v>
      </c>
      <c r="N157" s="214" t="s">
        <v>38</v>
      </c>
      <c r="O157" s="72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122</v>
      </c>
      <c r="AT157" s="217" t="s">
        <v>118</v>
      </c>
      <c r="AU157" s="217" t="s">
        <v>83</v>
      </c>
      <c r="AY157" s="18" t="s">
        <v>116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81</v>
      </c>
      <c r="BK157" s="218">
        <f>ROUND(I157*H157,2)</f>
        <v>0</v>
      </c>
      <c r="BL157" s="18" t="s">
        <v>122</v>
      </c>
      <c r="BM157" s="217" t="s">
        <v>209</v>
      </c>
    </row>
    <row r="158" spans="2:51" s="13" customFormat="1" ht="10">
      <c r="B158" s="219"/>
      <c r="C158" s="220"/>
      <c r="D158" s="221" t="s">
        <v>140</v>
      </c>
      <c r="E158" s="230" t="s">
        <v>1</v>
      </c>
      <c r="F158" s="222" t="s">
        <v>210</v>
      </c>
      <c r="G158" s="220"/>
      <c r="H158" s="223">
        <v>20.9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140</v>
      </c>
      <c r="AU158" s="229" t="s">
        <v>83</v>
      </c>
      <c r="AV158" s="13" t="s">
        <v>83</v>
      </c>
      <c r="AW158" s="13" t="s">
        <v>30</v>
      </c>
      <c r="AX158" s="13" t="s">
        <v>81</v>
      </c>
      <c r="AY158" s="229" t="s">
        <v>116</v>
      </c>
    </row>
    <row r="159" spans="1:65" s="2" customFormat="1" ht="21.75" customHeight="1">
      <c r="A159" s="35"/>
      <c r="B159" s="36"/>
      <c r="C159" s="205" t="s">
        <v>211</v>
      </c>
      <c r="D159" s="205" t="s">
        <v>118</v>
      </c>
      <c r="E159" s="206" t="s">
        <v>212</v>
      </c>
      <c r="F159" s="207" t="s">
        <v>213</v>
      </c>
      <c r="G159" s="208" t="s">
        <v>121</v>
      </c>
      <c r="H159" s="209">
        <v>53.2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38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122</v>
      </c>
      <c r="AT159" s="217" t="s">
        <v>118</v>
      </c>
      <c r="AU159" s="217" t="s">
        <v>83</v>
      </c>
      <c r="AY159" s="18" t="s">
        <v>116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81</v>
      </c>
      <c r="BK159" s="218">
        <f>ROUND(I159*H159,2)</f>
        <v>0</v>
      </c>
      <c r="BL159" s="18" t="s">
        <v>122</v>
      </c>
      <c r="BM159" s="217" t="s">
        <v>214</v>
      </c>
    </row>
    <row r="160" spans="2:51" s="13" customFormat="1" ht="10">
      <c r="B160" s="219"/>
      <c r="C160" s="220"/>
      <c r="D160" s="221" t="s">
        <v>140</v>
      </c>
      <c r="E160" s="230" t="s">
        <v>1</v>
      </c>
      <c r="F160" s="222" t="s">
        <v>215</v>
      </c>
      <c r="G160" s="220"/>
      <c r="H160" s="223">
        <v>53.2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140</v>
      </c>
      <c r="AU160" s="229" t="s">
        <v>83</v>
      </c>
      <c r="AV160" s="13" t="s">
        <v>83</v>
      </c>
      <c r="AW160" s="13" t="s">
        <v>30</v>
      </c>
      <c r="AX160" s="13" t="s">
        <v>81</v>
      </c>
      <c r="AY160" s="229" t="s">
        <v>116</v>
      </c>
    </row>
    <row r="161" spans="1:65" s="2" customFormat="1" ht="21.75" customHeight="1">
      <c r="A161" s="35"/>
      <c r="B161" s="36"/>
      <c r="C161" s="205" t="s">
        <v>7</v>
      </c>
      <c r="D161" s="205" t="s">
        <v>118</v>
      </c>
      <c r="E161" s="206" t="s">
        <v>216</v>
      </c>
      <c r="F161" s="207" t="s">
        <v>217</v>
      </c>
      <c r="G161" s="208" t="s">
        <v>121</v>
      </c>
      <c r="H161" s="209">
        <v>53.2</v>
      </c>
      <c r="I161" s="210"/>
      <c r="J161" s="211">
        <f>ROUND(I161*H161,2)</f>
        <v>0</v>
      </c>
      <c r="K161" s="212"/>
      <c r="L161" s="40"/>
      <c r="M161" s="213" t="s">
        <v>1</v>
      </c>
      <c r="N161" s="214" t="s">
        <v>38</v>
      </c>
      <c r="O161" s="72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122</v>
      </c>
      <c r="AT161" s="217" t="s">
        <v>118</v>
      </c>
      <c r="AU161" s="217" t="s">
        <v>83</v>
      </c>
      <c r="AY161" s="18" t="s">
        <v>116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81</v>
      </c>
      <c r="BK161" s="218">
        <f>ROUND(I161*H161,2)</f>
        <v>0</v>
      </c>
      <c r="BL161" s="18" t="s">
        <v>122</v>
      </c>
      <c r="BM161" s="217" t="s">
        <v>218</v>
      </c>
    </row>
    <row r="162" spans="1:65" s="2" customFormat="1" ht="16.5" customHeight="1">
      <c r="A162" s="35"/>
      <c r="B162" s="36"/>
      <c r="C162" s="263" t="s">
        <v>219</v>
      </c>
      <c r="D162" s="263" t="s">
        <v>178</v>
      </c>
      <c r="E162" s="264" t="s">
        <v>220</v>
      </c>
      <c r="F162" s="265" t="s">
        <v>221</v>
      </c>
      <c r="G162" s="266" t="s">
        <v>222</v>
      </c>
      <c r="H162" s="267">
        <v>2.128</v>
      </c>
      <c r="I162" s="268"/>
      <c r="J162" s="269">
        <f>ROUND(I162*H162,2)</f>
        <v>0</v>
      </c>
      <c r="K162" s="270"/>
      <c r="L162" s="271"/>
      <c r="M162" s="272" t="s">
        <v>1</v>
      </c>
      <c r="N162" s="273" t="s">
        <v>38</v>
      </c>
      <c r="O162" s="72"/>
      <c r="P162" s="215">
        <f>O162*H162</f>
        <v>0</v>
      </c>
      <c r="Q162" s="215">
        <v>0.001</v>
      </c>
      <c r="R162" s="215">
        <f>Q162*H162</f>
        <v>0.002128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156</v>
      </c>
      <c r="AT162" s="217" t="s">
        <v>178</v>
      </c>
      <c r="AU162" s="217" t="s">
        <v>83</v>
      </c>
      <c r="AY162" s="18" t="s">
        <v>116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81</v>
      </c>
      <c r="BK162" s="218">
        <f>ROUND(I162*H162,2)</f>
        <v>0</v>
      </c>
      <c r="BL162" s="18" t="s">
        <v>122</v>
      </c>
      <c r="BM162" s="217" t="s">
        <v>223</v>
      </c>
    </row>
    <row r="163" spans="2:51" s="13" customFormat="1" ht="10">
      <c r="B163" s="219"/>
      <c r="C163" s="220"/>
      <c r="D163" s="221" t="s">
        <v>140</v>
      </c>
      <c r="E163" s="220"/>
      <c r="F163" s="222" t="s">
        <v>224</v>
      </c>
      <c r="G163" s="220"/>
      <c r="H163" s="223">
        <v>2.128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140</v>
      </c>
      <c r="AU163" s="229" t="s">
        <v>83</v>
      </c>
      <c r="AV163" s="13" t="s">
        <v>83</v>
      </c>
      <c r="AW163" s="13" t="s">
        <v>4</v>
      </c>
      <c r="AX163" s="13" t="s">
        <v>81</v>
      </c>
      <c r="AY163" s="229" t="s">
        <v>116</v>
      </c>
    </row>
    <row r="164" spans="1:65" s="2" customFormat="1" ht="21.75" customHeight="1">
      <c r="A164" s="35"/>
      <c r="B164" s="36"/>
      <c r="C164" s="205" t="s">
        <v>225</v>
      </c>
      <c r="D164" s="205" t="s">
        <v>118</v>
      </c>
      <c r="E164" s="206" t="s">
        <v>226</v>
      </c>
      <c r="F164" s="207" t="s">
        <v>227</v>
      </c>
      <c r="G164" s="208" t="s">
        <v>121</v>
      </c>
      <c r="H164" s="209">
        <v>85.8</v>
      </c>
      <c r="I164" s="210"/>
      <c r="J164" s="211">
        <f>ROUND(I164*H164,2)</f>
        <v>0</v>
      </c>
      <c r="K164" s="212"/>
      <c r="L164" s="40"/>
      <c r="M164" s="213" t="s">
        <v>1</v>
      </c>
      <c r="N164" s="214" t="s">
        <v>38</v>
      </c>
      <c r="O164" s="72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122</v>
      </c>
      <c r="AT164" s="217" t="s">
        <v>118</v>
      </c>
      <c r="AU164" s="217" t="s">
        <v>83</v>
      </c>
      <c r="AY164" s="18" t="s">
        <v>116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81</v>
      </c>
      <c r="BK164" s="218">
        <f>ROUND(I164*H164,2)</f>
        <v>0</v>
      </c>
      <c r="BL164" s="18" t="s">
        <v>122</v>
      </c>
      <c r="BM164" s="217" t="s">
        <v>228</v>
      </c>
    </row>
    <row r="165" spans="1:65" s="2" customFormat="1" ht="16.5" customHeight="1">
      <c r="A165" s="35"/>
      <c r="B165" s="36"/>
      <c r="C165" s="263" t="s">
        <v>229</v>
      </c>
      <c r="D165" s="263" t="s">
        <v>178</v>
      </c>
      <c r="E165" s="264" t="s">
        <v>220</v>
      </c>
      <c r="F165" s="265" t="s">
        <v>221</v>
      </c>
      <c r="G165" s="266" t="s">
        <v>222</v>
      </c>
      <c r="H165" s="267">
        <v>3.432</v>
      </c>
      <c r="I165" s="268"/>
      <c r="J165" s="269">
        <f>ROUND(I165*H165,2)</f>
        <v>0</v>
      </c>
      <c r="K165" s="270"/>
      <c r="L165" s="271"/>
      <c r="M165" s="272" t="s">
        <v>1</v>
      </c>
      <c r="N165" s="273" t="s">
        <v>38</v>
      </c>
      <c r="O165" s="72"/>
      <c r="P165" s="215">
        <f>O165*H165</f>
        <v>0</v>
      </c>
      <c r="Q165" s="215">
        <v>0.001</v>
      </c>
      <c r="R165" s="215">
        <f>Q165*H165</f>
        <v>0.003432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156</v>
      </c>
      <c r="AT165" s="217" t="s">
        <v>178</v>
      </c>
      <c r="AU165" s="217" t="s">
        <v>83</v>
      </c>
      <c r="AY165" s="18" t="s">
        <v>116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81</v>
      </c>
      <c r="BK165" s="218">
        <f>ROUND(I165*H165,2)</f>
        <v>0</v>
      </c>
      <c r="BL165" s="18" t="s">
        <v>122</v>
      </c>
      <c r="BM165" s="217" t="s">
        <v>230</v>
      </c>
    </row>
    <row r="166" spans="2:51" s="13" customFormat="1" ht="10">
      <c r="B166" s="219"/>
      <c r="C166" s="220"/>
      <c r="D166" s="221" t="s">
        <v>140</v>
      </c>
      <c r="E166" s="220"/>
      <c r="F166" s="222" t="s">
        <v>231</v>
      </c>
      <c r="G166" s="220"/>
      <c r="H166" s="223">
        <v>3.432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140</v>
      </c>
      <c r="AU166" s="229" t="s">
        <v>83</v>
      </c>
      <c r="AV166" s="13" t="s">
        <v>83</v>
      </c>
      <c r="AW166" s="13" t="s">
        <v>4</v>
      </c>
      <c r="AX166" s="13" t="s">
        <v>81</v>
      </c>
      <c r="AY166" s="229" t="s">
        <v>116</v>
      </c>
    </row>
    <row r="167" spans="1:65" s="2" customFormat="1" ht="16.5" customHeight="1">
      <c r="A167" s="35"/>
      <c r="B167" s="36"/>
      <c r="C167" s="205" t="s">
        <v>232</v>
      </c>
      <c r="D167" s="205" t="s">
        <v>118</v>
      </c>
      <c r="E167" s="206" t="s">
        <v>233</v>
      </c>
      <c r="F167" s="207" t="s">
        <v>234</v>
      </c>
      <c r="G167" s="208" t="s">
        <v>121</v>
      </c>
      <c r="H167" s="209">
        <v>921.8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38</v>
      </c>
      <c r="O167" s="72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122</v>
      </c>
      <c r="AT167" s="217" t="s">
        <v>118</v>
      </c>
      <c r="AU167" s="217" t="s">
        <v>83</v>
      </c>
      <c r="AY167" s="18" t="s">
        <v>116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81</v>
      </c>
      <c r="BK167" s="218">
        <f>ROUND(I167*H167,2)</f>
        <v>0</v>
      </c>
      <c r="BL167" s="18" t="s">
        <v>122</v>
      </c>
      <c r="BM167" s="217" t="s">
        <v>235</v>
      </c>
    </row>
    <row r="168" spans="2:51" s="13" customFormat="1" ht="10">
      <c r="B168" s="219"/>
      <c r="C168" s="220"/>
      <c r="D168" s="221" t="s">
        <v>140</v>
      </c>
      <c r="E168" s="230" t="s">
        <v>1</v>
      </c>
      <c r="F168" s="222" t="s">
        <v>236</v>
      </c>
      <c r="G168" s="220"/>
      <c r="H168" s="223">
        <v>460.9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140</v>
      </c>
      <c r="AU168" s="229" t="s">
        <v>83</v>
      </c>
      <c r="AV168" s="13" t="s">
        <v>83</v>
      </c>
      <c r="AW168" s="13" t="s">
        <v>30</v>
      </c>
      <c r="AX168" s="13" t="s">
        <v>73</v>
      </c>
      <c r="AY168" s="229" t="s">
        <v>116</v>
      </c>
    </row>
    <row r="169" spans="2:51" s="14" customFormat="1" ht="10">
      <c r="B169" s="231"/>
      <c r="C169" s="232"/>
      <c r="D169" s="221" t="s">
        <v>140</v>
      </c>
      <c r="E169" s="233" t="s">
        <v>1</v>
      </c>
      <c r="F169" s="234" t="s">
        <v>152</v>
      </c>
      <c r="G169" s="232"/>
      <c r="H169" s="235">
        <v>460.9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140</v>
      </c>
      <c r="AU169" s="241" t="s">
        <v>83</v>
      </c>
      <c r="AV169" s="14" t="s">
        <v>127</v>
      </c>
      <c r="AW169" s="14" t="s">
        <v>30</v>
      </c>
      <c r="AX169" s="14" t="s">
        <v>73</v>
      </c>
      <c r="AY169" s="241" t="s">
        <v>116</v>
      </c>
    </row>
    <row r="170" spans="2:51" s="15" customFormat="1" ht="10">
      <c r="B170" s="242"/>
      <c r="C170" s="243"/>
      <c r="D170" s="221" t="s">
        <v>140</v>
      </c>
      <c r="E170" s="244" t="s">
        <v>1</v>
      </c>
      <c r="F170" s="245" t="s">
        <v>153</v>
      </c>
      <c r="G170" s="243"/>
      <c r="H170" s="244" t="s">
        <v>1</v>
      </c>
      <c r="I170" s="246"/>
      <c r="J170" s="243"/>
      <c r="K170" s="243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140</v>
      </c>
      <c r="AU170" s="251" t="s">
        <v>83</v>
      </c>
      <c r="AV170" s="15" t="s">
        <v>81</v>
      </c>
      <c r="AW170" s="15" t="s">
        <v>30</v>
      </c>
      <c r="AX170" s="15" t="s">
        <v>73</v>
      </c>
      <c r="AY170" s="251" t="s">
        <v>116</v>
      </c>
    </row>
    <row r="171" spans="2:51" s="13" customFormat="1" ht="10">
      <c r="B171" s="219"/>
      <c r="C171" s="220"/>
      <c r="D171" s="221" t="s">
        <v>140</v>
      </c>
      <c r="E171" s="230" t="s">
        <v>1</v>
      </c>
      <c r="F171" s="222" t="s">
        <v>236</v>
      </c>
      <c r="G171" s="220"/>
      <c r="H171" s="223">
        <v>460.9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140</v>
      </c>
      <c r="AU171" s="229" t="s">
        <v>83</v>
      </c>
      <c r="AV171" s="13" t="s">
        <v>83</v>
      </c>
      <c r="AW171" s="13" t="s">
        <v>30</v>
      </c>
      <c r="AX171" s="13" t="s">
        <v>73</v>
      </c>
      <c r="AY171" s="229" t="s">
        <v>116</v>
      </c>
    </row>
    <row r="172" spans="2:51" s="14" customFormat="1" ht="10">
      <c r="B172" s="231"/>
      <c r="C172" s="232"/>
      <c r="D172" s="221" t="s">
        <v>140</v>
      </c>
      <c r="E172" s="233" t="s">
        <v>1</v>
      </c>
      <c r="F172" s="234" t="s">
        <v>152</v>
      </c>
      <c r="G172" s="232"/>
      <c r="H172" s="235">
        <v>460.9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140</v>
      </c>
      <c r="AU172" s="241" t="s">
        <v>83</v>
      </c>
      <c r="AV172" s="14" t="s">
        <v>127</v>
      </c>
      <c r="AW172" s="14" t="s">
        <v>30</v>
      </c>
      <c r="AX172" s="14" t="s">
        <v>73</v>
      </c>
      <c r="AY172" s="241" t="s">
        <v>116</v>
      </c>
    </row>
    <row r="173" spans="2:51" s="16" customFormat="1" ht="10">
      <c r="B173" s="252"/>
      <c r="C173" s="253"/>
      <c r="D173" s="221" t="s">
        <v>140</v>
      </c>
      <c r="E173" s="254" t="s">
        <v>1</v>
      </c>
      <c r="F173" s="255" t="s">
        <v>155</v>
      </c>
      <c r="G173" s="253"/>
      <c r="H173" s="256">
        <v>921.8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140</v>
      </c>
      <c r="AU173" s="262" t="s">
        <v>83</v>
      </c>
      <c r="AV173" s="16" t="s">
        <v>122</v>
      </c>
      <c r="AW173" s="16" t="s">
        <v>30</v>
      </c>
      <c r="AX173" s="16" t="s">
        <v>81</v>
      </c>
      <c r="AY173" s="262" t="s">
        <v>116</v>
      </c>
    </row>
    <row r="174" spans="1:65" s="2" customFormat="1" ht="21.75" customHeight="1">
      <c r="A174" s="35"/>
      <c r="B174" s="36"/>
      <c r="C174" s="205" t="s">
        <v>237</v>
      </c>
      <c r="D174" s="205" t="s">
        <v>118</v>
      </c>
      <c r="E174" s="206" t="s">
        <v>238</v>
      </c>
      <c r="F174" s="207" t="s">
        <v>239</v>
      </c>
      <c r="G174" s="208" t="s">
        <v>121</v>
      </c>
      <c r="H174" s="209">
        <v>85.8</v>
      </c>
      <c r="I174" s="210"/>
      <c r="J174" s="211">
        <f aca="true" t="shared" si="0" ref="J174:J180">ROUND(I174*H174,2)</f>
        <v>0</v>
      </c>
      <c r="K174" s="212"/>
      <c r="L174" s="40"/>
      <c r="M174" s="213" t="s">
        <v>1</v>
      </c>
      <c r="N174" s="214" t="s">
        <v>38</v>
      </c>
      <c r="O174" s="72"/>
      <c r="P174" s="215">
        <f aca="true" t="shared" si="1" ref="P174:P180">O174*H174</f>
        <v>0</v>
      </c>
      <c r="Q174" s="215">
        <v>0</v>
      </c>
      <c r="R174" s="215">
        <f aca="true" t="shared" si="2" ref="R174:R180">Q174*H174</f>
        <v>0</v>
      </c>
      <c r="S174" s="215">
        <v>0</v>
      </c>
      <c r="T174" s="216">
        <f aca="true" t="shared" si="3" ref="T174:T180"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122</v>
      </c>
      <c r="AT174" s="217" t="s">
        <v>118</v>
      </c>
      <c r="AU174" s="217" t="s">
        <v>83</v>
      </c>
      <c r="AY174" s="18" t="s">
        <v>116</v>
      </c>
      <c r="BE174" s="218">
        <f aca="true" t="shared" si="4" ref="BE174:BE180">IF(N174="základní",J174,0)</f>
        <v>0</v>
      </c>
      <c r="BF174" s="218">
        <f aca="true" t="shared" si="5" ref="BF174:BF180">IF(N174="snížená",J174,0)</f>
        <v>0</v>
      </c>
      <c r="BG174" s="218">
        <f aca="true" t="shared" si="6" ref="BG174:BG180">IF(N174="zákl. přenesená",J174,0)</f>
        <v>0</v>
      </c>
      <c r="BH174" s="218">
        <f aca="true" t="shared" si="7" ref="BH174:BH180">IF(N174="sníž. přenesená",J174,0)</f>
        <v>0</v>
      </c>
      <c r="BI174" s="218">
        <f aca="true" t="shared" si="8" ref="BI174:BI180">IF(N174="nulová",J174,0)</f>
        <v>0</v>
      </c>
      <c r="BJ174" s="18" t="s">
        <v>81</v>
      </c>
      <c r="BK174" s="218">
        <f aca="true" t="shared" si="9" ref="BK174:BK180">ROUND(I174*H174,2)</f>
        <v>0</v>
      </c>
      <c r="BL174" s="18" t="s">
        <v>122</v>
      </c>
      <c r="BM174" s="217" t="s">
        <v>240</v>
      </c>
    </row>
    <row r="175" spans="1:65" s="2" customFormat="1" ht="16.5" customHeight="1">
      <c r="A175" s="35"/>
      <c r="B175" s="36"/>
      <c r="C175" s="205" t="s">
        <v>241</v>
      </c>
      <c r="D175" s="205" t="s">
        <v>118</v>
      </c>
      <c r="E175" s="206" t="s">
        <v>242</v>
      </c>
      <c r="F175" s="207" t="s">
        <v>243</v>
      </c>
      <c r="G175" s="208" t="s">
        <v>121</v>
      </c>
      <c r="H175" s="209">
        <v>53.2</v>
      </c>
      <c r="I175" s="210"/>
      <c r="J175" s="211">
        <f t="shared" si="0"/>
        <v>0</v>
      </c>
      <c r="K175" s="212"/>
      <c r="L175" s="40"/>
      <c r="M175" s="213" t="s">
        <v>1</v>
      </c>
      <c r="N175" s="214" t="s">
        <v>38</v>
      </c>
      <c r="O175" s="72"/>
      <c r="P175" s="215">
        <f t="shared" si="1"/>
        <v>0</v>
      </c>
      <c r="Q175" s="215">
        <v>0</v>
      </c>
      <c r="R175" s="215">
        <f t="shared" si="2"/>
        <v>0</v>
      </c>
      <c r="S175" s="215">
        <v>0</v>
      </c>
      <c r="T175" s="216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122</v>
      </c>
      <c r="AT175" s="217" t="s">
        <v>118</v>
      </c>
      <c r="AU175" s="217" t="s">
        <v>83</v>
      </c>
      <c r="AY175" s="18" t="s">
        <v>116</v>
      </c>
      <c r="BE175" s="218">
        <f t="shared" si="4"/>
        <v>0</v>
      </c>
      <c r="BF175" s="218">
        <f t="shared" si="5"/>
        <v>0</v>
      </c>
      <c r="BG175" s="218">
        <f t="shared" si="6"/>
        <v>0</v>
      </c>
      <c r="BH175" s="218">
        <f t="shared" si="7"/>
        <v>0</v>
      </c>
      <c r="BI175" s="218">
        <f t="shared" si="8"/>
        <v>0</v>
      </c>
      <c r="BJ175" s="18" t="s">
        <v>81</v>
      </c>
      <c r="BK175" s="218">
        <f t="shared" si="9"/>
        <v>0</v>
      </c>
      <c r="BL175" s="18" t="s">
        <v>122</v>
      </c>
      <c r="BM175" s="217" t="s">
        <v>244</v>
      </c>
    </row>
    <row r="176" spans="1:65" s="2" customFormat="1" ht="16.5" customHeight="1">
      <c r="A176" s="35"/>
      <c r="B176" s="36"/>
      <c r="C176" s="205" t="s">
        <v>245</v>
      </c>
      <c r="D176" s="205" t="s">
        <v>118</v>
      </c>
      <c r="E176" s="206" t="s">
        <v>246</v>
      </c>
      <c r="F176" s="207" t="s">
        <v>247</v>
      </c>
      <c r="G176" s="208" t="s">
        <v>121</v>
      </c>
      <c r="H176" s="209">
        <v>85.8</v>
      </c>
      <c r="I176" s="210"/>
      <c r="J176" s="211">
        <f t="shared" si="0"/>
        <v>0</v>
      </c>
      <c r="K176" s="212"/>
      <c r="L176" s="40"/>
      <c r="M176" s="213" t="s">
        <v>1</v>
      </c>
      <c r="N176" s="214" t="s">
        <v>38</v>
      </c>
      <c r="O176" s="72"/>
      <c r="P176" s="215">
        <f t="shared" si="1"/>
        <v>0</v>
      </c>
      <c r="Q176" s="215">
        <v>0</v>
      </c>
      <c r="R176" s="215">
        <f t="shared" si="2"/>
        <v>0</v>
      </c>
      <c r="S176" s="215">
        <v>0</v>
      </c>
      <c r="T176" s="216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122</v>
      </c>
      <c r="AT176" s="217" t="s">
        <v>118</v>
      </c>
      <c r="AU176" s="217" t="s">
        <v>83</v>
      </c>
      <c r="AY176" s="18" t="s">
        <v>116</v>
      </c>
      <c r="BE176" s="218">
        <f t="shared" si="4"/>
        <v>0</v>
      </c>
      <c r="BF176" s="218">
        <f t="shared" si="5"/>
        <v>0</v>
      </c>
      <c r="BG176" s="218">
        <f t="shared" si="6"/>
        <v>0</v>
      </c>
      <c r="BH176" s="218">
        <f t="shared" si="7"/>
        <v>0</v>
      </c>
      <c r="BI176" s="218">
        <f t="shared" si="8"/>
        <v>0</v>
      </c>
      <c r="BJ176" s="18" t="s">
        <v>81</v>
      </c>
      <c r="BK176" s="218">
        <f t="shared" si="9"/>
        <v>0</v>
      </c>
      <c r="BL176" s="18" t="s">
        <v>122</v>
      </c>
      <c r="BM176" s="217" t="s">
        <v>248</v>
      </c>
    </row>
    <row r="177" spans="1:65" s="2" customFormat="1" ht="21.75" customHeight="1">
      <c r="A177" s="35"/>
      <c r="B177" s="36"/>
      <c r="C177" s="205" t="s">
        <v>249</v>
      </c>
      <c r="D177" s="205" t="s">
        <v>118</v>
      </c>
      <c r="E177" s="206" t="s">
        <v>250</v>
      </c>
      <c r="F177" s="207" t="s">
        <v>251</v>
      </c>
      <c r="G177" s="208" t="s">
        <v>121</v>
      </c>
      <c r="H177" s="209">
        <v>53.2</v>
      </c>
      <c r="I177" s="210"/>
      <c r="J177" s="211">
        <f t="shared" si="0"/>
        <v>0</v>
      </c>
      <c r="K177" s="212"/>
      <c r="L177" s="40"/>
      <c r="M177" s="213" t="s">
        <v>1</v>
      </c>
      <c r="N177" s="214" t="s">
        <v>38</v>
      </c>
      <c r="O177" s="72"/>
      <c r="P177" s="215">
        <f t="shared" si="1"/>
        <v>0</v>
      </c>
      <c r="Q177" s="215">
        <v>0</v>
      </c>
      <c r="R177" s="215">
        <f t="shared" si="2"/>
        <v>0</v>
      </c>
      <c r="S177" s="215">
        <v>0</v>
      </c>
      <c r="T177" s="216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122</v>
      </c>
      <c r="AT177" s="217" t="s">
        <v>118</v>
      </c>
      <c r="AU177" s="217" t="s">
        <v>83</v>
      </c>
      <c r="AY177" s="18" t="s">
        <v>116</v>
      </c>
      <c r="BE177" s="218">
        <f t="shared" si="4"/>
        <v>0</v>
      </c>
      <c r="BF177" s="218">
        <f t="shared" si="5"/>
        <v>0</v>
      </c>
      <c r="BG177" s="218">
        <f t="shared" si="6"/>
        <v>0</v>
      </c>
      <c r="BH177" s="218">
        <f t="shared" si="7"/>
        <v>0</v>
      </c>
      <c r="BI177" s="218">
        <f t="shared" si="8"/>
        <v>0</v>
      </c>
      <c r="BJ177" s="18" t="s">
        <v>81</v>
      </c>
      <c r="BK177" s="218">
        <f t="shared" si="9"/>
        <v>0</v>
      </c>
      <c r="BL177" s="18" t="s">
        <v>122</v>
      </c>
      <c r="BM177" s="217" t="s">
        <v>252</v>
      </c>
    </row>
    <row r="178" spans="1:65" s="2" customFormat="1" ht="21.75" customHeight="1">
      <c r="A178" s="35"/>
      <c r="B178" s="36"/>
      <c r="C178" s="205" t="s">
        <v>253</v>
      </c>
      <c r="D178" s="205" t="s">
        <v>118</v>
      </c>
      <c r="E178" s="206" t="s">
        <v>254</v>
      </c>
      <c r="F178" s="207" t="s">
        <v>255</v>
      </c>
      <c r="G178" s="208" t="s">
        <v>121</v>
      </c>
      <c r="H178" s="209">
        <v>85.8</v>
      </c>
      <c r="I178" s="210"/>
      <c r="J178" s="211">
        <f t="shared" si="0"/>
        <v>0</v>
      </c>
      <c r="K178" s="212"/>
      <c r="L178" s="40"/>
      <c r="M178" s="213" t="s">
        <v>1</v>
      </c>
      <c r="N178" s="214" t="s">
        <v>38</v>
      </c>
      <c r="O178" s="72"/>
      <c r="P178" s="215">
        <f t="shared" si="1"/>
        <v>0</v>
      </c>
      <c r="Q178" s="215">
        <v>0</v>
      </c>
      <c r="R178" s="215">
        <f t="shared" si="2"/>
        <v>0</v>
      </c>
      <c r="S178" s="215">
        <v>0</v>
      </c>
      <c r="T178" s="216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122</v>
      </c>
      <c r="AT178" s="217" t="s">
        <v>118</v>
      </c>
      <c r="AU178" s="217" t="s">
        <v>83</v>
      </c>
      <c r="AY178" s="18" t="s">
        <v>116</v>
      </c>
      <c r="BE178" s="218">
        <f t="shared" si="4"/>
        <v>0</v>
      </c>
      <c r="BF178" s="218">
        <f t="shared" si="5"/>
        <v>0</v>
      </c>
      <c r="BG178" s="218">
        <f t="shared" si="6"/>
        <v>0</v>
      </c>
      <c r="BH178" s="218">
        <f t="shared" si="7"/>
        <v>0</v>
      </c>
      <c r="BI178" s="218">
        <f t="shared" si="8"/>
        <v>0</v>
      </c>
      <c r="BJ178" s="18" t="s">
        <v>81</v>
      </c>
      <c r="BK178" s="218">
        <f t="shared" si="9"/>
        <v>0</v>
      </c>
      <c r="BL178" s="18" t="s">
        <v>122</v>
      </c>
      <c r="BM178" s="217" t="s">
        <v>256</v>
      </c>
    </row>
    <row r="179" spans="1:65" s="2" customFormat="1" ht="16.5" customHeight="1">
      <c r="A179" s="35"/>
      <c r="B179" s="36"/>
      <c r="C179" s="205" t="s">
        <v>257</v>
      </c>
      <c r="D179" s="205" t="s">
        <v>118</v>
      </c>
      <c r="E179" s="206" t="s">
        <v>258</v>
      </c>
      <c r="F179" s="207" t="s">
        <v>259</v>
      </c>
      <c r="G179" s="208" t="s">
        <v>121</v>
      </c>
      <c r="H179" s="209">
        <v>53.2</v>
      </c>
      <c r="I179" s="210"/>
      <c r="J179" s="211">
        <f t="shared" si="0"/>
        <v>0</v>
      </c>
      <c r="K179" s="212"/>
      <c r="L179" s="40"/>
      <c r="M179" s="213" t="s">
        <v>1</v>
      </c>
      <c r="N179" s="214" t="s">
        <v>38</v>
      </c>
      <c r="O179" s="72"/>
      <c r="P179" s="215">
        <f t="shared" si="1"/>
        <v>0</v>
      </c>
      <c r="Q179" s="215">
        <v>0</v>
      </c>
      <c r="R179" s="215">
        <f t="shared" si="2"/>
        <v>0</v>
      </c>
      <c r="S179" s="215">
        <v>0</v>
      </c>
      <c r="T179" s="216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122</v>
      </c>
      <c r="AT179" s="217" t="s">
        <v>118</v>
      </c>
      <c r="AU179" s="217" t="s">
        <v>83</v>
      </c>
      <c r="AY179" s="18" t="s">
        <v>116</v>
      </c>
      <c r="BE179" s="218">
        <f t="shared" si="4"/>
        <v>0</v>
      </c>
      <c r="BF179" s="218">
        <f t="shared" si="5"/>
        <v>0</v>
      </c>
      <c r="BG179" s="218">
        <f t="shared" si="6"/>
        <v>0</v>
      </c>
      <c r="BH179" s="218">
        <f t="shared" si="7"/>
        <v>0</v>
      </c>
      <c r="BI179" s="218">
        <f t="shared" si="8"/>
        <v>0</v>
      </c>
      <c r="BJ179" s="18" t="s">
        <v>81</v>
      </c>
      <c r="BK179" s="218">
        <f t="shared" si="9"/>
        <v>0</v>
      </c>
      <c r="BL179" s="18" t="s">
        <v>122</v>
      </c>
      <c r="BM179" s="217" t="s">
        <v>260</v>
      </c>
    </row>
    <row r="180" spans="1:65" s="2" customFormat="1" ht="16.5" customHeight="1">
      <c r="A180" s="35"/>
      <c r="B180" s="36"/>
      <c r="C180" s="205" t="s">
        <v>261</v>
      </c>
      <c r="D180" s="205" t="s">
        <v>118</v>
      </c>
      <c r="E180" s="206" t="s">
        <v>262</v>
      </c>
      <c r="F180" s="207" t="s">
        <v>263</v>
      </c>
      <c r="G180" s="208" t="s">
        <v>121</v>
      </c>
      <c r="H180" s="209">
        <v>85.8</v>
      </c>
      <c r="I180" s="210"/>
      <c r="J180" s="211">
        <f t="shared" si="0"/>
        <v>0</v>
      </c>
      <c r="K180" s="212"/>
      <c r="L180" s="40"/>
      <c r="M180" s="213" t="s">
        <v>1</v>
      </c>
      <c r="N180" s="214" t="s">
        <v>38</v>
      </c>
      <c r="O180" s="72"/>
      <c r="P180" s="215">
        <f t="shared" si="1"/>
        <v>0</v>
      </c>
      <c r="Q180" s="215">
        <v>0</v>
      </c>
      <c r="R180" s="215">
        <f t="shared" si="2"/>
        <v>0</v>
      </c>
      <c r="S180" s="215">
        <v>0</v>
      </c>
      <c r="T180" s="216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122</v>
      </c>
      <c r="AT180" s="217" t="s">
        <v>118</v>
      </c>
      <c r="AU180" s="217" t="s">
        <v>83</v>
      </c>
      <c r="AY180" s="18" t="s">
        <v>116</v>
      </c>
      <c r="BE180" s="218">
        <f t="shared" si="4"/>
        <v>0</v>
      </c>
      <c r="BF180" s="218">
        <f t="shared" si="5"/>
        <v>0</v>
      </c>
      <c r="BG180" s="218">
        <f t="shared" si="6"/>
        <v>0</v>
      </c>
      <c r="BH180" s="218">
        <f t="shared" si="7"/>
        <v>0</v>
      </c>
      <c r="BI180" s="218">
        <f t="shared" si="8"/>
        <v>0</v>
      </c>
      <c r="BJ180" s="18" t="s">
        <v>81</v>
      </c>
      <c r="BK180" s="218">
        <f t="shared" si="9"/>
        <v>0</v>
      </c>
      <c r="BL180" s="18" t="s">
        <v>122</v>
      </c>
      <c r="BM180" s="217" t="s">
        <v>264</v>
      </c>
    </row>
    <row r="181" spans="2:63" s="12" customFormat="1" ht="22.75" customHeight="1">
      <c r="B181" s="189"/>
      <c r="C181" s="190"/>
      <c r="D181" s="191" t="s">
        <v>72</v>
      </c>
      <c r="E181" s="203" t="s">
        <v>135</v>
      </c>
      <c r="F181" s="203" t="s">
        <v>265</v>
      </c>
      <c r="G181" s="190"/>
      <c r="H181" s="190"/>
      <c r="I181" s="193"/>
      <c r="J181" s="204">
        <f>BK181</f>
        <v>0</v>
      </c>
      <c r="K181" s="190"/>
      <c r="L181" s="195"/>
      <c r="M181" s="196"/>
      <c r="N181" s="197"/>
      <c r="O181" s="197"/>
      <c r="P181" s="198">
        <f>SUM(P182:P204)</f>
        <v>0</v>
      </c>
      <c r="Q181" s="197"/>
      <c r="R181" s="198">
        <f>SUM(R182:R204)</f>
        <v>89.879325</v>
      </c>
      <c r="S181" s="197"/>
      <c r="T181" s="199">
        <f>SUM(T182:T204)</f>
        <v>0</v>
      </c>
      <c r="AR181" s="200" t="s">
        <v>81</v>
      </c>
      <c r="AT181" s="201" t="s">
        <v>72</v>
      </c>
      <c r="AU181" s="201" t="s">
        <v>81</v>
      </c>
      <c r="AY181" s="200" t="s">
        <v>116</v>
      </c>
      <c r="BK181" s="202">
        <f>SUM(BK182:BK204)</f>
        <v>0</v>
      </c>
    </row>
    <row r="182" spans="1:65" s="2" customFormat="1" ht="16.5" customHeight="1">
      <c r="A182" s="35"/>
      <c r="B182" s="36"/>
      <c r="C182" s="205" t="s">
        <v>266</v>
      </c>
      <c r="D182" s="205" t="s">
        <v>118</v>
      </c>
      <c r="E182" s="206" t="s">
        <v>267</v>
      </c>
      <c r="F182" s="207" t="s">
        <v>268</v>
      </c>
      <c r="G182" s="208" t="s">
        <v>121</v>
      </c>
      <c r="H182" s="209">
        <v>727</v>
      </c>
      <c r="I182" s="210"/>
      <c r="J182" s="211">
        <f>ROUND(I182*H182,2)</f>
        <v>0</v>
      </c>
      <c r="K182" s="212"/>
      <c r="L182" s="40"/>
      <c r="M182" s="213" t="s">
        <v>1</v>
      </c>
      <c r="N182" s="214" t="s">
        <v>38</v>
      </c>
      <c r="O182" s="72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122</v>
      </c>
      <c r="AT182" s="217" t="s">
        <v>118</v>
      </c>
      <c r="AU182" s="217" t="s">
        <v>83</v>
      </c>
      <c r="AY182" s="18" t="s">
        <v>116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81</v>
      </c>
      <c r="BK182" s="218">
        <f>ROUND(I182*H182,2)</f>
        <v>0</v>
      </c>
      <c r="BL182" s="18" t="s">
        <v>122</v>
      </c>
      <c r="BM182" s="217" t="s">
        <v>269</v>
      </c>
    </row>
    <row r="183" spans="2:51" s="13" customFormat="1" ht="10">
      <c r="B183" s="219"/>
      <c r="C183" s="220"/>
      <c r="D183" s="221" t="s">
        <v>140</v>
      </c>
      <c r="E183" s="230" t="s">
        <v>1</v>
      </c>
      <c r="F183" s="222" t="s">
        <v>225</v>
      </c>
      <c r="G183" s="220"/>
      <c r="H183" s="223">
        <v>23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140</v>
      </c>
      <c r="AU183" s="229" t="s">
        <v>83</v>
      </c>
      <c r="AV183" s="13" t="s">
        <v>83</v>
      </c>
      <c r="AW183" s="13" t="s">
        <v>30</v>
      </c>
      <c r="AX183" s="13" t="s">
        <v>73</v>
      </c>
      <c r="AY183" s="229" t="s">
        <v>116</v>
      </c>
    </row>
    <row r="184" spans="2:51" s="14" customFormat="1" ht="10">
      <c r="B184" s="231"/>
      <c r="C184" s="232"/>
      <c r="D184" s="221" t="s">
        <v>140</v>
      </c>
      <c r="E184" s="233" t="s">
        <v>1</v>
      </c>
      <c r="F184" s="234" t="s">
        <v>152</v>
      </c>
      <c r="G184" s="232"/>
      <c r="H184" s="235">
        <v>23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140</v>
      </c>
      <c r="AU184" s="241" t="s">
        <v>83</v>
      </c>
      <c r="AV184" s="14" t="s">
        <v>127</v>
      </c>
      <c r="AW184" s="14" t="s">
        <v>30</v>
      </c>
      <c r="AX184" s="14" t="s">
        <v>73</v>
      </c>
      <c r="AY184" s="241" t="s">
        <v>116</v>
      </c>
    </row>
    <row r="185" spans="2:51" s="13" customFormat="1" ht="10">
      <c r="B185" s="219"/>
      <c r="C185" s="220"/>
      <c r="D185" s="221" t="s">
        <v>140</v>
      </c>
      <c r="E185" s="230" t="s">
        <v>1</v>
      </c>
      <c r="F185" s="222" t="s">
        <v>270</v>
      </c>
      <c r="G185" s="220"/>
      <c r="H185" s="223">
        <v>58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140</v>
      </c>
      <c r="AU185" s="229" t="s">
        <v>83</v>
      </c>
      <c r="AV185" s="13" t="s">
        <v>83</v>
      </c>
      <c r="AW185" s="13" t="s">
        <v>30</v>
      </c>
      <c r="AX185" s="13" t="s">
        <v>73</v>
      </c>
      <c r="AY185" s="229" t="s">
        <v>116</v>
      </c>
    </row>
    <row r="186" spans="2:51" s="13" customFormat="1" ht="10">
      <c r="B186" s="219"/>
      <c r="C186" s="220"/>
      <c r="D186" s="221" t="s">
        <v>140</v>
      </c>
      <c r="E186" s="230" t="s">
        <v>1</v>
      </c>
      <c r="F186" s="222" t="s">
        <v>271</v>
      </c>
      <c r="G186" s="220"/>
      <c r="H186" s="223">
        <v>646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140</v>
      </c>
      <c r="AU186" s="229" t="s">
        <v>83</v>
      </c>
      <c r="AV186" s="13" t="s">
        <v>83</v>
      </c>
      <c r="AW186" s="13" t="s">
        <v>30</v>
      </c>
      <c r="AX186" s="13" t="s">
        <v>73</v>
      </c>
      <c r="AY186" s="229" t="s">
        <v>116</v>
      </c>
    </row>
    <row r="187" spans="2:51" s="14" customFormat="1" ht="10">
      <c r="B187" s="231"/>
      <c r="C187" s="232"/>
      <c r="D187" s="221" t="s">
        <v>140</v>
      </c>
      <c r="E187" s="233" t="s">
        <v>1</v>
      </c>
      <c r="F187" s="234" t="s">
        <v>152</v>
      </c>
      <c r="G187" s="232"/>
      <c r="H187" s="235">
        <v>704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140</v>
      </c>
      <c r="AU187" s="241" t="s">
        <v>83</v>
      </c>
      <c r="AV187" s="14" t="s">
        <v>127</v>
      </c>
      <c r="AW187" s="14" t="s">
        <v>30</v>
      </c>
      <c r="AX187" s="14" t="s">
        <v>73</v>
      </c>
      <c r="AY187" s="241" t="s">
        <v>116</v>
      </c>
    </row>
    <row r="188" spans="2:51" s="16" customFormat="1" ht="10">
      <c r="B188" s="252"/>
      <c r="C188" s="253"/>
      <c r="D188" s="221" t="s">
        <v>140</v>
      </c>
      <c r="E188" s="254" t="s">
        <v>1</v>
      </c>
      <c r="F188" s="255" t="s">
        <v>155</v>
      </c>
      <c r="G188" s="253"/>
      <c r="H188" s="256">
        <v>727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AT188" s="262" t="s">
        <v>140</v>
      </c>
      <c r="AU188" s="262" t="s">
        <v>83</v>
      </c>
      <c r="AV188" s="16" t="s">
        <v>122</v>
      </c>
      <c r="AW188" s="16" t="s">
        <v>30</v>
      </c>
      <c r="AX188" s="16" t="s">
        <v>81</v>
      </c>
      <c r="AY188" s="262" t="s">
        <v>116</v>
      </c>
    </row>
    <row r="189" spans="1:65" s="2" customFormat="1" ht="16.5" customHeight="1">
      <c r="A189" s="35"/>
      <c r="B189" s="36"/>
      <c r="C189" s="205" t="s">
        <v>272</v>
      </c>
      <c r="D189" s="205" t="s">
        <v>118</v>
      </c>
      <c r="E189" s="206" t="s">
        <v>273</v>
      </c>
      <c r="F189" s="207" t="s">
        <v>274</v>
      </c>
      <c r="G189" s="208" t="s">
        <v>121</v>
      </c>
      <c r="H189" s="209">
        <v>44</v>
      </c>
      <c r="I189" s="210"/>
      <c r="J189" s="211">
        <f>ROUND(I189*H189,2)</f>
        <v>0</v>
      </c>
      <c r="K189" s="212"/>
      <c r="L189" s="40"/>
      <c r="M189" s="213" t="s">
        <v>1</v>
      </c>
      <c r="N189" s="214" t="s">
        <v>38</v>
      </c>
      <c r="O189" s="72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122</v>
      </c>
      <c r="AT189" s="217" t="s">
        <v>118</v>
      </c>
      <c r="AU189" s="217" t="s">
        <v>83</v>
      </c>
      <c r="AY189" s="18" t="s">
        <v>116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81</v>
      </c>
      <c r="BK189" s="218">
        <f>ROUND(I189*H189,2)</f>
        <v>0</v>
      </c>
      <c r="BL189" s="18" t="s">
        <v>122</v>
      </c>
      <c r="BM189" s="217" t="s">
        <v>275</v>
      </c>
    </row>
    <row r="190" spans="1:65" s="2" customFormat="1" ht="21.75" customHeight="1">
      <c r="A190" s="35"/>
      <c r="B190" s="36"/>
      <c r="C190" s="205" t="s">
        <v>276</v>
      </c>
      <c r="D190" s="205" t="s">
        <v>118</v>
      </c>
      <c r="E190" s="206" t="s">
        <v>277</v>
      </c>
      <c r="F190" s="207" t="s">
        <v>278</v>
      </c>
      <c r="G190" s="208" t="s">
        <v>121</v>
      </c>
      <c r="H190" s="209">
        <v>23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38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122</v>
      </c>
      <c r="AT190" s="217" t="s">
        <v>118</v>
      </c>
      <c r="AU190" s="217" t="s">
        <v>83</v>
      </c>
      <c r="AY190" s="18" t="s">
        <v>116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81</v>
      </c>
      <c r="BK190" s="218">
        <f>ROUND(I190*H190,2)</f>
        <v>0</v>
      </c>
      <c r="BL190" s="18" t="s">
        <v>122</v>
      </c>
      <c r="BM190" s="217" t="s">
        <v>279</v>
      </c>
    </row>
    <row r="191" spans="1:65" s="2" customFormat="1" ht="21.75" customHeight="1">
      <c r="A191" s="35"/>
      <c r="B191" s="36"/>
      <c r="C191" s="205" t="s">
        <v>280</v>
      </c>
      <c r="D191" s="205" t="s">
        <v>118</v>
      </c>
      <c r="E191" s="206" t="s">
        <v>281</v>
      </c>
      <c r="F191" s="207" t="s">
        <v>282</v>
      </c>
      <c r="G191" s="208" t="s">
        <v>121</v>
      </c>
      <c r="H191" s="209">
        <v>14.5</v>
      </c>
      <c r="I191" s="210"/>
      <c r="J191" s="211">
        <f>ROUND(I191*H191,2)</f>
        <v>0</v>
      </c>
      <c r="K191" s="212"/>
      <c r="L191" s="40"/>
      <c r="M191" s="213" t="s">
        <v>1</v>
      </c>
      <c r="N191" s="214" t="s">
        <v>38</v>
      </c>
      <c r="O191" s="72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122</v>
      </c>
      <c r="AT191" s="217" t="s">
        <v>118</v>
      </c>
      <c r="AU191" s="217" t="s">
        <v>83</v>
      </c>
      <c r="AY191" s="18" t="s">
        <v>116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81</v>
      </c>
      <c r="BK191" s="218">
        <f>ROUND(I191*H191,2)</f>
        <v>0</v>
      </c>
      <c r="BL191" s="18" t="s">
        <v>122</v>
      </c>
      <c r="BM191" s="217" t="s">
        <v>283</v>
      </c>
    </row>
    <row r="192" spans="1:65" s="2" customFormat="1" ht="21.75" customHeight="1">
      <c r="A192" s="35"/>
      <c r="B192" s="36"/>
      <c r="C192" s="205" t="s">
        <v>284</v>
      </c>
      <c r="D192" s="205" t="s">
        <v>118</v>
      </c>
      <c r="E192" s="206" t="s">
        <v>285</v>
      </c>
      <c r="F192" s="207" t="s">
        <v>286</v>
      </c>
      <c r="G192" s="208" t="s">
        <v>121</v>
      </c>
      <c r="H192" s="209">
        <v>23</v>
      </c>
      <c r="I192" s="210"/>
      <c r="J192" s="211">
        <f>ROUND(I192*H192,2)</f>
        <v>0</v>
      </c>
      <c r="K192" s="212"/>
      <c r="L192" s="40"/>
      <c r="M192" s="213" t="s">
        <v>1</v>
      </c>
      <c r="N192" s="214" t="s">
        <v>38</v>
      </c>
      <c r="O192" s="72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122</v>
      </c>
      <c r="AT192" s="217" t="s">
        <v>118</v>
      </c>
      <c r="AU192" s="217" t="s">
        <v>83</v>
      </c>
      <c r="AY192" s="18" t="s">
        <v>116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81</v>
      </c>
      <c r="BK192" s="218">
        <f>ROUND(I192*H192,2)</f>
        <v>0</v>
      </c>
      <c r="BL192" s="18" t="s">
        <v>122</v>
      </c>
      <c r="BM192" s="217" t="s">
        <v>287</v>
      </c>
    </row>
    <row r="193" spans="1:65" s="2" customFormat="1" ht="21.75" customHeight="1">
      <c r="A193" s="35"/>
      <c r="B193" s="36"/>
      <c r="C193" s="205" t="s">
        <v>288</v>
      </c>
      <c r="D193" s="205" t="s">
        <v>118</v>
      </c>
      <c r="E193" s="206" t="s">
        <v>289</v>
      </c>
      <c r="F193" s="207" t="s">
        <v>290</v>
      </c>
      <c r="G193" s="208" t="s">
        <v>121</v>
      </c>
      <c r="H193" s="209">
        <v>37.5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38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122</v>
      </c>
      <c r="AT193" s="217" t="s">
        <v>118</v>
      </c>
      <c r="AU193" s="217" t="s">
        <v>83</v>
      </c>
      <c r="AY193" s="18" t="s">
        <v>116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81</v>
      </c>
      <c r="BK193" s="218">
        <f>ROUND(I193*H193,2)</f>
        <v>0</v>
      </c>
      <c r="BL193" s="18" t="s">
        <v>122</v>
      </c>
      <c r="BM193" s="217" t="s">
        <v>291</v>
      </c>
    </row>
    <row r="194" spans="2:51" s="13" customFormat="1" ht="10">
      <c r="B194" s="219"/>
      <c r="C194" s="220"/>
      <c r="D194" s="221" t="s">
        <v>140</v>
      </c>
      <c r="E194" s="230" t="s">
        <v>1</v>
      </c>
      <c r="F194" s="222" t="s">
        <v>292</v>
      </c>
      <c r="G194" s="220"/>
      <c r="H194" s="223">
        <v>37.5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140</v>
      </c>
      <c r="AU194" s="229" t="s">
        <v>83</v>
      </c>
      <c r="AV194" s="13" t="s">
        <v>83</v>
      </c>
      <c r="AW194" s="13" t="s">
        <v>30</v>
      </c>
      <c r="AX194" s="13" t="s">
        <v>81</v>
      </c>
      <c r="AY194" s="229" t="s">
        <v>116</v>
      </c>
    </row>
    <row r="195" spans="1:65" s="2" customFormat="1" ht="16.5" customHeight="1">
      <c r="A195" s="35"/>
      <c r="B195" s="36"/>
      <c r="C195" s="205" t="s">
        <v>293</v>
      </c>
      <c r="D195" s="205" t="s">
        <v>118</v>
      </c>
      <c r="E195" s="206" t="s">
        <v>294</v>
      </c>
      <c r="F195" s="207" t="s">
        <v>295</v>
      </c>
      <c r="G195" s="208" t="s">
        <v>121</v>
      </c>
      <c r="H195" s="209">
        <v>52.5</v>
      </c>
      <c r="I195" s="210"/>
      <c r="J195" s="211">
        <f>ROUND(I195*H195,2)</f>
        <v>0</v>
      </c>
      <c r="K195" s="212"/>
      <c r="L195" s="40"/>
      <c r="M195" s="213" t="s">
        <v>1</v>
      </c>
      <c r="N195" s="214" t="s">
        <v>38</v>
      </c>
      <c r="O195" s="72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122</v>
      </c>
      <c r="AT195" s="217" t="s">
        <v>118</v>
      </c>
      <c r="AU195" s="217" t="s">
        <v>83</v>
      </c>
      <c r="AY195" s="18" t="s">
        <v>116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81</v>
      </c>
      <c r="BK195" s="218">
        <f>ROUND(I195*H195,2)</f>
        <v>0</v>
      </c>
      <c r="BL195" s="18" t="s">
        <v>122</v>
      </c>
      <c r="BM195" s="217" t="s">
        <v>296</v>
      </c>
    </row>
    <row r="196" spans="2:51" s="13" customFormat="1" ht="10">
      <c r="B196" s="219"/>
      <c r="C196" s="220"/>
      <c r="D196" s="221" t="s">
        <v>140</v>
      </c>
      <c r="E196" s="230" t="s">
        <v>1</v>
      </c>
      <c r="F196" s="222" t="s">
        <v>297</v>
      </c>
      <c r="G196" s="220"/>
      <c r="H196" s="223">
        <v>52.5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140</v>
      </c>
      <c r="AU196" s="229" t="s">
        <v>83</v>
      </c>
      <c r="AV196" s="13" t="s">
        <v>83</v>
      </c>
      <c r="AW196" s="13" t="s">
        <v>30</v>
      </c>
      <c r="AX196" s="13" t="s">
        <v>81</v>
      </c>
      <c r="AY196" s="229" t="s">
        <v>116</v>
      </c>
    </row>
    <row r="197" spans="1:65" s="2" customFormat="1" ht="21.75" customHeight="1">
      <c r="A197" s="35"/>
      <c r="B197" s="36"/>
      <c r="C197" s="205" t="s">
        <v>298</v>
      </c>
      <c r="D197" s="205" t="s">
        <v>118</v>
      </c>
      <c r="E197" s="206" t="s">
        <v>299</v>
      </c>
      <c r="F197" s="207" t="s">
        <v>300</v>
      </c>
      <c r="G197" s="208" t="s">
        <v>121</v>
      </c>
      <c r="H197" s="209">
        <v>52.5</v>
      </c>
      <c r="I197" s="210"/>
      <c r="J197" s="211">
        <f>ROUND(I197*H197,2)</f>
        <v>0</v>
      </c>
      <c r="K197" s="212"/>
      <c r="L197" s="40"/>
      <c r="M197" s="213" t="s">
        <v>1</v>
      </c>
      <c r="N197" s="214" t="s">
        <v>38</v>
      </c>
      <c r="O197" s="72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122</v>
      </c>
      <c r="AT197" s="217" t="s">
        <v>118</v>
      </c>
      <c r="AU197" s="217" t="s">
        <v>83</v>
      </c>
      <c r="AY197" s="18" t="s">
        <v>116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81</v>
      </c>
      <c r="BK197" s="218">
        <f>ROUND(I197*H197,2)</f>
        <v>0</v>
      </c>
      <c r="BL197" s="18" t="s">
        <v>122</v>
      </c>
      <c r="BM197" s="217" t="s">
        <v>301</v>
      </c>
    </row>
    <row r="198" spans="1:65" s="2" customFormat="1" ht="21.75" customHeight="1">
      <c r="A198" s="35"/>
      <c r="B198" s="36"/>
      <c r="C198" s="205" t="s">
        <v>302</v>
      </c>
      <c r="D198" s="205" t="s">
        <v>118</v>
      </c>
      <c r="E198" s="206" t="s">
        <v>303</v>
      </c>
      <c r="F198" s="207" t="s">
        <v>304</v>
      </c>
      <c r="G198" s="208" t="s">
        <v>121</v>
      </c>
      <c r="H198" s="209">
        <v>73</v>
      </c>
      <c r="I198" s="210"/>
      <c r="J198" s="211">
        <f>ROUND(I198*H198,2)</f>
        <v>0</v>
      </c>
      <c r="K198" s="212"/>
      <c r="L198" s="40"/>
      <c r="M198" s="213" t="s">
        <v>1</v>
      </c>
      <c r="N198" s="214" t="s">
        <v>38</v>
      </c>
      <c r="O198" s="72"/>
      <c r="P198" s="215">
        <f>O198*H198</f>
        <v>0</v>
      </c>
      <c r="Q198" s="215">
        <v>0.10362</v>
      </c>
      <c r="R198" s="215">
        <f>Q198*H198</f>
        <v>7.56426</v>
      </c>
      <c r="S198" s="215">
        <v>0</v>
      </c>
      <c r="T198" s="21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122</v>
      </c>
      <c r="AT198" s="217" t="s">
        <v>118</v>
      </c>
      <c r="AU198" s="217" t="s">
        <v>83</v>
      </c>
      <c r="AY198" s="18" t="s">
        <v>116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81</v>
      </c>
      <c r="BK198" s="218">
        <f>ROUND(I198*H198,2)</f>
        <v>0</v>
      </c>
      <c r="BL198" s="18" t="s">
        <v>122</v>
      </c>
      <c r="BM198" s="217" t="s">
        <v>305</v>
      </c>
    </row>
    <row r="199" spans="2:51" s="13" customFormat="1" ht="10">
      <c r="B199" s="219"/>
      <c r="C199" s="220"/>
      <c r="D199" s="221" t="s">
        <v>140</v>
      </c>
      <c r="E199" s="230" t="s">
        <v>1</v>
      </c>
      <c r="F199" s="222" t="s">
        <v>306</v>
      </c>
      <c r="G199" s="220"/>
      <c r="H199" s="223">
        <v>73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140</v>
      </c>
      <c r="AU199" s="229" t="s">
        <v>83</v>
      </c>
      <c r="AV199" s="13" t="s">
        <v>83</v>
      </c>
      <c r="AW199" s="13" t="s">
        <v>30</v>
      </c>
      <c r="AX199" s="13" t="s">
        <v>81</v>
      </c>
      <c r="AY199" s="229" t="s">
        <v>116</v>
      </c>
    </row>
    <row r="200" spans="1:65" s="2" customFormat="1" ht="16.5" customHeight="1">
      <c r="A200" s="35"/>
      <c r="B200" s="36"/>
      <c r="C200" s="263" t="s">
        <v>307</v>
      </c>
      <c r="D200" s="263" t="s">
        <v>178</v>
      </c>
      <c r="E200" s="264" t="s">
        <v>308</v>
      </c>
      <c r="F200" s="265" t="s">
        <v>309</v>
      </c>
      <c r="G200" s="266" t="s">
        <v>121</v>
      </c>
      <c r="H200" s="267">
        <v>75.19</v>
      </c>
      <c r="I200" s="268"/>
      <c r="J200" s="269">
        <f>ROUND(I200*H200,2)</f>
        <v>0</v>
      </c>
      <c r="K200" s="270"/>
      <c r="L200" s="271"/>
      <c r="M200" s="272" t="s">
        <v>1</v>
      </c>
      <c r="N200" s="273" t="s">
        <v>38</v>
      </c>
      <c r="O200" s="72"/>
      <c r="P200" s="215">
        <f>O200*H200</f>
        <v>0</v>
      </c>
      <c r="Q200" s="215">
        <v>0.176</v>
      </c>
      <c r="R200" s="215">
        <f>Q200*H200</f>
        <v>13.233439999999998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156</v>
      </c>
      <c r="AT200" s="217" t="s">
        <v>178</v>
      </c>
      <c r="AU200" s="217" t="s">
        <v>83</v>
      </c>
      <c r="AY200" s="18" t="s">
        <v>116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81</v>
      </c>
      <c r="BK200" s="218">
        <f>ROUND(I200*H200,2)</f>
        <v>0</v>
      </c>
      <c r="BL200" s="18" t="s">
        <v>122</v>
      </c>
      <c r="BM200" s="217" t="s">
        <v>310</v>
      </c>
    </row>
    <row r="201" spans="2:51" s="13" customFormat="1" ht="10">
      <c r="B201" s="219"/>
      <c r="C201" s="220"/>
      <c r="D201" s="221" t="s">
        <v>140</v>
      </c>
      <c r="E201" s="220"/>
      <c r="F201" s="222" t="s">
        <v>311</v>
      </c>
      <c r="G201" s="220"/>
      <c r="H201" s="223">
        <v>75.19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140</v>
      </c>
      <c r="AU201" s="229" t="s">
        <v>83</v>
      </c>
      <c r="AV201" s="13" t="s">
        <v>83</v>
      </c>
      <c r="AW201" s="13" t="s">
        <v>4</v>
      </c>
      <c r="AX201" s="13" t="s">
        <v>81</v>
      </c>
      <c r="AY201" s="229" t="s">
        <v>116</v>
      </c>
    </row>
    <row r="202" spans="1:65" s="2" customFormat="1" ht="21.75" customHeight="1">
      <c r="A202" s="35"/>
      <c r="B202" s="36"/>
      <c r="C202" s="205" t="s">
        <v>312</v>
      </c>
      <c r="D202" s="205" t="s">
        <v>118</v>
      </c>
      <c r="E202" s="206" t="s">
        <v>313</v>
      </c>
      <c r="F202" s="207" t="s">
        <v>314</v>
      </c>
      <c r="G202" s="208" t="s">
        <v>121</v>
      </c>
      <c r="H202" s="209">
        <v>323</v>
      </c>
      <c r="I202" s="210"/>
      <c r="J202" s="211">
        <f>ROUND(I202*H202,2)</f>
        <v>0</v>
      </c>
      <c r="K202" s="212"/>
      <c r="L202" s="40"/>
      <c r="M202" s="213" t="s">
        <v>1</v>
      </c>
      <c r="N202" s="214" t="s">
        <v>38</v>
      </c>
      <c r="O202" s="72"/>
      <c r="P202" s="215">
        <f>O202*H202</f>
        <v>0</v>
      </c>
      <c r="Q202" s="215">
        <v>0.098</v>
      </c>
      <c r="R202" s="215">
        <f>Q202*H202</f>
        <v>31.654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122</v>
      </c>
      <c r="AT202" s="217" t="s">
        <v>118</v>
      </c>
      <c r="AU202" s="217" t="s">
        <v>83</v>
      </c>
      <c r="AY202" s="18" t="s">
        <v>116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81</v>
      </c>
      <c r="BK202" s="218">
        <f>ROUND(I202*H202,2)</f>
        <v>0</v>
      </c>
      <c r="BL202" s="18" t="s">
        <v>122</v>
      </c>
      <c r="BM202" s="217" t="s">
        <v>315</v>
      </c>
    </row>
    <row r="203" spans="1:65" s="2" customFormat="1" ht="21.75" customHeight="1">
      <c r="A203" s="35"/>
      <c r="B203" s="36"/>
      <c r="C203" s="263" t="s">
        <v>316</v>
      </c>
      <c r="D203" s="263" t="s">
        <v>178</v>
      </c>
      <c r="E203" s="264" t="s">
        <v>317</v>
      </c>
      <c r="F203" s="265" t="s">
        <v>318</v>
      </c>
      <c r="G203" s="266" t="s">
        <v>121</v>
      </c>
      <c r="H203" s="267">
        <v>332.69</v>
      </c>
      <c r="I203" s="268"/>
      <c r="J203" s="269">
        <f>ROUND(I203*H203,2)</f>
        <v>0</v>
      </c>
      <c r="K203" s="270"/>
      <c r="L203" s="271"/>
      <c r="M203" s="272" t="s">
        <v>1</v>
      </c>
      <c r="N203" s="273" t="s">
        <v>38</v>
      </c>
      <c r="O203" s="72"/>
      <c r="P203" s="215">
        <f>O203*H203</f>
        <v>0</v>
      </c>
      <c r="Q203" s="215">
        <v>0.1125</v>
      </c>
      <c r="R203" s="215">
        <f>Q203*H203</f>
        <v>37.427625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156</v>
      </c>
      <c r="AT203" s="217" t="s">
        <v>178</v>
      </c>
      <c r="AU203" s="217" t="s">
        <v>83</v>
      </c>
      <c r="AY203" s="18" t="s">
        <v>116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81</v>
      </c>
      <c r="BK203" s="218">
        <f>ROUND(I203*H203,2)</f>
        <v>0</v>
      </c>
      <c r="BL203" s="18" t="s">
        <v>122</v>
      </c>
      <c r="BM203" s="217" t="s">
        <v>319</v>
      </c>
    </row>
    <row r="204" spans="2:51" s="13" customFormat="1" ht="10">
      <c r="B204" s="219"/>
      <c r="C204" s="220"/>
      <c r="D204" s="221" t="s">
        <v>140</v>
      </c>
      <c r="E204" s="220"/>
      <c r="F204" s="222" t="s">
        <v>320</v>
      </c>
      <c r="G204" s="220"/>
      <c r="H204" s="223">
        <v>332.69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140</v>
      </c>
      <c r="AU204" s="229" t="s">
        <v>83</v>
      </c>
      <c r="AV204" s="13" t="s">
        <v>83</v>
      </c>
      <c r="AW204" s="13" t="s">
        <v>4</v>
      </c>
      <c r="AX204" s="13" t="s">
        <v>81</v>
      </c>
      <c r="AY204" s="229" t="s">
        <v>116</v>
      </c>
    </row>
    <row r="205" spans="2:63" s="12" customFormat="1" ht="22.75" customHeight="1">
      <c r="B205" s="189"/>
      <c r="C205" s="190"/>
      <c r="D205" s="191" t="s">
        <v>72</v>
      </c>
      <c r="E205" s="203" t="s">
        <v>160</v>
      </c>
      <c r="F205" s="203" t="s">
        <v>321</v>
      </c>
      <c r="G205" s="190"/>
      <c r="H205" s="190"/>
      <c r="I205" s="193"/>
      <c r="J205" s="204">
        <f>BK205</f>
        <v>0</v>
      </c>
      <c r="K205" s="190"/>
      <c r="L205" s="195"/>
      <c r="M205" s="196"/>
      <c r="N205" s="197"/>
      <c r="O205" s="197"/>
      <c r="P205" s="198">
        <f>SUM(P206:P232)</f>
        <v>0</v>
      </c>
      <c r="Q205" s="197"/>
      <c r="R205" s="198">
        <f>SUM(R206:R232)</f>
        <v>39.978751849999995</v>
      </c>
      <c r="S205" s="197"/>
      <c r="T205" s="199">
        <f>SUM(T206:T232)</f>
        <v>0</v>
      </c>
      <c r="AR205" s="200" t="s">
        <v>81</v>
      </c>
      <c r="AT205" s="201" t="s">
        <v>72</v>
      </c>
      <c r="AU205" s="201" t="s">
        <v>81</v>
      </c>
      <c r="AY205" s="200" t="s">
        <v>116</v>
      </c>
      <c r="BK205" s="202">
        <f>SUM(BK206:BK232)</f>
        <v>0</v>
      </c>
    </row>
    <row r="206" spans="1:65" s="2" customFormat="1" ht="33" customHeight="1">
      <c r="A206" s="35"/>
      <c r="B206" s="36"/>
      <c r="C206" s="205" t="s">
        <v>322</v>
      </c>
      <c r="D206" s="205" t="s">
        <v>118</v>
      </c>
      <c r="E206" s="206" t="s">
        <v>323</v>
      </c>
      <c r="F206" s="207" t="s">
        <v>324</v>
      </c>
      <c r="G206" s="208" t="s">
        <v>325</v>
      </c>
      <c r="H206" s="209">
        <v>2</v>
      </c>
      <c r="I206" s="210"/>
      <c r="J206" s="211">
        <f aca="true" t="shared" si="10" ref="J206:J212">ROUND(I206*H206,2)</f>
        <v>0</v>
      </c>
      <c r="K206" s="212"/>
      <c r="L206" s="40"/>
      <c r="M206" s="213" t="s">
        <v>1</v>
      </c>
      <c r="N206" s="214" t="s">
        <v>38</v>
      </c>
      <c r="O206" s="72"/>
      <c r="P206" s="215">
        <f aca="true" t="shared" si="11" ref="P206:P212">O206*H206</f>
        <v>0</v>
      </c>
      <c r="Q206" s="215">
        <v>0.10931</v>
      </c>
      <c r="R206" s="215">
        <f aca="true" t="shared" si="12" ref="R206:R212">Q206*H206</f>
        <v>0.21862</v>
      </c>
      <c r="S206" s="215">
        <v>0</v>
      </c>
      <c r="T206" s="216">
        <f aca="true" t="shared" si="13" ref="T206:T212"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122</v>
      </c>
      <c r="AT206" s="217" t="s">
        <v>118</v>
      </c>
      <c r="AU206" s="217" t="s">
        <v>83</v>
      </c>
      <c r="AY206" s="18" t="s">
        <v>116</v>
      </c>
      <c r="BE206" s="218">
        <f aca="true" t="shared" si="14" ref="BE206:BE212">IF(N206="základní",J206,0)</f>
        <v>0</v>
      </c>
      <c r="BF206" s="218">
        <f aca="true" t="shared" si="15" ref="BF206:BF212">IF(N206="snížená",J206,0)</f>
        <v>0</v>
      </c>
      <c r="BG206" s="218">
        <f aca="true" t="shared" si="16" ref="BG206:BG212">IF(N206="zákl. přenesená",J206,0)</f>
        <v>0</v>
      </c>
      <c r="BH206" s="218">
        <f aca="true" t="shared" si="17" ref="BH206:BH212">IF(N206="sníž. přenesená",J206,0)</f>
        <v>0</v>
      </c>
      <c r="BI206" s="218">
        <f aca="true" t="shared" si="18" ref="BI206:BI212">IF(N206="nulová",J206,0)</f>
        <v>0</v>
      </c>
      <c r="BJ206" s="18" t="s">
        <v>81</v>
      </c>
      <c r="BK206" s="218">
        <f aca="true" t="shared" si="19" ref="BK206:BK212">ROUND(I206*H206,2)</f>
        <v>0</v>
      </c>
      <c r="BL206" s="18" t="s">
        <v>122</v>
      </c>
      <c r="BM206" s="217" t="s">
        <v>326</v>
      </c>
    </row>
    <row r="207" spans="1:65" s="2" customFormat="1" ht="21.75" customHeight="1">
      <c r="A207" s="35"/>
      <c r="B207" s="36"/>
      <c r="C207" s="205" t="s">
        <v>327</v>
      </c>
      <c r="D207" s="205" t="s">
        <v>118</v>
      </c>
      <c r="E207" s="206" t="s">
        <v>328</v>
      </c>
      <c r="F207" s="207" t="s">
        <v>329</v>
      </c>
      <c r="G207" s="208" t="s">
        <v>325</v>
      </c>
      <c r="H207" s="209">
        <v>16</v>
      </c>
      <c r="I207" s="210"/>
      <c r="J207" s="211">
        <f t="shared" si="10"/>
        <v>0</v>
      </c>
      <c r="K207" s="212"/>
      <c r="L207" s="40"/>
      <c r="M207" s="213" t="s">
        <v>1</v>
      </c>
      <c r="N207" s="214" t="s">
        <v>38</v>
      </c>
      <c r="O207" s="72"/>
      <c r="P207" s="215">
        <f t="shared" si="11"/>
        <v>0</v>
      </c>
      <c r="Q207" s="215">
        <v>0.00105</v>
      </c>
      <c r="R207" s="215">
        <f t="shared" si="12"/>
        <v>0.0168</v>
      </c>
      <c r="S207" s="215">
        <v>0</v>
      </c>
      <c r="T207" s="216">
        <f t="shared" si="1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122</v>
      </c>
      <c r="AT207" s="217" t="s">
        <v>118</v>
      </c>
      <c r="AU207" s="217" t="s">
        <v>83</v>
      </c>
      <c r="AY207" s="18" t="s">
        <v>116</v>
      </c>
      <c r="BE207" s="218">
        <f t="shared" si="14"/>
        <v>0</v>
      </c>
      <c r="BF207" s="218">
        <f t="shared" si="15"/>
        <v>0</v>
      </c>
      <c r="BG207" s="218">
        <f t="shared" si="16"/>
        <v>0</v>
      </c>
      <c r="BH207" s="218">
        <f t="shared" si="17"/>
        <v>0</v>
      </c>
      <c r="BI207" s="218">
        <f t="shared" si="18"/>
        <v>0</v>
      </c>
      <c r="BJ207" s="18" t="s">
        <v>81</v>
      </c>
      <c r="BK207" s="218">
        <f t="shared" si="19"/>
        <v>0</v>
      </c>
      <c r="BL207" s="18" t="s">
        <v>122</v>
      </c>
      <c r="BM207" s="217" t="s">
        <v>330</v>
      </c>
    </row>
    <row r="208" spans="1:65" s="2" customFormat="1" ht="16.5" customHeight="1">
      <c r="A208" s="35"/>
      <c r="B208" s="36"/>
      <c r="C208" s="263" t="s">
        <v>331</v>
      </c>
      <c r="D208" s="263" t="s">
        <v>178</v>
      </c>
      <c r="E208" s="264" t="s">
        <v>332</v>
      </c>
      <c r="F208" s="265" t="s">
        <v>333</v>
      </c>
      <c r="G208" s="266" t="s">
        <v>325</v>
      </c>
      <c r="H208" s="267">
        <v>16</v>
      </c>
      <c r="I208" s="268"/>
      <c r="J208" s="269">
        <f t="shared" si="10"/>
        <v>0</v>
      </c>
      <c r="K208" s="270"/>
      <c r="L208" s="271"/>
      <c r="M208" s="272" t="s">
        <v>1</v>
      </c>
      <c r="N208" s="273" t="s">
        <v>38</v>
      </c>
      <c r="O208" s="72"/>
      <c r="P208" s="215">
        <f t="shared" si="11"/>
        <v>0</v>
      </c>
      <c r="Q208" s="215">
        <v>0.003</v>
      </c>
      <c r="R208" s="215">
        <f t="shared" si="12"/>
        <v>0.048</v>
      </c>
      <c r="S208" s="215">
        <v>0</v>
      </c>
      <c r="T208" s="216">
        <f t="shared" si="1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156</v>
      </c>
      <c r="AT208" s="217" t="s">
        <v>178</v>
      </c>
      <c r="AU208" s="217" t="s">
        <v>83</v>
      </c>
      <c r="AY208" s="18" t="s">
        <v>116</v>
      </c>
      <c r="BE208" s="218">
        <f t="shared" si="14"/>
        <v>0</v>
      </c>
      <c r="BF208" s="218">
        <f t="shared" si="15"/>
        <v>0</v>
      </c>
      <c r="BG208" s="218">
        <f t="shared" si="16"/>
        <v>0</v>
      </c>
      <c r="BH208" s="218">
        <f t="shared" si="17"/>
        <v>0</v>
      </c>
      <c r="BI208" s="218">
        <f t="shared" si="18"/>
        <v>0</v>
      </c>
      <c r="BJ208" s="18" t="s">
        <v>81</v>
      </c>
      <c r="BK208" s="218">
        <f t="shared" si="19"/>
        <v>0</v>
      </c>
      <c r="BL208" s="18" t="s">
        <v>122</v>
      </c>
      <c r="BM208" s="217" t="s">
        <v>334</v>
      </c>
    </row>
    <row r="209" spans="1:65" s="2" customFormat="1" ht="21.75" customHeight="1">
      <c r="A209" s="35"/>
      <c r="B209" s="36"/>
      <c r="C209" s="205" t="s">
        <v>335</v>
      </c>
      <c r="D209" s="205" t="s">
        <v>118</v>
      </c>
      <c r="E209" s="206" t="s">
        <v>336</v>
      </c>
      <c r="F209" s="207" t="s">
        <v>337</v>
      </c>
      <c r="G209" s="208" t="s">
        <v>325</v>
      </c>
      <c r="H209" s="209">
        <v>8</v>
      </c>
      <c r="I209" s="210"/>
      <c r="J209" s="211">
        <f t="shared" si="10"/>
        <v>0</v>
      </c>
      <c r="K209" s="212"/>
      <c r="L209" s="40"/>
      <c r="M209" s="213" t="s">
        <v>1</v>
      </c>
      <c r="N209" s="214" t="s">
        <v>38</v>
      </c>
      <c r="O209" s="72"/>
      <c r="P209" s="215">
        <f t="shared" si="11"/>
        <v>0</v>
      </c>
      <c r="Q209" s="215">
        <v>0.10941</v>
      </c>
      <c r="R209" s="215">
        <f t="shared" si="12"/>
        <v>0.87528</v>
      </c>
      <c r="S209" s="215">
        <v>0</v>
      </c>
      <c r="T209" s="216">
        <f t="shared" si="1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122</v>
      </c>
      <c r="AT209" s="217" t="s">
        <v>118</v>
      </c>
      <c r="AU209" s="217" t="s">
        <v>83</v>
      </c>
      <c r="AY209" s="18" t="s">
        <v>116</v>
      </c>
      <c r="BE209" s="218">
        <f t="shared" si="14"/>
        <v>0</v>
      </c>
      <c r="BF209" s="218">
        <f t="shared" si="15"/>
        <v>0</v>
      </c>
      <c r="BG209" s="218">
        <f t="shared" si="16"/>
        <v>0</v>
      </c>
      <c r="BH209" s="218">
        <f t="shared" si="17"/>
        <v>0</v>
      </c>
      <c r="BI209" s="218">
        <f t="shared" si="18"/>
        <v>0</v>
      </c>
      <c r="BJ209" s="18" t="s">
        <v>81</v>
      </c>
      <c r="BK209" s="218">
        <f t="shared" si="19"/>
        <v>0</v>
      </c>
      <c r="BL209" s="18" t="s">
        <v>122</v>
      </c>
      <c r="BM209" s="217" t="s">
        <v>338</v>
      </c>
    </row>
    <row r="210" spans="1:65" s="2" customFormat="1" ht="16.5" customHeight="1">
      <c r="A210" s="35"/>
      <c r="B210" s="36"/>
      <c r="C210" s="263" t="s">
        <v>339</v>
      </c>
      <c r="D210" s="263" t="s">
        <v>178</v>
      </c>
      <c r="E210" s="264" t="s">
        <v>340</v>
      </c>
      <c r="F210" s="265" t="s">
        <v>341</v>
      </c>
      <c r="G210" s="266" t="s">
        <v>325</v>
      </c>
      <c r="H210" s="267">
        <v>8</v>
      </c>
      <c r="I210" s="268"/>
      <c r="J210" s="269">
        <f t="shared" si="10"/>
        <v>0</v>
      </c>
      <c r="K210" s="270"/>
      <c r="L210" s="271"/>
      <c r="M210" s="272" t="s">
        <v>1</v>
      </c>
      <c r="N210" s="273" t="s">
        <v>38</v>
      </c>
      <c r="O210" s="72"/>
      <c r="P210" s="215">
        <f t="shared" si="11"/>
        <v>0</v>
      </c>
      <c r="Q210" s="215">
        <v>0.0025</v>
      </c>
      <c r="R210" s="215">
        <f t="shared" si="12"/>
        <v>0.02</v>
      </c>
      <c r="S210" s="215">
        <v>0</v>
      </c>
      <c r="T210" s="216">
        <f t="shared" si="1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156</v>
      </c>
      <c r="AT210" s="217" t="s">
        <v>178</v>
      </c>
      <c r="AU210" s="217" t="s">
        <v>83</v>
      </c>
      <c r="AY210" s="18" t="s">
        <v>116</v>
      </c>
      <c r="BE210" s="218">
        <f t="shared" si="14"/>
        <v>0</v>
      </c>
      <c r="BF210" s="218">
        <f t="shared" si="15"/>
        <v>0</v>
      </c>
      <c r="BG210" s="218">
        <f t="shared" si="16"/>
        <v>0</v>
      </c>
      <c r="BH210" s="218">
        <f t="shared" si="17"/>
        <v>0</v>
      </c>
      <c r="BI210" s="218">
        <f t="shared" si="18"/>
        <v>0</v>
      </c>
      <c r="BJ210" s="18" t="s">
        <v>81</v>
      </c>
      <c r="BK210" s="218">
        <f t="shared" si="19"/>
        <v>0</v>
      </c>
      <c r="BL210" s="18" t="s">
        <v>122</v>
      </c>
      <c r="BM210" s="217" t="s">
        <v>342</v>
      </c>
    </row>
    <row r="211" spans="1:65" s="2" customFormat="1" ht="21.75" customHeight="1">
      <c r="A211" s="35"/>
      <c r="B211" s="36"/>
      <c r="C211" s="205" t="s">
        <v>343</v>
      </c>
      <c r="D211" s="205" t="s">
        <v>118</v>
      </c>
      <c r="E211" s="206" t="s">
        <v>344</v>
      </c>
      <c r="F211" s="207" t="s">
        <v>345</v>
      </c>
      <c r="G211" s="208" t="s">
        <v>121</v>
      </c>
      <c r="H211" s="209">
        <v>19.625</v>
      </c>
      <c r="I211" s="210"/>
      <c r="J211" s="211">
        <f t="shared" si="10"/>
        <v>0</v>
      </c>
      <c r="K211" s="212"/>
      <c r="L211" s="40"/>
      <c r="M211" s="213" t="s">
        <v>1</v>
      </c>
      <c r="N211" s="214" t="s">
        <v>38</v>
      </c>
      <c r="O211" s="72"/>
      <c r="P211" s="215">
        <f t="shared" si="11"/>
        <v>0</v>
      </c>
      <c r="Q211" s="215">
        <v>0.0006</v>
      </c>
      <c r="R211" s="215">
        <f t="shared" si="12"/>
        <v>0.011774999999999999</v>
      </c>
      <c r="S211" s="215">
        <v>0</v>
      </c>
      <c r="T211" s="216">
        <f t="shared" si="1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7" t="s">
        <v>122</v>
      </c>
      <c r="AT211" s="217" t="s">
        <v>118</v>
      </c>
      <c r="AU211" s="217" t="s">
        <v>83</v>
      </c>
      <c r="AY211" s="18" t="s">
        <v>116</v>
      </c>
      <c r="BE211" s="218">
        <f t="shared" si="14"/>
        <v>0</v>
      </c>
      <c r="BF211" s="218">
        <f t="shared" si="15"/>
        <v>0</v>
      </c>
      <c r="BG211" s="218">
        <f t="shared" si="16"/>
        <v>0</v>
      </c>
      <c r="BH211" s="218">
        <f t="shared" si="17"/>
        <v>0</v>
      </c>
      <c r="BI211" s="218">
        <f t="shared" si="18"/>
        <v>0</v>
      </c>
      <c r="BJ211" s="18" t="s">
        <v>81</v>
      </c>
      <c r="BK211" s="218">
        <f t="shared" si="19"/>
        <v>0</v>
      </c>
      <c r="BL211" s="18" t="s">
        <v>122</v>
      </c>
      <c r="BM211" s="217" t="s">
        <v>346</v>
      </c>
    </row>
    <row r="212" spans="1:65" s="2" customFormat="1" ht="21.75" customHeight="1">
      <c r="A212" s="35"/>
      <c r="B212" s="36"/>
      <c r="C212" s="205" t="s">
        <v>347</v>
      </c>
      <c r="D212" s="205" t="s">
        <v>118</v>
      </c>
      <c r="E212" s="206" t="s">
        <v>348</v>
      </c>
      <c r="F212" s="207" t="s">
        <v>349</v>
      </c>
      <c r="G212" s="208" t="s">
        <v>130</v>
      </c>
      <c r="H212" s="209">
        <v>36.97</v>
      </c>
      <c r="I212" s="210"/>
      <c r="J212" s="211">
        <f t="shared" si="10"/>
        <v>0</v>
      </c>
      <c r="K212" s="212"/>
      <c r="L212" s="40"/>
      <c r="M212" s="213" t="s">
        <v>1</v>
      </c>
      <c r="N212" s="214" t="s">
        <v>38</v>
      </c>
      <c r="O212" s="72"/>
      <c r="P212" s="215">
        <f t="shared" si="11"/>
        <v>0</v>
      </c>
      <c r="Q212" s="215">
        <v>0.08088</v>
      </c>
      <c r="R212" s="215">
        <f t="shared" si="12"/>
        <v>2.9901335999999996</v>
      </c>
      <c r="S212" s="215">
        <v>0</v>
      </c>
      <c r="T212" s="216">
        <f t="shared" si="1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122</v>
      </c>
      <c r="AT212" s="217" t="s">
        <v>118</v>
      </c>
      <c r="AU212" s="217" t="s">
        <v>83</v>
      </c>
      <c r="AY212" s="18" t="s">
        <v>116</v>
      </c>
      <c r="BE212" s="218">
        <f t="shared" si="14"/>
        <v>0</v>
      </c>
      <c r="BF212" s="218">
        <f t="shared" si="15"/>
        <v>0</v>
      </c>
      <c r="BG212" s="218">
        <f t="shared" si="16"/>
        <v>0</v>
      </c>
      <c r="BH212" s="218">
        <f t="shared" si="17"/>
        <v>0</v>
      </c>
      <c r="BI212" s="218">
        <f t="shared" si="18"/>
        <v>0</v>
      </c>
      <c r="BJ212" s="18" t="s">
        <v>81</v>
      </c>
      <c r="BK212" s="218">
        <f t="shared" si="19"/>
        <v>0</v>
      </c>
      <c r="BL212" s="18" t="s">
        <v>122</v>
      </c>
      <c r="BM212" s="217" t="s">
        <v>350</v>
      </c>
    </row>
    <row r="213" spans="2:51" s="13" customFormat="1" ht="10">
      <c r="B213" s="219"/>
      <c r="C213" s="220"/>
      <c r="D213" s="221" t="s">
        <v>140</v>
      </c>
      <c r="E213" s="230" t="s">
        <v>1</v>
      </c>
      <c r="F213" s="222" t="s">
        <v>164</v>
      </c>
      <c r="G213" s="220"/>
      <c r="H213" s="223">
        <v>10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140</v>
      </c>
      <c r="AU213" s="229" t="s">
        <v>83</v>
      </c>
      <c r="AV213" s="13" t="s">
        <v>83</v>
      </c>
      <c r="AW213" s="13" t="s">
        <v>30</v>
      </c>
      <c r="AX213" s="13" t="s">
        <v>73</v>
      </c>
      <c r="AY213" s="229" t="s">
        <v>116</v>
      </c>
    </row>
    <row r="214" spans="2:51" s="13" customFormat="1" ht="10">
      <c r="B214" s="219"/>
      <c r="C214" s="220"/>
      <c r="D214" s="221" t="s">
        <v>140</v>
      </c>
      <c r="E214" s="230" t="s">
        <v>1</v>
      </c>
      <c r="F214" s="222" t="s">
        <v>351</v>
      </c>
      <c r="G214" s="220"/>
      <c r="H214" s="223">
        <v>8.99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140</v>
      </c>
      <c r="AU214" s="229" t="s">
        <v>83</v>
      </c>
      <c r="AV214" s="13" t="s">
        <v>83</v>
      </c>
      <c r="AW214" s="13" t="s">
        <v>30</v>
      </c>
      <c r="AX214" s="13" t="s">
        <v>73</v>
      </c>
      <c r="AY214" s="229" t="s">
        <v>116</v>
      </c>
    </row>
    <row r="215" spans="2:51" s="13" customFormat="1" ht="10">
      <c r="B215" s="219"/>
      <c r="C215" s="220"/>
      <c r="D215" s="221" t="s">
        <v>140</v>
      </c>
      <c r="E215" s="230" t="s">
        <v>1</v>
      </c>
      <c r="F215" s="222" t="s">
        <v>352</v>
      </c>
      <c r="G215" s="220"/>
      <c r="H215" s="223">
        <v>17.98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140</v>
      </c>
      <c r="AU215" s="229" t="s">
        <v>83</v>
      </c>
      <c r="AV215" s="13" t="s">
        <v>83</v>
      </c>
      <c r="AW215" s="13" t="s">
        <v>30</v>
      </c>
      <c r="AX215" s="13" t="s">
        <v>73</v>
      </c>
      <c r="AY215" s="229" t="s">
        <v>116</v>
      </c>
    </row>
    <row r="216" spans="2:51" s="16" customFormat="1" ht="10">
      <c r="B216" s="252"/>
      <c r="C216" s="253"/>
      <c r="D216" s="221" t="s">
        <v>140</v>
      </c>
      <c r="E216" s="254" t="s">
        <v>1</v>
      </c>
      <c r="F216" s="255" t="s">
        <v>155</v>
      </c>
      <c r="G216" s="253"/>
      <c r="H216" s="256">
        <v>36.97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AT216" s="262" t="s">
        <v>140</v>
      </c>
      <c r="AU216" s="262" t="s">
        <v>83</v>
      </c>
      <c r="AV216" s="16" t="s">
        <v>122</v>
      </c>
      <c r="AW216" s="16" t="s">
        <v>30</v>
      </c>
      <c r="AX216" s="16" t="s">
        <v>81</v>
      </c>
      <c r="AY216" s="262" t="s">
        <v>116</v>
      </c>
    </row>
    <row r="217" spans="1:65" s="2" customFormat="1" ht="16.5" customHeight="1">
      <c r="A217" s="35"/>
      <c r="B217" s="36"/>
      <c r="C217" s="263" t="s">
        <v>353</v>
      </c>
      <c r="D217" s="263" t="s">
        <v>178</v>
      </c>
      <c r="E217" s="264" t="s">
        <v>354</v>
      </c>
      <c r="F217" s="265" t="s">
        <v>355</v>
      </c>
      <c r="G217" s="266" t="s">
        <v>130</v>
      </c>
      <c r="H217" s="267">
        <v>19.18</v>
      </c>
      <c r="I217" s="268"/>
      <c r="J217" s="269">
        <f>ROUND(I217*H217,2)</f>
        <v>0</v>
      </c>
      <c r="K217" s="270"/>
      <c r="L217" s="271"/>
      <c r="M217" s="272" t="s">
        <v>1</v>
      </c>
      <c r="N217" s="273" t="s">
        <v>38</v>
      </c>
      <c r="O217" s="72"/>
      <c r="P217" s="215">
        <f>O217*H217</f>
        <v>0</v>
      </c>
      <c r="Q217" s="215">
        <v>0.046</v>
      </c>
      <c r="R217" s="215">
        <f>Q217*H217</f>
        <v>0.88228</v>
      </c>
      <c r="S217" s="215">
        <v>0</v>
      </c>
      <c r="T217" s="21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7" t="s">
        <v>156</v>
      </c>
      <c r="AT217" s="217" t="s">
        <v>178</v>
      </c>
      <c r="AU217" s="217" t="s">
        <v>83</v>
      </c>
      <c r="AY217" s="18" t="s">
        <v>116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81</v>
      </c>
      <c r="BK217" s="218">
        <f>ROUND(I217*H217,2)</f>
        <v>0</v>
      </c>
      <c r="BL217" s="18" t="s">
        <v>122</v>
      </c>
      <c r="BM217" s="217" t="s">
        <v>356</v>
      </c>
    </row>
    <row r="218" spans="2:51" s="13" customFormat="1" ht="10">
      <c r="B218" s="219"/>
      <c r="C218" s="220"/>
      <c r="D218" s="221" t="s">
        <v>140</v>
      </c>
      <c r="E218" s="220"/>
      <c r="F218" s="222" t="s">
        <v>357</v>
      </c>
      <c r="G218" s="220"/>
      <c r="H218" s="223">
        <v>19.18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140</v>
      </c>
      <c r="AU218" s="229" t="s">
        <v>83</v>
      </c>
      <c r="AV218" s="13" t="s">
        <v>83</v>
      </c>
      <c r="AW218" s="13" t="s">
        <v>4</v>
      </c>
      <c r="AX218" s="13" t="s">
        <v>81</v>
      </c>
      <c r="AY218" s="229" t="s">
        <v>116</v>
      </c>
    </row>
    <row r="219" spans="1:65" s="2" customFormat="1" ht="16.5" customHeight="1">
      <c r="A219" s="35"/>
      <c r="B219" s="36"/>
      <c r="C219" s="205" t="s">
        <v>358</v>
      </c>
      <c r="D219" s="205" t="s">
        <v>118</v>
      </c>
      <c r="E219" s="206" t="s">
        <v>359</v>
      </c>
      <c r="F219" s="207" t="s">
        <v>360</v>
      </c>
      <c r="G219" s="208" t="s">
        <v>121</v>
      </c>
      <c r="H219" s="209">
        <v>19.625</v>
      </c>
      <c r="I219" s="210"/>
      <c r="J219" s="211">
        <f>ROUND(I219*H219,2)</f>
        <v>0</v>
      </c>
      <c r="K219" s="212"/>
      <c r="L219" s="40"/>
      <c r="M219" s="213" t="s">
        <v>1</v>
      </c>
      <c r="N219" s="214" t="s">
        <v>38</v>
      </c>
      <c r="O219" s="72"/>
      <c r="P219" s="215">
        <f>O219*H219</f>
        <v>0</v>
      </c>
      <c r="Q219" s="215">
        <v>1E-05</v>
      </c>
      <c r="R219" s="215">
        <f>Q219*H219</f>
        <v>0.00019625000000000003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122</v>
      </c>
      <c r="AT219" s="217" t="s">
        <v>118</v>
      </c>
      <c r="AU219" s="217" t="s">
        <v>83</v>
      </c>
      <c r="AY219" s="18" t="s">
        <v>116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81</v>
      </c>
      <c r="BK219" s="218">
        <f>ROUND(I219*H219,2)</f>
        <v>0</v>
      </c>
      <c r="BL219" s="18" t="s">
        <v>122</v>
      </c>
      <c r="BM219" s="217" t="s">
        <v>361</v>
      </c>
    </row>
    <row r="220" spans="1:65" s="2" customFormat="1" ht="21.75" customHeight="1">
      <c r="A220" s="35"/>
      <c r="B220" s="36"/>
      <c r="C220" s="205" t="s">
        <v>362</v>
      </c>
      <c r="D220" s="205" t="s">
        <v>118</v>
      </c>
      <c r="E220" s="206" t="s">
        <v>363</v>
      </c>
      <c r="F220" s="207" t="s">
        <v>364</v>
      </c>
      <c r="G220" s="208" t="s">
        <v>130</v>
      </c>
      <c r="H220" s="209">
        <v>130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38</v>
      </c>
      <c r="O220" s="72"/>
      <c r="P220" s="215">
        <f>O220*H220</f>
        <v>0</v>
      </c>
      <c r="Q220" s="215">
        <v>0.1554</v>
      </c>
      <c r="R220" s="215">
        <f>Q220*H220</f>
        <v>20.202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122</v>
      </c>
      <c r="AT220" s="217" t="s">
        <v>118</v>
      </c>
      <c r="AU220" s="217" t="s">
        <v>83</v>
      </c>
      <c r="AY220" s="18" t="s">
        <v>116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81</v>
      </c>
      <c r="BK220" s="218">
        <f>ROUND(I220*H220,2)</f>
        <v>0</v>
      </c>
      <c r="BL220" s="18" t="s">
        <v>122</v>
      </c>
      <c r="BM220" s="217" t="s">
        <v>365</v>
      </c>
    </row>
    <row r="221" spans="1:65" s="2" customFormat="1" ht="16.5" customHeight="1">
      <c r="A221" s="35"/>
      <c r="B221" s="36"/>
      <c r="C221" s="263" t="s">
        <v>366</v>
      </c>
      <c r="D221" s="263" t="s">
        <v>178</v>
      </c>
      <c r="E221" s="264" t="s">
        <v>367</v>
      </c>
      <c r="F221" s="265" t="s">
        <v>368</v>
      </c>
      <c r="G221" s="266" t="s">
        <v>130</v>
      </c>
      <c r="H221" s="267">
        <v>131.3</v>
      </c>
      <c r="I221" s="268"/>
      <c r="J221" s="269">
        <f>ROUND(I221*H221,2)</f>
        <v>0</v>
      </c>
      <c r="K221" s="270"/>
      <c r="L221" s="271"/>
      <c r="M221" s="272" t="s">
        <v>1</v>
      </c>
      <c r="N221" s="273" t="s">
        <v>38</v>
      </c>
      <c r="O221" s="72"/>
      <c r="P221" s="215">
        <f>O221*H221</f>
        <v>0</v>
      </c>
      <c r="Q221" s="215">
        <v>0.081</v>
      </c>
      <c r="R221" s="215">
        <f>Q221*H221</f>
        <v>10.6353</v>
      </c>
      <c r="S221" s="215">
        <v>0</v>
      </c>
      <c r="T221" s="21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7" t="s">
        <v>156</v>
      </c>
      <c r="AT221" s="217" t="s">
        <v>178</v>
      </c>
      <c r="AU221" s="217" t="s">
        <v>83</v>
      </c>
      <c r="AY221" s="18" t="s">
        <v>116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81</v>
      </c>
      <c r="BK221" s="218">
        <f>ROUND(I221*H221,2)</f>
        <v>0</v>
      </c>
      <c r="BL221" s="18" t="s">
        <v>122</v>
      </c>
      <c r="BM221" s="217" t="s">
        <v>369</v>
      </c>
    </row>
    <row r="222" spans="2:51" s="13" customFormat="1" ht="10">
      <c r="B222" s="219"/>
      <c r="C222" s="220"/>
      <c r="D222" s="221" t="s">
        <v>140</v>
      </c>
      <c r="E222" s="220"/>
      <c r="F222" s="222" t="s">
        <v>370</v>
      </c>
      <c r="G222" s="220"/>
      <c r="H222" s="223">
        <v>131.3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140</v>
      </c>
      <c r="AU222" s="229" t="s">
        <v>83</v>
      </c>
      <c r="AV222" s="13" t="s">
        <v>83</v>
      </c>
      <c r="AW222" s="13" t="s">
        <v>4</v>
      </c>
      <c r="AX222" s="13" t="s">
        <v>81</v>
      </c>
      <c r="AY222" s="229" t="s">
        <v>116</v>
      </c>
    </row>
    <row r="223" spans="1:65" s="2" customFormat="1" ht="21.75" customHeight="1">
      <c r="A223" s="35"/>
      <c r="B223" s="36"/>
      <c r="C223" s="205" t="s">
        <v>371</v>
      </c>
      <c r="D223" s="205" t="s">
        <v>118</v>
      </c>
      <c r="E223" s="206" t="s">
        <v>372</v>
      </c>
      <c r="F223" s="207" t="s">
        <v>373</v>
      </c>
      <c r="G223" s="208" t="s">
        <v>130</v>
      </c>
      <c r="H223" s="209">
        <v>22</v>
      </c>
      <c r="I223" s="210"/>
      <c r="J223" s="211">
        <f>ROUND(I223*H223,2)</f>
        <v>0</v>
      </c>
      <c r="K223" s="212"/>
      <c r="L223" s="40"/>
      <c r="M223" s="213" t="s">
        <v>1</v>
      </c>
      <c r="N223" s="214" t="s">
        <v>38</v>
      </c>
      <c r="O223" s="72"/>
      <c r="P223" s="215">
        <f>O223*H223</f>
        <v>0</v>
      </c>
      <c r="Q223" s="215">
        <v>0.1295</v>
      </c>
      <c r="R223" s="215">
        <f>Q223*H223</f>
        <v>2.849</v>
      </c>
      <c r="S223" s="215">
        <v>0</v>
      </c>
      <c r="T223" s="21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122</v>
      </c>
      <c r="AT223" s="217" t="s">
        <v>118</v>
      </c>
      <c r="AU223" s="217" t="s">
        <v>83</v>
      </c>
      <c r="AY223" s="18" t="s">
        <v>116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81</v>
      </c>
      <c r="BK223" s="218">
        <f>ROUND(I223*H223,2)</f>
        <v>0</v>
      </c>
      <c r="BL223" s="18" t="s">
        <v>122</v>
      </c>
      <c r="BM223" s="217" t="s">
        <v>374</v>
      </c>
    </row>
    <row r="224" spans="1:65" s="2" customFormat="1" ht="16.5" customHeight="1">
      <c r="A224" s="35"/>
      <c r="B224" s="36"/>
      <c r="C224" s="263" t="s">
        <v>375</v>
      </c>
      <c r="D224" s="263" t="s">
        <v>178</v>
      </c>
      <c r="E224" s="264" t="s">
        <v>376</v>
      </c>
      <c r="F224" s="265" t="s">
        <v>377</v>
      </c>
      <c r="G224" s="266" t="s">
        <v>130</v>
      </c>
      <c r="H224" s="267">
        <v>22.22</v>
      </c>
      <c r="I224" s="268"/>
      <c r="J224" s="269">
        <f>ROUND(I224*H224,2)</f>
        <v>0</v>
      </c>
      <c r="K224" s="270"/>
      <c r="L224" s="271"/>
      <c r="M224" s="272" t="s">
        <v>1</v>
      </c>
      <c r="N224" s="273" t="s">
        <v>38</v>
      </c>
      <c r="O224" s="72"/>
      <c r="P224" s="215">
        <f>O224*H224</f>
        <v>0</v>
      </c>
      <c r="Q224" s="215">
        <v>0.045</v>
      </c>
      <c r="R224" s="215">
        <f>Q224*H224</f>
        <v>0.9998999999999999</v>
      </c>
      <c r="S224" s="215">
        <v>0</v>
      </c>
      <c r="T224" s="21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156</v>
      </c>
      <c r="AT224" s="217" t="s">
        <v>178</v>
      </c>
      <c r="AU224" s="217" t="s">
        <v>83</v>
      </c>
      <c r="AY224" s="18" t="s">
        <v>116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81</v>
      </c>
      <c r="BK224" s="218">
        <f>ROUND(I224*H224,2)</f>
        <v>0</v>
      </c>
      <c r="BL224" s="18" t="s">
        <v>122</v>
      </c>
      <c r="BM224" s="217" t="s">
        <v>378</v>
      </c>
    </row>
    <row r="225" spans="2:51" s="13" customFormat="1" ht="10">
      <c r="B225" s="219"/>
      <c r="C225" s="220"/>
      <c r="D225" s="221" t="s">
        <v>140</v>
      </c>
      <c r="E225" s="220"/>
      <c r="F225" s="222" t="s">
        <v>379</v>
      </c>
      <c r="G225" s="220"/>
      <c r="H225" s="223">
        <v>22.22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140</v>
      </c>
      <c r="AU225" s="229" t="s">
        <v>83</v>
      </c>
      <c r="AV225" s="13" t="s">
        <v>83</v>
      </c>
      <c r="AW225" s="13" t="s">
        <v>4</v>
      </c>
      <c r="AX225" s="13" t="s">
        <v>81</v>
      </c>
      <c r="AY225" s="229" t="s">
        <v>116</v>
      </c>
    </row>
    <row r="226" spans="1:65" s="2" customFormat="1" ht="21.75" customHeight="1">
      <c r="A226" s="35"/>
      <c r="B226" s="36"/>
      <c r="C226" s="205" t="s">
        <v>380</v>
      </c>
      <c r="D226" s="205" t="s">
        <v>118</v>
      </c>
      <c r="E226" s="206" t="s">
        <v>381</v>
      </c>
      <c r="F226" s="207" t="s">
        <v>382</v>
      </c>
      <c r="G226" s="208" t="s">
        <v>121</v>
      </c>
      <c r="H226" s="209">
        <v>460.9</v>
      </c>
      <c r="I226" s="210"/>
      <c r="J226" s="211">
        <f>ROUND(I226*H226,2)</f>
        <v>0</v>
      </c>
      <c r="K226" s="212"/>
      <c r="L226" s="40"/>
      <c r="M226" s="213" t="s">
        <v>1</v>
      </c>
      <c r="N226" s="214" t="s">
        <v>38</v>
      </c>
      <c r="O226" s="72"/>
      <c r="P226" s="215">
        <f>O226*H226</f>
        <v>0</v>
      </c>
      <c r="Q226" s="215">
        <v>0.00048</v>
      </c>
      <c r="R226" s="215">
        <f>Q226*H226</f>
        <v>0.22123199999999998</v>
      </c>
      <c r="S226" s="215">
        <v>0</v>
      </c>
      <c r="T226" s="21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122</v>
      </c>
      <c r="AT226" s="217" t="s">
        <v>118</v>
      </c>
      <c r="AU226" s="217" t="s">
        <v>83</v>
      </c>
      <c r="AY226" s="18" t="s">
        <v>116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81</v>
      </c>
      <c r="BK226" s="218">
        <f>ROUND(I226*H226,2)</f>
        <v>0</v>
      </c>
      <c r="BL226" s="18" t="s">
        <v>122</v>
      </c>
      <c r="BM226" s="217" t="s">
        <v>383</v>
      </c>
    </row>
    <row r="227" spans="2:51" s="15" customFormat="1" ht="10">
      <c r="B227" s="242"/>
      <c r="C227" s="243"/>
      <c r="D227" s="221" t="s">
        <v>140</v>
      </c>
      <c r="E227" s="244" t="s">
        <v>1</v>
      </c>
      <c r="F227" s="245" t="s">
        <v>153</v>
      </c>
      <c r="G227" s="243"/>
      <c r="H227" s="244" t="s">
        <v>1</v>
      </c>
      <c r="I227" s="246"/>
      <c r="J227" s="243"/>
      <c r="K227" s="243"/>
      <c r="L227" s="247"/>
      <c r="M227" s="248"/>
      <c r="N227" s="249"/>
      <c r="O227" s="249"/>
      <c r="P227" s="249"/>
      <c r="Q227" s="249"/>
      <c r="R227" s="249"/>
      <c r="S227" s="249"/>
      <c r="T227" s="250"/>
      <c r="AT227" s="251" t="s">
        <v>140</v>
      </c>
      <c r="AU227" s="251" t="s">
        <v>83</v>
      </c>
      <c r="AV227" s="15" t="s">
        <v>81</v>
      </c>
      <c r="AW227" s="15" t="s">
        <v>30</v>
      </c>
      <c r="AX227" s="15" t="s">
        <v>73</v>
      </c>
      <c r="AY227" s="251" t="s">
        <v>116</v>
      </c>
    </row>
    <row r="228" spans="2:51" s="13" customFormat="1" ht="10">
      <c r="B228" s="219"/>
      <c r="C228" s="220"/>
      <c r="D228" s="221" t="s">
        <v>140</v>
      </c>
      <c r="E228" s="230" t="s">
        <v>1</v>
      </c>
      <c r="F228" s="222" t="s">
        <v>236</v>
      </c>
      <c r="G228" s="220"/>
      <c r="H228" s="223">
        <v>460.9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140</v>
      </c>
      <c r="AU228" s="229" t="s">
        <v>83</v>
      </c>
      <c r="AV228" s="13" t="s">
        <v>83</v>
      </c>
      <c r="AW228" s="13" t="s">
        <v>30</v>
      </c>
      <c r="AX228" s="13" t="s">
        <v>81</v>
      </c>
      <c r="AY228" s="229" t="s">
        <v>116</v>
      </c>
    </row>
    <row r="229" spans="1:65" s="2" customFormat="1" ht="16.5" customHeight="1">
      <c r="A229" s="35"/>
      <c r="B229" s="36"/>
      <c r="C229" s="205" t="s">
        <v>384</v>
      </c>
      <c r="D229" s="205" t="s">
        <v>118</v>
      </c>
      <c r="E229" s="206" t="s">
        <v>385</v>
      </c>
      <c r="F229" s="207" t="s">
        <v>386</v>
      </c>
      <c r="G229" s="208" t="s">
        <v>130</v>
      </c>
      <c r="H229" s="209">
        <v>13.5</v>
      </c>
      <c r="I229" s="210"/>
      <c r="J229" s="211">
        <f>ROUND(I229*H229,2)</f>
        <v>0</v>
      </c>
      <c r="K229" s="212"/>
      <c r="L229" s="40"/>
      <c r="M229" s="213" t="s">
        <v>1</v>
      </c>
      <c r="N229" s="214" t="s">
        <v>38</v>
      </c>
      <c r="O229" s="72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7" t="s">
        <v>122</v>
      </c>
      <c r="AT229" s="217" t="s">
        <v>118</v>
      </c>
      <c r="AU229" s="217" t="s">
        <v>83</v>
      </c>
      <c r="AY229" s="18" t="s">
        <v>116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8" t="s">
        <v>81</v>
      </c>
      <c r="BK229" s="218">
        <f>ROUND(I229*H229,2)</f>
        <v>0</v>
      </c>
      <c r="BL229" s="18" t="s">
        <v>122</v>
      </c>
      <c r="BM229" s="217" t="s">
        <v>387</v>
      </c>
    </row>
    <row r="230" spans="1:65" s="2" customFormat="1" ht="16.5" customHeight="1">
      <c r="A230" s="35"/>
      <c r="B230" s="36"/>
      <c r="C230" s="205" t="s">
        <v>388</v>
      </c>
      <c r="D230" s="205" t="s">
        <v>118</v>
      </c>
      <c r="E230" s="206" t="s">
        <v>389</v>
      </c>
      <c r="F230" s="207" t="s">
        <v>390</v>
      </c>
      <c r="G230" s="208" t="s">
        <v>130</v>
      </c>
      <c r="H230" s="209">
        <v>13.5</v>
      </c>
      <c r="I230" s="210"/>
      <c r="J230" s="211">
        <f>ROUND(I230*H230,2)</f>
        <v>0</v>
      </c>
      <c r="K230" s="212"/>
      <c r="L230" s="40"/>
      <c r="M230" s="213" t="s">
        <v>1</v>
      </c>
      <c r="N230" s="214" t="s">
        <v>38</v>
      </c>
      <c r="O230" s="72"/>
      <c r="P230" s="215">
        <f>O230*H230</f>
        <v>0</v>
      </c>
      <c r="Q230" s="215">
        <v>0.00061</v>
      </c>
      <c r="R230" s="215">
        <f>Q230*H230</f>
        <v>0.008235</v>
      </c>
      <c r="S230" s="215">
        <v>0</v>
      </c>
      <c r="T230" s="21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122</v>
      </c>
      <c r="AT230" s="217" t="s">
        <v>118</v>
      </c>
      <c r="AU230" s="217" t="s">
        <v>83</v>
      </c>
      <c r="AY230" s="18" t="s">
        <v>116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8" t="s">
        <v>81</v>
      </c>
      <c r="BK230" s="218">
        <f>ROUND(I230*H230,2)</f>
        <v>0</v>
      </c>
      <c r="BL230" s="18" t="s">
        <v>122</v>
      </c>
      <c r="BM230" s="217" t="s">
        <v>391</v>
      </c>
    </row>
    <row r="231" spans="2:51" s="13" customFormat="1" ht="10">
      <c r="B231" s="219"/>
      <c r="C231" s="220"/>
      <c r="D231" s="221" t="s">
        <v>140</v>
      </c>
      <c r="E231" s="230" t="s">
        <v>1</v>
      </c>
      <c r="F231" s="222" t="s">
        <v>392</v>
      </c>
      <c r="G231" s="220"/>
      <c r="H231" s="223">
        <v>13.5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140</v>
      </c>
      <c r="AU231" s="229" t="s">
        <v>83</v>
      </c>
      <c r="AV231" s="13" t="s">
        <v>83</v>
      </c>
      <c r="AW231" s="13" t="s">
        <v>30</v>
      </c>
      <c r="AX231" s="13" t="s">
        <v>81</v>
      </c>
      <c r="AY231" s="229" t="s">
        <v>116</v>
      </c>
    </row>
    <row r="232" spans="1:65" s="2" customFormat="1" ht="21.75" customHeight="1">
      <c r="A232" s="35"/>
      <c r="B232" s="36"/>
      <c r="C232" s="205" t="s">
        <v>393</v>
      </c>
      <c r="D232" s="205" t="s">
        <v>118</v>
      </c>
      <c r="E232" s="206" t="s">
        <v>394</v>
      </c>
      <c r="F232" s="207" t="s">
        <v>395</v>
      </c>
      <c r="G232" s="208" t="s">
        <v>130</v>
      </c>
      <c r="H232" s="209">
        <v>162.1</v>
      </c>
      <c r="I232" s="210"/>
      <c r="J232" s="211">
        <f>ROUND(I232*H232,2)</f>
        <v>0</v>
      </c>
      <c r="K232" s="212"/>
      <c r="L232" s="40"/>
      <c r="M232" s="213" t="s">
        <v>1</v>
      </c>
      <c r="N232" s="214" t="s">
        <v>38</v>
      </c>
      <c r="O232" s="72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122</v>
      </c>
      <c r="AT232" s="217" t="s">
        <v>118</v>
      </c>
      <c r="AU232" s="217" t="s">
        <v>83</v>
      </c>
      <c r="AY232" s="18" t="s">
        <v>116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81</v>
      </c>
      <c r="BK232" s="218">
        <f>ROUND(I232*H232,2)</f>
        <v>0</v>
      </c>
      <c r="BL232" s="18" t="s">
        <v>122</v>
      </c>
      <c r="BM232" s="217" t="s">
        <v>396</v>
      </c>
    </row>
    <row r="233" spans="2:63" s="12" customFormat="1" ht="22.75" customHeight="1">
      <c r="B233" s="189"/>
      <c r="C233" s="190"/>
      <c r="D233" s="191" t="s">
        <v>72</v>
      </c>
      <c r="E233" s="203" t="s">
        <v>397</v>
      </c>
      <c r="F233" s="203" t="s">
        <v>398</v>
      </c>
      <c r="G233" s="190"/>
      <c r="H233" s="190"/>
      <c r="I233" s="193"/>
      <c r="J233" s="204">
        <f>BK233</f>
        <v>0</v>
      </c>
      <c r="K233" s="190"/>
      <c r="L233" s="195"/>
      <c r="M233" s="196"/>
      <c r="N233" s="197"/>
      <c r="O233" s="197"/>
      <c r="P233" s="198">
        <f>SUM(P234:P238)</f>
        <v>0</v>
      </c>
      <c r="Q233" s="197"/>
      <c r="R233" s="198">
        <f>SUM(R234:R238)</f>
        <v>0</v>
      </c>
      <c r="S233" s="197"/>
      <c r="T233" s="199">
        <f>SUM(T234:T238)</f>
        <v>0</v>
      </c>
      <c r="AR233" s="200" t="s">
        <v>81</v>
      </c>
      <c r="AT233" s="201" t="s">
        <v>72</v>
      </c>
      <c r="AU233" s="201" t="s">
        <v>81</v>
      </c>
      <c r="AY233" s="200" t="s">
        <v>116</v>
      </c>
      <c r="BK233" s="202">
        <f>SUM(BK234:BK238)</f>
        <v>0</v>
      </c>
    </row>
    <row r="234" spans="1:65" s="2" customFormat="1" ht="16.5" customHeight="1">
      <c r="A234" s="35"/>
      <c r="B234" s="36"/>
      <c r="C234" s="205" t="s">
        <v>399</v>
      </c>
      <c r="D234" s="205" t="s">
        <v>118</v>
      </c>
      <c r="E234" s="206" t="s">
        <v>400</v>
      </c>
      <c r="F234" s="207" t="s">
        <v>401</v>
      </c>
      <c r="G234" s="208" t="s">
        <v>181</v>
      </c>
      <c r="H234" s="209">
        <v>33.747</v>
      </c>
      <c r="I234" s="210"/>
      <c r="J234" s="211">
        <f>ROUND(I234*H234,2)</f>
        <v>0</v>
      </c>
      <c r="K234" s="212"/>
      <c r="L234" s="40"/>
      <c r="M234" s="213" t="s">
        <v>1</v>
      </c>
      <c r="N234" s="214" t="s">
        <v>38</v>
      </c>
      <c r="O234" s="72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122</v>
      </c>
      <c r="AT234" s="217" t="s">
        <v>118</v>
      </c>
      <c r="AU234" s="217" t="s">
        <v>83</v>
      </c>
      <c r="AY234" s="18" t="s">
        <v>116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8" t="s">
        <v>81</v>
      </c>
      <c r="BK234" s="218">
        <f>ROUND(I234*H234,2)</f>
        <v>0</v>
      </c>
      <c r="BL234" s="18" t="s">
        <v>122</v>
      </c>
      <c r="BM234" s="217" t="s">
        <v>402</v>
      </c>
    </row>
    <row r="235" spans="1:65" s="2" customFormat="1" ht="21.75" customHeight="1">
      <c r="A235" s="35"/>
      <c r="B235" s="36"/>
      <c r="C235" s="205" t="s">
        <v>403</v>
      </c>
      <c r="D235" s="205" t="s">
        <v>118</v>
      </c>
      <c r="E235" s="206" t="s">
        <v>404</v>
      </c>
      <c r="F235" s="207" t="s">
        <v>405</v>
      </c>
      <c r="G235" s="208" t="s">
        <v>181</v>
      </c>
      <c r="H235" s="209">
        <v>303.723</v>
      </c>
      <c r="I235" s="210"/>
      <c r="J235" s="211">
        <f>ROUND(I235*H235,2)</f>
        <v>0</v>
      </c>
      <c r="K235" s="212"/>
      <c r="L235" s="40"/>
      <c r="M235" s="213" t="s">
        <v>1</v>
      </c>
      <c r="N235" s="214" t="s">
        <v>38</v>
      </c>
      <c r="O235" s="72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122</v>
      </c>
      <c r="AT235" s="217" t="s">
        <v>118</v>
      </c>
      <c r="AU235" s="217" t="s">
        <v>83</v>
      </c>
      <c r="AY235" s="18" t="s">
        <v>116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81</v>
      </c>
      <c r="BK235" s="218">
        <f>ROUND(I235*H235,2)</f>
        <v>0</v>
      </c>
      <c r="BL235" s="18" t="s">
        <v>122</v>
      </c>
      <c r="BM235" s="217" t="s">
        <v>406</v>
      </c>
    </row>
    <row r="236" spans="2:51" s="13" customFormat="1" ht="10">
      <c r="B236" s="219"/>
      <c r="C236" s="220"/>
      <c r="D236" s="221" t="s">
        <v>140</v>
      </c>
      <c r="E236" s="220"/>
      <c r="F236" s="222" t="s">
        <v>407</v>
      </c>
      <c r="G236" s="220"/>
      <c r="H236" s="223">
        <v>303.723</v>
      </c>
      <c r="I236" s="224"/>
      <c r="J236" s="220"/>
      <c r="K236" s="220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140</v>
      </c>
      <c r="AU236" s="229" t="s">
        <v>83</v>
      </c>
      <c r="AV236" s="13" t="s">
        <v>83</v>
      </c>
      <c r="AW236" s="13" t="s">
        <v>4</v>
      </c>
      <c r="AX236" s="13" t="s">
        <v>81</v>
      </c>
      <c r="AY236" s="229" t="s">
        <v>116</v>
      </c>
    </row>
    <row r="237" spans="1:65" s="2" customFormat="1" ht="21.75" customHeight="1">
      <c r="A237" s="35"/>
      <c r="B237" s="36"/>
      <c r="C237" s="205" t="s">
        <v>408</v>
      </c>
      <c r="D237" s="205" t="s">
        <v>118</v>
      </c>
      <c r="E237" s="206" t="s">
        <v>409</v>
      </c>
      <c r="F237" s="207" t="s">
        <v>410</v>
      </c>
      <c r="G237" s="208" t="s">
        <v>181</v>
      </c>
      <c r="H237" s="209">
        <v>33.747</v>
      </c>
      <c r="I237" s="210"/>
      <c r="J237" s="211">
        <f>ROUND(I237*H237,2)</f>
        <v>0</v>
      </c>
      <c r="K237" s="212"/>
      <c r="L237" s="40"/>
      <c r="M237" s="213" t="s">
        <v>1</v>
      </c>
      <c r="N237" s="214" t="s">
        <v>38</v>
      </c>
      <c r="O237" s="72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7" t="s">
        <v>122</v>
      </c>
      <c r="AT237" s="217" t="s">
        <v>118</v>
      </c>
      <c r="AU237" s="217" t="s">
        <v>83</v>
      </c>
      <c r="AY237" s="18" t="s">
        <v>116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8" t="s">
        <v>81</v>
      </c>
      <c r="BK237" s="218">
        <f>ROUND(I237*H237,2)</f>
        <v>0</v>
      </c>
      <c r="BL237" s="18" t="s">
        <v>122</v>
      </c>
      <c r="BM237" s="217" t="s">
        <v>411</v>
      </c>
    </row>
    <row r="238" spans="1:65" s="2" customFormat="1" ht="21.75" customHeight="1">
      <c r="A238" s="35"/>
      <c r="B238" s="36"/>
      <c r="C238" s="205" t="s">
        <v>412</v>
      </c>
      <c r="D238" s="205" t="s">
        <v>118</v>
      </c>
      <c r="E238" s="206" t="s">
        <v>413</v>
      </c>
      <c r="F238" s="207" t="s">
        <v>414</v>
      </c>
      <c r="G238" s="208" t="s">
        <v>181</v>
      </c>
      <c r="H238" s="209">
        <v>3.399</v>
      </c>
      <c r="I238" s="210"/>
      <c r="J238" s="211">
        <f>ROUND(I238*H238,2)</f>
        <v>0</v>
      </c>
      <c r="K238" s="212"/>
      <c r="L238" s="40"/>
      <c r="M238" s="213" t="s">
        <v>1</v>
      </c>
      <c r="N238" s="214" t="s">
        <v>38</v>
      </c>
      <c r="O238" s="72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122</v>
      </c>
      <c r="AT238" s="217" t="s">
        <v>118</v>
      </c>
      <c r="AU238" s="217" t="s">
        <v>83</v>
      </c>
      <c r="AY238" s="18" t="s">
        <v>116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8" t="s">
        <v>81</v>
      </c>
      <c r="BK238" s="218">
        <f>ROUND(I238*H238,2)</f>
        <v>0</v>
      </c>
      <c r="BL238" s="18" t="s">
        <v>122</v>
      </c>
      <c r="BM238" s="217" t="s">
        <v>415</v>
      </c>
    </row>
    <row r="239" spans="2:63" s="12" customFormat="1" ht="22.75" customHeight="1">
      <c r="B239" s="189"/>
      <c r="C239" s="190"/>
      <c r="D239" s="191" t="s">
        <v>72</v>
      </c>
      <c r="E239" s="203" t="s">
        <v>416</v>
      </c>
      <c r="F239" s="203" t="s">
        <v>417</v>
      </c>
      <c r="G239" s="190"/>
      <c r="H239" s="190"/>
      <c r="I239" s="193"/>
      <c r="J239" s="204">
        <f>BK239</f>
        <v>0</v>
      </c>
      <c r="K239" s="190"/>
      <c r="L239" s="195"/>
      <c r="M239" s="196"/>
      <c r="N239" s="197"/>
      <c r="O239" s="197"/>
      <c r="P239" s="198">
        <f>P240</f>
        <v>0</v>
      </c>
      <c r="Q239" s="197"/>
      <c r="R239" s="198">
        <f>R240</f>
        <v>0</v>
      </c>
      <c r="S239" s="197"/>
      <c r="T239" s="199">
        <f>T240</f>
        <v>0</v>
      </c>
      <c r="AR239" s="200" t="s">
        <v>81</v>
      </c>
      <c r="AT239" s="201" t="s">
        <v>72</v>
      </c>
      <c r="AU239" s="201" t="s">
        <v>81</v>
      </c>
      <c r="AY239" s="200" t="s">
        <v>116</v>
      </c>
      <c r="BK239" s="202">
        <f>BK240</f>
        <v>0</v>
      </c>
    </row>
    <row r="240" spans="1:65" s="2" customFormat="1" ht="21.75" customHeight="1">
      <c r="A240" s="35"/>
      <c r="B240" s="36"/>
      <c r="C240" s="205" t="s">
        <v>418</v>
      </c>
      <c r="D240" s="205" t="s">
        <v>118</v>
      </c>
      <c r="E240" s="206" t="s">
        <v>419</v>
      </c>
      <c r="F240" s="207" t="s">
        <v>420</v>
      </c>
      <c r="G240" s="208" t="s">
        <v>181</v>
      </c>
      <c r="H240" s="209">
        <v>129.865</v>
      </c>
      <c r="I240" s="210"/>
      <c r="J240" s="211">
        <f>ROUND(I240*H240,2)</f>
        <v>0</v>
      </c>
      <c r="K240" s="212"/>
      <c r="L240" s="40"/>
      <c r="M240" s="274" t="s">
        <v>1</v>
      </c>
      <c r="N240" s="275" t="s">
        <v>38</v>
      </c>
      <c r="O240" s="276"/>
      <c r="P240" s="277">
        <f>O240*H240</f>
        <v>0</v>
      </c>
      <c r="Q240" s="277">
        <v>0</v>
      </c>
      <c r="R240" s="277">
        <f>Q240*H240</f>
        <v>0</v>
      </c>
      <c r="S240" s="277">
        <v>0</v>
      </c>
      <c r="T240" s="278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122</v>
      </c>
      <c r="AT240" s="217" t="s">
        <v>118</v>
      </c>
      <c r="AU240" s="217" t="s">
        <v>83</v>
      </c>
      <c r="AY240" s="18" t="s">
        <v>116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81</v>
      </c>
      <c r="BK240" s="218">
        <f>ROUND(I240*H240,2)</f>
        <v>0</v>
      </c>
      <c r="BL240" s="18" t="s">
        <v>122</v>
      </c>
      <c r="BM240" s="217" t="s">
        <v>421</v>
      </c>
    </row>
    <row r="241" spans="1:31" s="2" customFormat="1" ht="7" customHeight="1">
      <c r="A241" s="35"/>
      <c r="B241" s="55"/>
      <c r="C241" s="56"/>
      <c r="D241" s="56"/>
      <c r="E241" s="56"/>
      <c r="F241" s="56"/>
      <c r="G241" s="56"/>
      <c r="H241" s="56"/>
      <c r="I241" s="153"/>
      <c r="J241" s="56"/>
      <c r="K241" s="56"/>
      <c r="L241" s="40"/>
      <c r="M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</row>
  </sheetData>
  <sheetProtection algorithmName="SHA-512" hashValue="wyPB7+vUfxTY6MJBU6uicJ3SaKA9eyDLGmtlrrhMInOY5Oy1+bNPK+vDsdqwLQXevZRYlTmOZsXxMeLbZIGpjA==" saltValue="MmlTWmMBo1BzWAhfHr7i3JnfqdHM2qDXsD/6CE3dEKrf7pxOfGqjNvZK3QGQh9B+l6zw/m/ptnwakum5eA0gKA==" spinCount="100000" sheet="1" objects="1" scenarios="1" formatColumns="0" formatRows="0" autoFilter="0"/>
  <autoFilter ref="C121:K24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7" customHeight="1">
      <c r="I2" s="10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8" t="s">
        <v>86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</row>
    <row r="4" spans="2:46" s="1" customFormat="1" ht="25" customHeight="1">
      <c r="B4" s="21"/>
      <c r="D4" s="113" t="s">
        <v>87</v>
      </c>
      <c r="I4" s="109"/>
      <c r="L4" s="21"/>
      <c r="M4" s="114" t="s">
        <v>10</v>
      </c>
      <c r="AT4" s="18" t="s">
        <v>4</v>
      </c>
    </row>
    <row r="5" spans="2:12" s="1" customFormat="1" ht="7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20" t="str">
        <f>'Rekapitulace stavby'!K6</f>
        <v>Úprava veřejného prostranství - parkoviště Kramolna</v>
      </c>
      <c r="F7" s="321"/>
      <c r="G7" s="321"/>
      <c r="H7" s="321"/>
      <c r="I7" s="109"/>
      <c r="L7" s="21"/>
    </row>
    <row r="8" spans="1:31" s="2" customFormat="1" ht="12" customHeight="1">
      <c r="A8" s="35"/>
      <c r="B8" s="40"/>
      <c r="C8" s="35"/>
      <c r="D8" s="115" t="s">
        <v>88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2" t="s">
        <v>422</v>
      </c>
      <c r="F9" s="323"/>
      <c r="G9" s="323"/>
      <c r="H9" s="323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9. 8. 2019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'Rekapitulace stavby'!E14</f>
        <v>Vyplň údaj</v>
      </c>
      <c r="F18" s="325"/>
      <c r="G18" s="325"/>
      <c r="H18" s="325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26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26" t="s">
        <v>1</v>
      </c>
      <c r="F27" s="326"/>
      <c r="G27" s="326"/>
      <c r="H27" s="326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37</v>
      </c>
      <c r="E33" s="115" t="s">
        <v>38</v>
      </c>
      <c r="F33" s="131">
        <f>ROUND((SUM(BE117:BE124)),2)</f>
        <v>0</v>
      </c>
      <c r="G33" s="35"/>
      <c r="H33" s="35"/>
      <c r="I33" s="132">
        <v>0.21</v>
      </c>
      <c r="J33" s="131">
        <f>ROUND(((SUM(BE117:BE124))*I33),2)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39</v>
      </c>
      <c r="F34" s="131">
        <f>ROUND((SUM(BF117:BF124)),2)</f>
        <v>0</v>
      </c>
      <c r="G34" s="35"/>
      <c r="H34" s="35"/>
      <c r="I34" s="132">
        <v>0.15</v>
      </c>
      <c r="J34" s="131">
        <f>ROUND(((SUM(BF117:BF124))*I34),2)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40</v>
      </c>
      <c r="F35" s="131">
        <f>ROUND((SUM(BG117:BG124)),2)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41</v>
      </c>
      <c r="F36" s="131">
        <f>ROUND((SUM(BH117:BH124)),2)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42</v>
      </c>
      <c r="F37" s="131">
        <f>ROUND((SUM(BI117:BI124)),2)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0">
      <c r="B51" s="21"/>
      <c r="L51" s="21"/>
    </row>
    <row r="52" spans="2:12" ht="10">
      <c r="B52" s="21"/>
      <c r="L52" s="21"/>
    </row>
    <row r="53" spans="2:12" ht="10">
      <c r="B53" s="21"/>
      <c r="L53" s="21"/>
    </row>
    <row r="54" spans="2:12" ht="10">
      <c r="B54" s="21"/>
      <c r="L54" s="21"/>
    </row>
    <row r="55" spans="2:12" ht="10">
      <c r="B55" s="21"/>
      <c r="L55" s="21"/>
    </row>
    <row r="56" spans="2:12" ht="10">
      <c r="B56" s="21"/>
      <c r="L56" s="21"/>
    </row>
    <row r="57" spans="2:12" ht="10">
      <c r="B57" s="21"/>
      <c r="L57" s="21"/>
    </row>
    <row r="58" spans="2:12" ht="10">
      <c r="B58" s="21"/>
      <c r="L58" s="21"/>
    </row>
    <row r="59" spans="2:12" ht="10">
      <c r="B59" s="21"/>
      <c r="L59" s="21"/>
    </row>
    <row r="60" spans="2:12" ht="10">
      <c r="B60" s="21"/>
      <c r="L60" s="21"/>
    </row>
    <row r="61" spans="1:31" s="2" customFormat="1" ht="12.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">
      <c r="B62" s="21"/>
      <c r="L62" s="21"/>
    </row>
    <row r="63" spans="2:12" ht="10">
      <c r="B63" s="21"/>
      <c r="L63" s="21"/>
    </row>
    <row r="64" spans="2:12" ht="10">
      <c r="B64" s="21"/>
      <c r="L64" s="21"/>
    </row>
    <row r="65" spans="1:31" s="2" customFormat="1" ht="13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">
      <c r="B66" s="21"/>
      <c r="L66" s="21"/>
    </row>
    <row r="67" spans="2:12" ht="10">
      <c r="B67" s="21"/>
      <c r="L67" s="21"/>
    </row>
    <row r="68" spans="2:12" ht="10">
      <c r="B68" s="21"/>
      <c r="L68" s="21"/>
    </row>
    <row r="69" spans="2:12" ht="10">
      <c r="B69" s="21"/>
      <c r="L69" s="21"/>
    </row>
    <row r="70" spans="2:12" ht="10">
      <c r="B70" s="21"/>
      <c r="L70" s="21"/>
    </row>
    <row r="71" spans="2:12" ht="10">
      <c r="B71" s="21"/>
      <c r="L71" s="21"/>
    </row>
    <row r="72" spans="2:12" ht="10">
      <c r="B72" s="21"/>
      <c r="L72" s="21"/>
    </row>
    <row r="73" spans="2:12" ht="10">
      <c r="B73" s="21"/>
      <c r="L73" s="21"/>
    </row>
    <row r="74" spans="2:12" ht="10">
      <c r="B74" s="21"/>
      <c r="L74" s="21"/>
    </row>
    <row r="75" spans="2:12" ht="10">
      <c r="B75" s="21"/>
      <c r="L75" s="21"/>
    </row>
    <row r="76" spans="1:31" s="2" customFormat="1" ht="12.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4" t="s">
        <v>90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7" t="str">
        <f>E7</f>
        <v>Úprava veřejného prostranství - parkoviště Kramolna</v>
      </c>
      <c r="F85" s="328"/>
      <c r="G85" s="328"/>
      <c r="H85" s="328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88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98" t="str">
        <f>E9</f>
        <v>VON - Vedlejší a ostatní náklady stavby</v>
      </c>
      <c r="F87" s="329"/>
      <c r="G87" s="329"/>
      <c r="H87" s="329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9. 8. 2019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91</v>
      </c>
      <c r="D94" s="158"/>
      <c r="E94" s="158"/>
      <c r="F94" s="158"/>
      <c r="G94" s="158"/>
      <c r="H94" s="158"/>
      <c r="I94" s="159"/>
      <c r="J94" s="160" t="s">
        <v>92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61" t="s">
        <v>93</v>
      </c>
      <c r="D96" s="37"/>
      <c r="E96" s="37"/>
      <c r="F96" s="37"/>
      <c r="G96" s="37"/>
      <c r="H96" s="37"/>
      <c r="I96" s="116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94</v>
      </c>
    </row>
    <row r="97" spans="2:12" s="9" customFormat="1" ht="25" customHeight="1">
      <c r="B97" s="162"/>
      <c r="C97" s="163"/>
      <c r="D97" s="164" t="s">
        <v>423</v>
      </c>
      <c r="E97" s="165"/>
      <c r="F97" s="165"/>
      <c r="G97" s="165"/>
      <c r="H97" s="165"/>
      <c r="I97" s="166"/>
      <c r="J97" s="167">
        <f>J118</f>
        <v>0</v>
      </c>
      <c r="K97" s="163"/>
      <c r="L97" s="168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116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7" customHeight="1">
      <c r="A99" s="35"/>
      <c r="B99" s="55"/>
      <c r="C99" s="56"/>
      <c r="D99" s="56"/>
      <c r="E99" s="56"/>
      <c r="F99" s="56"/>
      <c r="G99" s="56"/>
      <c r="H99" s="56"/>
      <c r="I99" s="153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7" customHeight="1">
      <c r="A103" s="35"/>
      <c r="B103" s="57"/>
      <c r="C103" s="58"/>
      <c r="D103" s="58"/>
      <c r="E103" s="58"/>
      <c r="F103" s="58"/>
      <c r="G103" s="58"/>
      <c r="H103" s="58"/>
      <c r="I103" s="156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5" customHeight="1">
      <c r="A104" s="35"/>
      <c r="B104" s="36"/>
      <c r="C104" s="24" t="s">
        <v>101</v>
      </c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7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116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27" t="str">
        <f>E7</f>
        <v>Úprava veřejného prostranství - parkoviště Kramolna</v>
      </c>
      <c r="F107" s="328"/>
      <c r="G107" s="328"/>
      <c r="H107" s="328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88</v>
      </c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98" t="str">
        <f>E9</f>
        <v>VON - Vedlejší a ostatní náklady stavby</v>
      </c>
      <c r="F109" s="329"/>
      <c r="G109" s="329"/>
      <c r="H109" s="329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7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118" t="s">
        <v>22</v>
      </c>
      <c r="J111" s="67" t="str">
        <f>IF(J12="","",J12)</f>
        <v>9. 8. 2019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7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30" t="s">
        <v>24</v>
      </c>
      <c r="D113" s="37"/>
      <c r="E113" s="37"/>
      <c r="F113" s="28" t="str">
        <f>E15</f>
        <v xml:space="preserve"> </v>
      </c>
      <c r="G113" s="37"/>
      <c r="H113" s="37"/>
      <c r="I113" s="118" t="s">
        <v>29</v>
      </c>
      <c r="J113" s="33" t="str">
        <f>E21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118" t="s">
        <v>31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2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76"/>
      <c r="B116" s="177"/>
      <c r="C116" s="178" t="s">
        <v>102</v>
      </c>
      <c r="D116" s="179" t="s">
        <v>58</v>
      </c>
      <c r="E116" s="179" t="s">
        <v>54</v>
      </c>
      <c r="F116" s="179" t="s">
        <v>55</v>
      </c>
      <c r="G116" s="179" t="s">
        <v>103</v>
      </c>
      <c r="H116" s="179" t="s">
        <v>104</v>
      </c>
      <c r="I116" s="180" t="s">
        <v>105</v>
      </c>
      <c r="J116" s="181" t="s">
        <v>92</v>
      </c>
      <c r="K116" s="182" t="s">
        <v>106</v>
      </c>
      <c r="L116" s="183"/>
      <c r="M116" s="76" t="s">
        <v>1</v>
      </c>
      <c r="N116" s="77" t="s">
        <v>37</v>
      </c>
      <c r="O116" s="77" t="s">
        <v>107</v>
      </c>
      <c r="P116" s="77" t="s">
        <v>108</v>
      </c>
      <c r="Q116" s="77" t="s">
        <v>109</v>
      </c>
      <c r="R116" s="77" t="s">
        <v>110</v>
      </c>
      <c r="S116" s="77" t="s">
        <v>111</v>
      </c>
      <c r="T116" s="78" t="s">
        <v>112</v>
      </c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</row>
    <row r="117" spans="1:63" s="2" customFormat="1" ht="22.75" customHeight="1">
      <c r="A117" s="35"/>
      <c r="B117" s="36"/>
      <c r="C117" s="83" t="s">
        <v>113</v>
      </c>
      <c r="D117" s="37"/>
      <c r="E117" s="37"/>
      <c r="F117" s="37"/>
      <c r="G117" s="37"/>
      <c r="H117" s="37"/>
      <c r="I117" s="116"/>
      <c r="J117" s="184">
        <f>BK117</f>
        <v>0</v>
      </c>
      <c r="K117" s="37"/>
      <c r="L117" s="40"/>
      <c r="M117" s="79"/>
      <c r="N117" s="185"/>
      <c r="O117" s="80"/>
      <c r="P117" s="186">
        <f>P118</f>
        <v>0</v>
      </c>
      <c r="Q117" s="80"/>
      <c r="R117" s="186">
        <f>R118</f>
        <v>0</v>
      </c>
      <c r="S117" s="80"/>
      <c r="T117" s="187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72</v>
      </c>
      <c r="AU117" s="18" t="s">
        <v>94</v>
      </c>
      <c r="BK117" s="188">
        <f>BK118</f>
        <v>0</v>
      </c>
    </row>
    <row r="118" spans="2:63" s="12" customFormat="1" ht="25.9" customHeight="1">
      <c r="B118" s="189"/>
      <c r="C118" s="190"/>
      <c r="D118" s="191" t="s">
        <v>72</v>
      </c>
      <c r="E118" s="192" t="s">
        <v>424</v>
      </c>
      <c r="F118" s="192" t="s">
        <v>425</v>
      </c>
      <c r="G118" s="190"/>
      <c r="H118" s="190"/>
      <c r="I118" s="193"/>
      <c r="J118" s="194">
        <f>BK118</f>
        <v>0</v>
      </c>
      <c r="K118" s="190"/>
      <c r="L118" s="195"/>
      <c r="M118" s="196"/>
      <c r="N118" s="197"/>
      <c r="O118" s="197"/>
      <c r="P118" s="198">
        <f>SUM(P119:P124)</f>
        <v>0</v>
      </c>
      <c r="Q118" s="197"/>
      <c r="R118" s="198">
        <f>SUM(R119:R124)</f>
        <v>0</v>
      </c>
      <c r="S118" s="197"/>
      <c r="T118" s="199">
        <f>SUM(T119:T124)</f>
        <v>0</v>
      </c>
      <c r="AR118" s="200" t="s">
        <v>135</v>
      </c>
      <c r="AT118" s="201" t="s">
        <v>72</v>
      </c>
      <c r="AU118" s="201" t="s">
        <v>73</v>
      </c>
      <c r="AY118" s="200" t="s">
        <v>116</v>
      </c>
      <c r="BK118" s="202">
        <f>SUM(BK119:BK124)</f>
        <v>0</v>
      </c>
    </row>
    <row r="119" spans="1:65" s="2" customFormat="1" ht="55.5" customHeight="1">
      <c r="A119" s="35"/>
      <c r="B119" s="36"/>
      <c r="C119" s="205" t="s">
        <v>81</v>
      </c>
      <c r="D119" s="205" t="s">
        <v>118</v>
      </c>
      <c r="E119" s="206" t="s">
        <v>426</v>
      </c>
      <c r="F119" s="207" t="s">
        <v>427</v>
      </c>
      <c r="G119" s="208" t="s">
        <v>428</v>
      </c>
      <c r="H119" s="209">
        <v>1</v>
      </c>
      <c r="I119" s="210"/>
      <c r="J119" s="211">
        <f aca="true" t="shared" si="0" ref="J119:J124">ROUND(I119*H119,2)</f>
        <v>0</v>
      </c>
      <c r="K119" s="212"/>
      <c r="L119" s="40"/>
      <c r="M119" s="213" t="s">
        <v>1</v>
      </c>
      <c r="N119" s="214" t="s">
        <v>38</v>
      </c>
      <c r="O119" s="72"/>
      <c r="P119" s="215">
        <f aca="true" t="shared" si="1" ref="P119:P124">O119*H119</f>
        <v>0</v>
      </c>
      <c r="Q119" s="215">
        <v>0</v>
      </c>
      <c r="R119" s="215">
        <f aca="true" t="shared" si="2" ref="R119:R124">Q119*H119</f>
        <v>0</v>
      </c>
      <c r="S119" s="215">
        <v>0</v>
      </c>
      <c r="T119" s="216">
        <f aca="true" t="shared" si="3" ref="T119:T124"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7" t="s">
        <v>122</v>
      </c>
      <c r="AT119" s="217" t="s">
        <v>118</v>
      </c>
      <c r="AU119" s="217" t="s">
        <v>81</v>
      </c>
      <c r="AY119" s="18" t="s">
        <v>116</v>
      </c>
      <c r="BE119" s="218">
        <f aca="true" t="shared" si="4" ref="BE119:BE124">IF(N119="základní",J119,0)</f>
        <v>0</v>
      </c>
      <c r="BF119" s="218">
        <f aca="true" t="shared" si="5" ref="BF119:BF124">IF(N119="snížená",J119,0)</f>
        <v>0</v>
      </c>
      <c r="BG119" s="218">
        <f aca="true" t="shared" si="6" ref="BG119:BG124">IF(N119="zákl. přenesená",J119,0)</f>
        <v>0</v>
      </c>
      <c r="BH119" s="218">
        <f aca="true" t="shared" si="7" ref="BH119:BH124">IF(N119="sníž. přenesená",J119,0)</f>
        <v>0</v>
      </c>
      <c r="BI119" s="218">
        <f aca="true" t="shared" si="8" ref="BI119:BI124">IF(N119="nulová",J119,0)</f>
        <v>0</v>
      </c>
      <c r="BJ119" s="18" t="s">
        <v>81</v>
      </c>
      <c r="BK119" s="218">
        <f aca="true" t="shared" si="9" ref="BK119:BK124">ROUND(I119*H119,2)</f>
        <v>0</v>
      </c>
      <c r="BL119" s="18" t="s">
        <v>122</v>
      </c>
      <c r="BM119" s="217" t="s">
        <v>429</v>
      </c>
    </row>
    <row r="120" spans="1:65" s="2" customFormat="1" ht="16.5" customHeight="1">
      <c r="A120" s="35"/>
      <c r="B120" s="36"/>
      <c r="C120" s="205" t="s">
        <v>83</v>
      </c>
      <c r="D120" s="205" t="s">
        <v>118</v>
      </c>
      <c r="E120" s="206" t="s">
        <v>430</v>
      </c>
      <c r="F120" s="207" t="s">
        <v>431</v>
      </c>
      <c r="G120" s="208" t="s">
        <v>428</v>
      </c>
      <c r="H120" s="209">
        <v>1</v>
      </c>
      <c r="I120" s="210"/>
      <c r="J120" s="211">
        <f t="shared" si="0"/>
        <v>0</v>
      </c>
      <c r="K120" s="212"/>
      <c r="L120" s="40"/>
      <c r="M120" s="213" t="s">
        <v>1</v>
      </c>
      <c r="N120" s="214" t="s">
        <v>38</v>
      </c>
      <c r="O120" s="72"/>
      <c r="P120" s="215">
        <f t="shared" si="1"/>
        <v>0</v>
      </c>
      <c r="Q120" s="215">
        <v>0</v>
      </c>
      <c r="R120" s="215">
        <f t="shared" si="2"/>
        <v>0</v>
      </c>
      <c r="S120" s="215">
        <v>0</v>
      </c>
      <c r="T120" s="216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7" t="s">
        <v>122</v>
      </c>
      <c r="AT120" s="217" t="s">
        <v>118</v>
      </c>
      <c r="AU120" s="217" t="s">
        <v>81</v>
      </c>
      <c r="AY120" s="18" t="s">
        <v>116</v>
      </c>
      <c r="BE120" s="218">
        <f t="shared" si="4"/>
        <v>0</v>
      </c>
      <c r="BF120" s="218">
        <f t="shared" si="5"/>
        <v>0</v>
      </c>
      <c r="BG120" s="218">
        <f t="shared" si="6"/>
        <v>0</v>
      </c>
      <c r="BH120" s="218">
        <f t="shared" si="7"/>
        <v>0</v>
      </c>
      <c r="BI120" s="218">
        <f t="shared" si="8"/>
        <v>0</v>
      </c>
      <c r="BJ120" s="18" t="s">
        <v>81</v>
      </c>
      <c r="BK120" s="218">
        <f t="shared" si="9"/>
        <v>0</v>
      </c>
      <c r="BL120" s="18" t="s">
        <v>122</v>
      </c>
      <c r="BM120" s="217" t="s">
        <v>432</v>
      </c>
    </row>
    <row r="121" spans="1:65" s="2" customFormat="1" ht="16.5" customHeight="1">
      <c r="A121" s="35"/>
      <c r="B121" s="36"/>
      <c r="C121" s="205" t="s">
        <v>127</v>
      </c>
      <c r="D121" s="205" t="s">
        <v>118</v>
      </c>
      <c r="E121" s="206" t="s">
        <v>433</v>
      </c>
      <c r="F121" s="207" t="s">
        <v>434</v>
      </c>
      <c r="G121" s="208" t="s">
        <v>428</v>
      </c>
      <c r="H121" s="209">
        <v>1</v>
      </c>
      <c r="I121" s="210"/>
      <c r="J121" s="211">
        <f t="shared" si="0"/>
        <v>0</v>
      </c>
      <c r="K121" s="212"/>
      <c r="L121" s="40"/>
      <c r="M121" s="213" t="s">
        <v>1</v>
      </c>
      <c r="N121" s="214" t="s">
        <v>38</v>
      </c>
      <c r="O121" s="72"/>
      <c r="P121" s="215">
        <f t="shared" si="1"/>
        <v>0</v>
      </c>
      <c r="Q121" s="215">
        <v>0</v>
      </c>
      <c r="R121" s="215">
        <f t="shared" si="2"/>
        <v>0</v>
      </c>
      <c r="S121" s="215">
        <v>0</v>
      </c>
      <c r="T121" s="216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7" t="s">
        <v>122</v>
      </c>
      <c r="AT121" s="217" t="s">
        <v>118</v>
      </c>
      <c r="AU121" s="217" t="s">
        <v>81</v>
      </c>
      <c r="AY121" s="18" t="s">
        <v>116</v>
      </c>
      <c r="BE121" s="218">
        <f t="shared" si="4"/>
        <v>0</v>
      </c>
      <c r="BF121" s="218">
        <f t="shared" si="5"/>
        <v>0</v>
      </c>
      <c r="BG121" s="218">
        <f t="shared" si="6"/>
        <v>0</v>
      </c>
      <c r="BH121" s="218">
        <f t="shared" si="7"/>
        <v>0</v>
      </c>
      <c r="BI121" s="218">
        <f t="shared" si="8"/>
        <v>0</v>
      </c>
      <c r="BJ121" s="18" t="s">
        <v>81</v>
      </c>
      <c r="BK121" s="218">
        <f t="shared" si="9"/>
        <v>0</v>
      </c>
      <c r="BL121" s="18" t="s">
        <v>122</v>
      </c>
      <c r="BM121" s="217" t="s">
        <v>435</v>
      </c>
    </row>
    <row r="122" spans="1:65" s="2" customFormat="1" ht="16.5" customHeight="1">
      <c r="A122" s="35"/>
      <c r="B122" s="36"/>
      <c r="C122" s="205" t="s">
        <v>122</v>
      </c>
      <c r="D122" s="205" t="s">
        <v>118</v>
      </c>
      <c r="E122" s="206" t="s">
        <v>436</v>
      </c>
      <c r="F122" s="207" t="s">
        <v>437</v>
      </c>
      <c r="G122" s="208" t="s">
        <v>428</v>
      </c>
      <c r="H122" s="209">
        <v>1</v>
      </c>
      <c r="I122" s="210"/>
      <c r="J122" s="211">
        <f t="shared" si="0"/>
        <v>0</v>
      </c>
      <c r="K122" s="212"/>
      <c r="L122" s="40"/>
      <c r="M122" s="213" t="s">
        <v>1</v>
      </c>
      <c r="N122" s="214" t="s">
        <v>38</v>
      </c>
      <c r="O122" s="72"/>
      <c r="P122" s="215">
        <f t="shared" si="1"/>
        <v>0</v>
      </c>
      <c r="Q122" s="215">
        <v>0</v>
      </c>
      <c r="R122" s="215">
        <f t="shared" si="2"/>
        <v>0</v>
      </c>
      <c r="S122" s="215">
        <v>0</v>
      </c>
      <c r="T122" s="216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7" t="s">
        <v>122</v>
      </c>
      <c r="AT122" s="217" t="s">
        <v>118</v>
      </c>
      <c r="AU122" s="217" t="s">
        <v>81</v>
      </c>
      <c r="AY122" s="18" t="s">
        <v>116</v>
      </c>
      <c r="BE122" s="218">
        <f t="shared" si="4"/>
        <v>0</v>
      </c>
      <c r="BF122" s="218">
        <f t="shared" si="5"/>
        <v>0</v>
      </c>
      <c r="BG122" s="218">
        <f t="shared" si="6"/>
        <v>0</v>
      </c>
      <c r="BH122" s="218">
        <f t="shared" si="7"/>
        <v>0</v>
      </c>
      <c r="BI122" s="218">
        <f t="shared" si="8"/>
        <v>0</v>
      </c>
      <c r="BJ122" s="18" t="s">
        <v>81</v>
      </c>
      <c r="BK122" s="218">
        <f t="shared" si="9"/>
        <v>0</v>
      </c>
      <c r="BL122" s="18" t="s">
        <v>122</v>
      </c>
      <c r="BM122" s="217" t="s">
        <v>438</v>
      </c>
    </row>
    <row r="123" spans="1:65" s="2" customFormat="1" ht="16.5" customHeight="1">
      <c r="A123" s="35"/>
      <c r="B123" s="36"/>
      <c r="C123" s="205" t="s">
        <v>135</v>
      </c>
      <c r="D123" s="205" t="s">
        <v>118</v>
      </c>
      <c r="E123" s="206" t="s">
        <v>439</v>
      </c>
      <c r="F123" s="207" t="s">
        <v>440</v>
      </c>
      <c r="G123" s="208" t="s">
        <v>428</v>
      </c>
      <c r="H123" s="209">
        <v>1</v>
      </c>
      <c r="I123" s="210"/>
      <c r="J123" s="211">
        <f t="shared" si="0"/>
        <v>0</v>
      </c>
      <c r="K123" s="212"/>
      <c r="L123" s="40"/>
      <c r="M123" s="213" t="s">
        <v>1</v>
      </c>
      <c r="N123" s="214" t="s">
        <v>38</v>
      </c>
      <c r="O123" s="72"/>
      <c r="P123" s="215">
        <f t="shared" si="1"/>
        <v>0</v>
      </c>
      <c r="Q123" s="215">
        <v>0</v>
      </c>
      <c r="R123" s="215">
        <f t="shared" si="2"/>
        <v>0</v>
      </c>
      <c r="S123" s="215">
        <v>0</v>
      </c>
      <c r="T123" s="216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7" t="s">
        <v>122</v>
      </c>
      <c r="AT123" s="217" t="s">
        <v>118</v>
      </c>
      <c r="AU123" s="217" t="s">
        <v>81</v>
      </c>
      <c r="AY123" s="18" t="s">
        <v>116</v>
      </c>
      <c r="BE123" s="218">
        <f t="shared" si="4"/>
        <v>0</v>
      </c>
      <c r="BF123" s="218">
        <f t="shared" si="5"/>
        <v>0</v>
      </c>
      <c r="BG123" s="218">
        <f t="shared" si="6"/>
        <v>0</v>
      </c>
      <c r="BH123" s="218">
        <f t="shared" si="7"/>
        <v>0</v>
      </c>
      <c r="BI123" s="218">
        <f t="shared" si="8"/>
        <v>0</v>
      </c>
      <c r="BJ123" s="18" t="s">
        <v>81</v>
      </c>
      <c r="BK123" s="218">
        <f t="shared" si="9"/>
        <v>0</v>
      </c>
      <c r="BL123" s="18" t="s">
        <v>122</v>
      </c>
      <c r="BM123" s="217" t="s">
        <v>441</v>
      </c>
    </row>
    <row r="124" spans="1:65" s="2" customFormat="1" ht="33" customHeight="1">
      <c r="A124" s="35"/>
      <c r="B124" s="36"/>
      <c r="C124" s="205" t="s">
        <v>142</v>
      </c>
      <c r="D124" s="205" t="s">
        <v>118</v>
      </c>
      <c r="E124" s="206" t="s">
        <v>442</v>
      </c>
      <c r="F124" s="207" t="s">
        <v>443</v>
      </c>
      <c r="G124" s="208" t="s">
        <v>428</v>
      </c>
      <c r="H124" s="209">
        <v>1</v>
      </c>
      <c r="I124" s="210"/>
      <c r="J124" s="211">
        <f t="shared" si="0"/>
        <v>0</v>
      </c>
      <c r="K124" s="212"/>
      <c r="L124" s="40"/>
      <c r="M124" s="274" t="s">
        <v>1</v>
      </c>
      <c r="N124" s="275" t="s">
        <v>38</v>
      </c>
      <c r="O124" s="276"/>
      <c r="P124" s="277">
        <f t="shared" si="1"/>
        <v>0</v>
      </c>
      <c r="Q124" s="277">
        <v>0</v>
      </c>
      <c r="R124" s="277">
        <f t="shared" si="2"/>
        <v>0</v>
      </c>
      <c r="S124" s="277">
        <v>0</v>
      </c>
      <c r="T124" s="278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7" t="s">
        <v>122</v>
      </c>
      <c r="AT124" s="217" t="s">
        <v>118</v>
      </c>
      <c r="AU124" s="217" t="s">
        <v>81</v>
      </c>
      <c r="AY124" s="18" t="s">
        <v>116</v>
      </c>
      <c r="BE124" s="218">
        <f t="shared" si="4"/>
        <v>0</v>
      </c>
      <c r="BF124" s="218">
        <f t="shared" si="5"/>
        <v>0</v>
      </c>
      <c r="BG124" s="218">
        <f t="shared" si="6"/>
        <v>0</v>
      </c>
      <c r="BH124" s="218">
        <f t="shared" si="7"/>
        <v>0</v>
      </c>
      <c r="BI124" s="218">
        <f t="shared" si="8"/>
        <v>0</v>
      </c>
      <c r="BJ124" s="18" t="s">
        <v>81</v>
      </c>
      <c r="BK124" s="218">
        <f t="shared" si="9"/>
        <v>0</v>
      </c>
      <c r="BL124" s="18" t="s">
        <v>122</v>
      </c>
      <c r="BM124" s="217" t="s">
        <v>444</v>
      </c>
    </row>
    <row r="125" spans="1:31" s="2" customFormat="1" ht="7" customHeight="1">
      <c r="A125" s="35"/>
      <c r="B125" s="55"/>
      <c r="C125" s="56"/>
      <c r="D125" s="56"/>
      <c r="E125" s="56"/>
      <c r="F125" s="56"/>
      <c r="G125" s="56"/>
      <c r="H125" s="56"/>
      <c r="I125" s="153"/>
      <c r="J125" s="56"/>
      <c r="K125" s="56"/>
      <c r="L125" s="40"/>
      <c r="M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</sheetData>
  <sheetProtection algorithmName="SHA-512" hashValue="BxjWkRauJUzXoH9PR2jHqCuV3tgoPV9+JMludlkywz6flbiRsGzOaDrPGnddlRM5DfzRSzWCPt2NucJ0XN/PRw==" saltValue="zH4rPdkZkTUP/lAy8VW2XKdIt/zud8SiiCTWM9ZK87UHY8dzpz6QcWlWLJlK8EuS2U9EWWNzssqGI9Kd0la8oA==" spinCount="100000" sheet="1" objects="1" scenarios="1" formatColumns="0" formatRows="0" autoFilter="0"/>
  <autoFilter ref="C116:K12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ALČA</dc:creator>
  <cp:keywords/>
  <dc:description/>
  <cp:lastModifiedBy>Windows User</cp:lastModifiedBy>
  <dcterms:created xsi:type="dcterms:W3CDTF">2020-05-22T08:06:52Z</dcterms:created>
  <dcterms:modified xsi:type="dcterms:W3CDTF">2020-05-22T14:22:31Z</dcterms:modified>
  <cp:category/>
  <cp:version/>
  <cp:contentType/>
  <cp:contentStatus/>
</cp:coreProperties>
</file>