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OUKramolna - Obecní úřad ..." sheetId="2" r:id="rId2"/>
    <sheet name="ost - Vedlejší a ostatní ..." sheetId="3" r:id="rId3"/>
    <sheet name="Pokyny pro vyplnění" sheetId="4" r:id="rId4"/>
    <sheet name="Komentář" sheetId="5" r:id="rId5"/>
  </sheets>
  <definedNames>
    <definedName name="_xlnm.Print_Titles" localSheetId="2">'ost - Vedlejší a ostatní ...'!$69:$69</definedName>
    <definedName name="_xlnm.Print_Titles" localSheetId="1">'OUKramolna - Obecní úřad ...'!$90:$90</definedName>
    <definedName name="_xlnm.Print_Titles" localSheetId="0">'Rekapitulace stavby'!$47:$47</definedName>
    <definedName name="_xlnm.Print_Area" localSheetId="2">'ost - Vedlejší a ostatní ...'!$C$4:$P$33,'ost - Vedlejší a ostatní ...'!$C$39:$Q$53,'ost - Vedlejší a ostatní ...'!$C$59:$R$74</definedName>
    <definedName name="_xlnm.Print_Area" localSheetId="1">'OUKramolna - Obecní úřad ...'!$C$4:$P$32,'OUKramolna - Obecní úřad ...'!$C$38:$Q$75,'OUKramolna - Obecní úřad ...'!$C$81:$R$453</definedName>
    <definedName name="_xlnm.Print_Area" localSheetId="3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stavby'!$C$38:$AQ$52</definedName>
  </definedNames>
  <calcPr fullCalcOnLoad="1"/>
</workbook>
</file>

<file path=xl/sharedStrings.xml><?xml version="1.0" encoding="utf-8"?>
<sst xmlns="http://schemas.openxmlformats.org/spreadsheetml/2006/main" count="4125" uniqueCount="985">
  <si>
    <t>Export VZ</t>
  </si>
  <si>
    <t>List obsahuje:</t>
  </si>
  <si>
    <t>1.0</t>
  </si>
  <si>
    <t>False</t>
  </si>
  <si>
    <t>{CF12B391-9462-4D30-AE95-1CF5E1B8C817}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</si>
  <si>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</si>
  <si>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</si>
  <si>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</si>
  <si>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</si>
  <si>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</si>
  <si>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</si>
  <si>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</si>
  <si>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</si>
  <si>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</si>
  <si>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</si>
  <si>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</si>
  <si>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OUKramolna - Obecní úřad Kramolna - zateplení</t>
  </si>
  <si>
    <t>0,1</t>
  </si>
  <si>
    <t>Místo:</t>
  </si>
  <si>
    <t>Kramolna</t>
  </si>
  <si>
    <t>Datum:</t>
  </si>
  <si>
    <t>28.02.2013</t>
  </si>
  <si>
    <t>Zadavatel:</t>
  </si>
  <si>
    <t>IČ:</t>
  </si>
  <si>
    <t>Obec Kramolna</t>
  </si>
  <si>
    <t>DIČ:</t>
  </si>
  <si>
    <t>Uchazeč:</t>
  </si>
  <si>
    <t>Vyplň údaj</t>
  </si>
  <si>
    <t>Projektant:</t>
  </si>
  <si>
    <t>INS spol.s r.o., Parkány 413, Náchod</t>
  </si>
  <si>
    <t>True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</si>
  <si>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</si>
  <si>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
Nedílnou součástí soupisu výkonů je "KOMENTÁŘ", který upřesňuje a doplňuje podmínky pro podání nabídky.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</si>
  <si>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</si>
  <si>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</si>
  <si>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</si>
  <si>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</si>
  <si>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</si>
  <si>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</si>
  <si>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</si>
  <si>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</si>
  <si>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</si>
  <si>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</si>
  <si>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</si>
  <si>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</si>
  <si>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</si>
  <si>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</si>
  <si>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</si>
  <si>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</si>
  <si>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</si>
  <si>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</si>
  <si>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</si>
  <si>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</si>
  <si>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</si>
  <si>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</si>
  <si>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</si>
  <si>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</si>
  <si>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</si>
  <si>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</si>
  <si>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</si>
  <si>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</si>
  <si>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</si>
  <si>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</si>
  <si>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</si>
  <si>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</si>
  <si>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</si>
  <si>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</si>
  <si>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</si>
  <si>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OUKramolna</t>
  </si>
  <si>
    <t>Obecní úřad Kramolna - zateplení</t>
  </si>
  <si>
    <t>STA</t>
  </si>
  <si>
    <t>1</t>
  </si>
  <si>
    <t>###NOINSERT###</t>
  </si>
  <si>
    <t>ost</t>
  </si>
  <si>
    <t>Vedlejší a ostatní náklady</t>
  </si>
  <si>
    <t>{2625299E-1099-4815-AB0B-27F1C88CE889}</t>
  </si>
  <si>
    <t>2</t>
  </si>
  <si>
    <t>Zpět na list: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</si>
  <si>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</si>
  <si>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</si>
  <si>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</si>
  <si>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</si>
  <si>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</si>
  <si>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</si>
  <si>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</si>
  <si>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</si>
  <si>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1 - Zemní práce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</si>
  <si>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</si>
  <si>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</si>
  <si>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</si>
  <si>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</si>
  <si>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</si>
  <si>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</si>
  <si>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</si>
  <si>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</si>
  <si>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</si>
  <si>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</si>
  <si>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</si>
  <si>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</si>
  <si>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</si>
  <si>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7661 - Výplně otvorů z plastů</t>
  </si>
  <si>
    <t xml:space="preserve">    767 - Konstrukce zámečnické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</si>
  <si>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</si>
  <si>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</si>
  <si>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</si>
  <si>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</si>
  <si>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</si>
  <si>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21-M05 - Hromosvody</t>
  </si>
  <si>
    <t>OST - Ostatní</t>
  </si>
  <si>
    <t xml:space="preserve">    091 - Vybavení prostředky protipožární ochrany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</si>
  <si>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</si>
  <si>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</si>
  <si>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</si>
  <si>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</si>
  <si>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</si>
  <si>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</si>
  <si>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</si>
  <si>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</si>
  <si>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</si>
  <si>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</si>
  <si>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</si>
  <si>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</si>
  <si>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</si>
  <si>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</si>
  <si>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</si>
  <si>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</si>
  <si>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93</t>
  </si>
  <si>
    <t>K</t>
  </si>
  <si>
    <t>132301101</t>
  </si>
  <si>
    <t>Hloubení rýh š do 600 mm v hornině tř. 4 objemu do 100 m3</t>
  </si>
  <si>
    <t>m3</t>
  </si>
  <si>
    <t>CS ÚRS 2013 01</t>
  </si>
  <si>
    <t>4</t>
  </si>
  <si>
    <t>-646862733</t>
  </si>
  <si>
    <t>"JV pohled"          (23,32-1,0+0,6*2)*0,6*0,4</t>
  </si>
  <si>
    <t>VV</t>
  </si>
  <si>
    <t>"SZ pohled"          (23,32-(1,8+2,2)+0,9*2+0,6*2)*0,6*0,4</t>
  </si>
  <si>
    <t>"SV pohled"          9,72*0,5*0,4</t>
  </si>
  <si>
    <t>"JZ pohled"          9,72*0,6*0,4</t>
  </si>
  <si>
    <t>Součet</t>
  </si>
  <si>
    <t>136</t>
  </si>
  <si>
    <t>162701105</t>
  </si>
  <si>
    <t>Vodorovné přemístění do 10000 m výkopku/sypaniny z horniny tř. 1 až 4</t>
  </si>
  <si>
    <t>-739342107</t>
  </si>
  <si>
    <t>"vytěžená zemina minus zásyp"            15,279-12,667</t>
  </si>
  <si>
    <t>137</t>
  </si>
  <si>
    <t>162701109</t>
  </si>
  <si>
    <t>Příplatek k vodorovnému přemístění výkopku/sypaniny z horniny tř. 1 až 4 ZKD 1000 m přes 10000 m</t>
  </si>
  <si>
    <t>-1257052379</t>
  </si>
  <si>
    <t>"skládka Rtyně v Podkrkonoší 11km"              2,612</t>
  </si>
  <si>
    <t>109</t>
  </si>
  <si>
    <t>174101101</t>
  </si>
  <si>
    <t>Zásyp jam, šachet rýh nebo kolem objektů sypaninou se zhutněním</t>
  </si>
  <si>
    <t>1122121622</t>
  </si>
  <si>
    <t>"JV pohled"          (23,32-1,0+0,6*2)*0,5*0,4</t>
  </si>
  <si>
    <t>"SZ pohled"          (23,32-(1,8+2,2)+0,9*2+0,6*2)*0,5*0,4</t>
  </si>
  <si>
    <t>"SV pohled"          9,72*0,4*0,4</t>
  </si>
  <si>
    <t>"JZ pohled"          9,72*0,5*0,4</t>
  </si>
  <si>
    <t>96</t>
  </si>
  <si>
    <t>18100</t>
  </si>
  <si>
    <t>Úprava poškozených zelených ploch do původního stavu, výměra je po obvodu objektu</t>
  </si>
  <si>
    <t>m</t>
  </si>
  <si>
    <t>76891271</t>
  </si>
  <si>
    <t>"JV pohled"          23,32+0,5+1,5*2+7,0+2,0</t>
  </si>
  <si>
    <t>"SZ pohled"          23,32-(2,4+2,9)+0,5+1,0*2+1,3*2</t>
  </si>
  <si>
    <t>"JZ pohled"          9,72</t>
  </si>
  <si>
    <t>135</t>
  </si>
  <si>
    <t>9970140</t>
  </si>
  <si>
    <t>Poplatek za uložení zeminy na skládce (skládkovné)</t>
  </si>
  <si>
    <t>t</t>
  </si>
  <si>
    <t>548488844</t>
  </si>
  <si>
    <t>2,612*2,0</t>
  </si>
  <si>
    <t>113</t>
  </si>
  <si>
    <t>113106121</t>
  </si>
  <si>
    <t>Rozebrání dlažeb komunikací pro pěší z betonových dlaždic (předpoklad k opětovnému využití 50% dlaždic)</t>
  </si>
  <si>
    <t>m2</t>
  </si>
  <si>
    <t>-999511113</t>
  </si>
  <si>
    <t>"JV pohled"          (23,32+0,5*2+1,5*2+7,0+2,0)*0,5</t>
  </si>
  <si>
    <t>"SZ pohled"          (23,32-(2,4+2,9)+0,5*2+1,0*2+1,3*2)*0,5</t>
  </si>
  <si>
    <t>"SV pohled"          9,72*0,5</t>
  </si>
  <si>
    <t>"JZ pohled"          9,72*0,5</t>
  </si>
  <si>
    <t>117</t>
  </si>
  <si>
    <t>979051111</t>
  </si>
  <si>
    <t xml:space="preserve">Očištění desek nebo dlaždic se spárováním z kameniva těženého </t>
  </si>
  <si>
    <t>-479570608</t>
  </si>
  <si>
    <t>110</t>
  </si>
  <si>
    <t>564241111</t>
  </si>
  <si>
    <t>Podklad nebo podsyp ze štěrkopísku ŠP tl 120 mm</t>
  </si>
  <si>
    <t>-952627918</t>
  </si>
  <si>
    <t>111</t>
  </si>
  <si>
    <t>596811220</t>
  </si>
  <si>
    <t>Kladení betonové dlažby komunikací pro pěší do lože z kameniva vel do 0,25 m2 plochy do 50 m2</t>
  </si>
  <si>
    <t>-1101219549</t>
  </si>
  <si>
    <t>115</t>
  </si>
  <si>
    <t>M</t>
  </si>
  <si>
    <t>592456000</t>
  </si>
  <si>
    <t>Dod.dlažba desková betonová 50x50x5 cm</t>
  </si>
  <si>
    <t>8</t>
  </si>
  <si>
    <t>1715902301</t>
  </si>
  <si>
    <t>"nová dlažby minus vybouraná"           39,69*1,03-19,845</t>
  </si>
  <si>
    <t>112</t>
  </si>
  <si>
    <t>5924560</t>
  </si>
  <si>
    <t>Dod.dlažba desková betonová z vybouraného materiálu</t>
  </si>
  <si>
    <t>1384936930</t>
  </si>
  <si>
    <t>"předpoklad 50% vybouraných dlaždic"           39,69*0,5</t>
  </si>
  <si>
    <t>61240-01</t>
  </si>
  <si>
    <t>Zednické začištění okolo nově osazených oken , dveří a parapetů. Do ceny kalkulovat náklady na pomocné pracovní lešení.</t>
  </si>
  <si>
    <t>2076550660</t>
  </si>
  <si>
    <t>"předpoklad kolem oken ozn.01-02+04-05"    16*(1,8+1,5)*2+3*(1,2+1,5)*2+(2,4+1,5+1,6+2,4)*2</t>
  </si>
  <si>
    <t>"předpoklad kolem dveří ozn.06-09"                  2,0+1,4+1,0+0,9+2,02*2*4</t>
  </si>
  <si>
    <t>83</t>
  </si>
  <si>
    <t>622135001</t>
  </si>
  <si>
    <t>Vyrovnání podkladu vnějších stěn maltou vápenocementovou tl do 10 mm</t>
  </si>
  <si>
    <t>-1637490246</t>
  </si>
  <si>
    <t>"JV pohled"          23,12*6,45-(1,8*1,5*(5+4)+1,2*1,5*(1+2)+1,0*2,02)</t>
  </si>
  <si>
    <t>"SZ pohled"          23,12*6,45+2*(0,9*2,4+1,2*2,3)-(1,8*1,5*(3+2)+0,6*1,2*3*2+2,4*1,5+(2,0+2,9)*2,4)</t>
  </si>
  <si>
    <t>"SV pohled"          9,72*6,45-0,9*2,02</t>
  </si>
  <si>
    <t>"JZ pohled"           9,72*6,45-(1,6*2,4+1,8*1,5*2)</t>
  </si>
  <si>
    <t>85</t>
  </si>
  <si>
    <t>622135091</t>
  </si>
  <si>
    <t>Příplatek k vyrovnání vnějších stěn maltou vápenocementovou za každých dalších 5 mm tl</t>
  </si>
  <si>
    <t>1168055105</t>
  </si>
  <si>
    <t>"předpoklad 50% plochy"                357,518*0,5</t>
  </si>
  <si>
    <t>158</t>
  </si>
  <si>
    <t>62227-00</t>
  </si>
  <si>
    <t>1019419422</t>
  </si>
  <si>
    <t>37</t>
  </si>
  <si>
    <t>621211021x</t>
  </si>
  <si>
    <t>-489017087</t>
  </si>
  <si>
    <t>"SZ pohled"          (1,8+2,2)*0,9</t>
  </si>
  <si>
    <t>"SV pohled"          1,2*0,75</t>
  </si>
  <si>
    <t>47</t>
  </si>
  <si>
    <t>621531021</t>
  </si>
  <si>
    <t>Tenkovrstvá silikonová zrnitá omítka tl. 2,0 mm včetně penetrace vnějších podhledů</t>
  </si>
  <si>
    <t>-1796801507</t>
  </si>
  <si>
    <t>římsy a balkon :</t>
  </si>
  <si>
    <t>nadpraží :</t>
  </si>
  <si>
    <t>"JV pohled"          0,3*(1,8*(5+4)+1,2*(1+2)+1,0)</t>
  </si>
  <si>
    <t>"SZ pohled"          0,3*(1,8*(3+2)+0,6*3*2+2,4+1,4+2,2)</t>
  </si>
  <si>
    <t>"SV pohled"          0,3*0,9</t>
  </si>
  <si>
    <t>"JZ pohled"           0,3*(1,6+1,8*2)</t>
  </si>
  <si>
    <t>156</t>
  </si>
  <si>
    <t>62213112x</t>
  </si>
  <si>
    <t>Penetrace vnějších stěn  před montáží KZS</t>
  </si>
  <si>
    <t>714162256</t>
  </si>
  <si>
    <t>"pod zateplení v časti nad i pod terénem"             4,5+394,82+31,44</t>
  </si>
  <si>
    <t>622211021x</t>
  </si>
  <si>
    <t>Montáž zateplení vnějších stěn z polystyrénových desek tl do 120 mm</t>
  </si>
  <si>
    <t>1608828724</t>
  </si>
  <si>
    <t>"JV pohled"          23,36*6,45-(1,8*1,5*(5+4)+1,2*1,5*(1+2)+1,0*2,02)</t>
  </si>
  <si>
    <t>"SZ pohled"          23,36*6,45+2*(0,9*2,4+1,2*2,3)-(1,8*1,5*(3+2)+0,6*1,2*3*2+2,4*1,5+(1,4+2,2)*2,02)</t>
  </si>
  <si>
    <t>Mezisoučet tl.120</t>
  </si>
  <si>
    <t>3</t>
  </si>
  <si>
    <t>"SZ pohled"          (23,32-(1,8+2,2)+0,9*2)*0,3</t>
  </si>
  <si>
    <t>"SV pohled"          9,72*(0,05+0,3)/2</t>
  </si>
  <si>
    <t>"JZ pohled"          9,72*(0,3+0,05)/2</t>
  </si>
  <si>
    <t>Mezisoučet tl.100</t>
  </si>
  <si>
    <t>"JV pohled"          (23,32-1,0)*0,35</t>
  </si>
  <si>
    <t>"SV pohled"          9,72*0,3</t>
  </si>
  <si>
    <t>"JZ pohled"          9,72*0,3</t>
  </si>
  <si>
    <t>Mezisoučet tl.100 extrud</t>
  </si>
  <si>
    <t>38</t>
  </si>
  <si>
    <t>283759380</t>
  </si>
  <si>
    <t>Dod.deska fasádní polystyrénová EPS 70 F 1000 x 500 x 100 mm</t>
  </si>
  <si>
    <t>-758069393</t>
  </si>
  <si>
    <t>"dle mezisoučtu"         9,738*1,02</t>
  </si>
  <si>
    <t>283759390</t>
  </si>
  <si>
    <t>Dod.deska fasádní polystyrénová EPS 70 F 1000 x 500 x 120 mm</t>
  </si>
  <si>
    <t>196701443</t>
  </si>
  <si>
    <t>"dle mezisoučtu"         365,102*1,02</t>
  </si>
  <si>
    <t>40</t>
  </si>
  <si>
    <t>283763720</t>
  </si>
  <si>
    <t>Dod.polystyren extrudovaný tl. 100 mm</t>
  </si>
  <si>
    <t>650009935</t>
  </si>
  <si>
    <t>"dle mezisoučtu"         19,98*1,02</t>
  </si>
  <si>
    <t>41</t>
  </si>
  <si>
    <t>622212051</t>
  </si>
  <si>
    <t>Montáž zateplení vnějšího ostění hl. špalety do 400 mm z polystyrénových desek tl do 40 mm</t>
  </si>
  <si>
    <t>519111383</t>
  </si>
  <si>
    <t>"JV pohled"          (1,8+2*1,5)*(5+4)+(1,2+2*1,5)*(1+2)+(1,0+2*2,02)</t>
  </si>
  <si>
    <t>"SZ pohled"          (1,8+2*1,5)*(3+2)+(0,6+2*1,2)*3*2+(2,4+2*1,5)+(1,4+2,2+2*2,02)</t>
  </si>
  <si>
    <t>"SV pohled"          (0,9+2*2,02)</t>
  </si>
  <si>
    <t>"JZ pohled"           (1,6+2*2,4)+(1,8+2*1,5)*2</t>
  </si>
  <si>
    <t>42</t>
  </si>
  <si>
    <t>283759310</t>
  </si>
  <si>
    <t>Dod.deska fasádní polystyrénová EPS 70 F 1000 x 500 x 30 mm</t>
  </si>
  <si>
    <t>-1180902098</t>
  </si>
  <si>
    <t>136,82*0,3*1,02</t>
  </si>
  <si>
    <t>54</t>
  </si>
  <si>
    <t>622321121</t>
  </si>
  <si>
    <t>Vápenocementová omítka hladká jednovrstvá vnějších stěn nanášená ručně</t>
  </si>
  <si>
    <t>-2010927929</t>
  </si>
  <si>
    <t>"po otlučených omítkách a obkladu z kamene"             32,058+14,088</t>
  </si>
  <si>
    <t>5</t>
  </si>
  <si>
    <t>62240-01</t>
  </si>
  <si>
    <t>Zateplení  pod venkovní parapetní plech z tvrzeného polystyrenu vč.tmelu a perlinky</t>
  </si>
  <si>
    <t>96086883</t>
  </si>
  <si>
    <t>"pro okna ozn.1-5"            1,8*16+1,2*3+0,6*6+2,4+1,6</t>
  </si>
  <si>
    <t>43</t>
  </si>
  <si>
    <t>622511111</t>
  </si>
  <si>
    <t>Tenkovrstvá soklová mozaiková střednězrnná omítka včetně penetrace vnějších stěn (šedá dle bar.řešení)</t>
  </si>
  <si>
    <t>-2015414304</t>
  </si>
  <si>
    <t>"JV zídky"              2*(1,5*0,6+0,9*0,6/2)</t>
  </si>
  <si>
    <t>"SZ pohled"          (23,32-(1,8+2,2)+0,9*2)*0,6</t>
  </si>
  <si>
    <t>"SZ zídky"              2*(1,5*0,6+1,5*0,6/2+0,9*0,6+0,9*0,6/2)</t>
  </si>
  <si>
    <t>"SV pohled"          9,92*(0,35+0,6)/2</t>
  </si>
  <si>
    <t>"JZ pohled"          9,92*(0,6+0,35)/2</t>
  </si>
  <si>
    <t>44</t>
  </si>
  <si>
    <t>622531021</t>
  </si>
  <si>
    <t>Tenkovrstvá silikonová zrnitá probarvená omítka tl. 2,0 mm včetně penetrace vnějších stěn (zelená s šedými rámečky dle bar.řešení)</t>
  </si>
  <si>
    <t>-385638292</t>
  </si>
  <si>
    <t>"SZ pohled"          23,36*6,45+2*(0,9*2,4+1,2*2,2)-(1,8*1,5*(3+2)+0,6*1,2*3*2+2,4*1,5+(1,4+2,2)*2,02)</t>
  </si>
  <si>
    <t>"SV pohled"          9,96*6,45-0,9*2,02</t>
  </si>
  <si>
    <t>"JZ pohled"           9,96*6,45-(1,6*2,4+1,8*1,5*2)</t>
  </si>
  <si>
    <t>ostění :</t>
  </si>
  <si>
    <t>"JV pohled"          0,3*(1,5*2*6*2+2*2,02)</t>
  </si>
  <si>
    <t>"SZ pohled"          0,3*(1,5*2*(4+2)+1,2*2*3*2+2*2,02)</t>
  </si>
  <si>
    <t>"SV pohled"          0,3*(2*2,02)</t>
  </si>
  <si>
    <t>"JZ pohled"           0,3*(2*2,4+2*1,5*2)</t>
  </si>
  <si>
    <t>balkon :</t>
  </si>
  <si>
    <t>"SV pohled"          0,25*(1,2+2*0,75)</t>
  </si>
  <si>
    <t>108</t>
  </si>
  <si>
    <t>629991001</t>
  </si>
  <si>
    <t>Zakrytí podélných ploch fólií volně položenou</t>
  </si>
  <si>
    <t>-653054729</t>
  </si>
  <si>
    <t>předpoklad v pásu cca 1,5m podél vyměňovaných oken</t>
  </si>
  <si>
    <t>"dle zatepl.parapetů+přesahy"          40,0*1,2*1,5</t>
  </si>
  <si>
    <t>45</t>
  </si>
  <si>
    <t>629991012</t>
  </si>
  <si>
    <t>Zakrytí výplní otvorů fólií přilepenou na začišťovací lišty</t>
  </si>
  <si>
    <t>-764751290</t>
  </si>
  <si>
    <t>"JV pohled"         1,8*1,5*(5+4)+1,2*1,5*(1+2)+1,0*2,02</t>
  </si>
  <si>
    <t>"SZ pohled"          1,8*1,5*(3+2)+0,6*1,2*3*2+2,4*1,5+(1,4+2,2)*2,02</t>
  </si>
  <si>
    <t>"SV pohled"          0,9*2,02</t>
  </si>
  <si>
    <t>"JZ pohled"           1,6*2,4+1,8*1,5*2</t>
  </si>
  <si>
    <t>"parapety dle kpt.764"                   41,35*0,3</t>
  </si>
  <si>
    <t>46</t>
  </si>
  <si>
    <t>629995101</t>
  </si>
  <si>
    <t>Očištění vnějších ploch tlakovou vodou</t>
  </si>
  <si>
    <t>-1958287966</t>
  </si>
  <si>
    <t>151</t>
  </si>
  <si>
    <t>644941111</t>
  </si>
  <si>
    <t>Osazování ventilačních mřížek velikosti do 150 x 150 mm</t>
  </si>
  <si>
    <t>kus</t>
  </si>
  <si>
    <t>1707239688</t>
  </si>
  <si>
    <t>"JV pohled"          2</t>
  </si>
  <si>
    <t>152</t>
  </si>
  <si>
    <t>562456040</t>
  </si>
  <si>
    <t>Dod.mřížka větrací plastová 200x200 mm</t>
  </si>
  <si>
    <t>2080081242</t>
  </si>
  <si>
    <t>119</t>
  </si>
  <si>
    <t>877265271</t>
  </si>
  <si>
    <t>Montáž lapače střešních splavenin z tvrdého PVC-systém KG DN 100</t>
  </si>
  <si>
    <t>-1512306602</t>
  </si>
  <si>
    <t>"na nové svody"             2</t>
  </si>
  <si>
    <t>138</t>
  </si>
  <si>
    <t>552441</t>
  </si>
  <si>
    <t>Dod.lapač střešních splavenin z tvrdého PVC systém KG DN 100</t>
  </si>
  <si>
    <t>974577728</t>
  </si>
  <si>
    <t>121</t>
  </si>
  <si>
    <t>94194-01</t>
  </si>
  <si>
    <t>Kompl. mtž, pronájem a demontáž lešení jednořad. v. do 8 m s podlahami pro bourací práce, zateplení a klempíř. konstrukce. Do ceny kalkulovat dovoz a odvoz lešení. Výměra je pohledová plocha fasády rozšířená v rozích o š.lešení.</t>
  </si>
  <si>
    <t>2112781118</t>
  </si>
  <si>
    <t>"JV pohled"          (23,36+1,2*2)*(0,35+6,45)</t>
  </si>
  <si>
    <t>"SZ pohled"          (23,36+1,2*2)*(0,6+6,45)</t>
  </si>
  <si>
    <t>"SV pohled"          (9,96+1,2*2)*(0,45+6,45+2,0/2)</t>
  </si>
  <si>
    <t>"JZ pohled"           (9,96+1,2*2)*(0,45+6,45+2,0/2)</t>
  </si>
  <si>
    <t>148</t>
  </si>
  <si>
    <t>94451-01</t>
  </si>
  <si>
    <t>Kompl. mtž, pronájem a demontáž ochranné sítě z textilie z umělých vláken</t>
  </si>
  <si>
    <t>-1253044195</t>
  </si>
  <si>
    <t>132</t>
  </si>
  <si>
    <t>952901111</t>
  </si>
  <si>
    <t>Vyčištění budov bytové a občanské výstavby při výšce podlaží do 4 m</t>
  </si>
  <si>
    <t>-735502734</t>
  </si>
  <si>
    <t>předpoklad v pásu cca 2,0m v místnostech u vyměňovaných oken</t>
  </si>
  <si>
    <t>"1.NP stěny s okny po obvodu"         (8,5+5,5+4,5+3,9+5,64+4,5+2,8+3,2+4,0)*2,0</t>
  </si>
  <si>
    <t>"2.NP stěny s okny po obvodu"         (12,0+2,2+3,8+3,9+5,64+3,0+12,0)*2,0</t>
  </si>
  <si>
    <t>114</t>
  </si>
  <si>
    <t>113107121</t>
  </si>
  <si>
    <t>Odstranění podkladu pl do 50 m2 z kameniva drceného tl 100 mm</t>
  </si>
  <si>
    <t>1731272793</t>
  </si>
  <si>
    <t>20</t>
  </si>
  <si>
    <t>764317800</t>
  </si>
  <si>
    <t>Demontáž krytiny hladké střešní železobetonových desek</t>
  </si>
  <si>
    <t>2088047812</t>
  </si>
  <si>
    <t>"SZ pohled"           (2,2+3,3)*1,15</t>
  </si>
  <si>
    <t>12</t>
  </si>
  <si>
    <t>764351820</t>
  </si>
  <si>
    <t>Demontáž žlab podokapní hranatý rovný rš 400 mm do 30°</t>
  </si>
  <si>
    <t>656441719</t>
  </si>
  <si>
    <t>"JV+SZ pohled"          24,0*2</t>
  </si>
  <si>
    <t>13</t>
  </si>
  <si>
    <t>764410850</t>
  </si>
  <si>
    <t>Demontáž oplechování parapetu rš do 330 mm</t>
  </si>
  <si>
    <t>1148127580</t>
  </si>
  <si>
    <t>"pro okna ozn.1-5"            1,85*16+1,25*3+0,65*6+2,45+1,65</t>
  </si>
  <si>
    <t>14</t>
  </si>
  <si>
    <t>764421870</t>
  </si>
  <si>
    <t>Demontáž oplechování říms rš do 500 mm</t>
  </si>
  <si>
    <t>-877013317</t>
  </si>
  <si>
    <t>764454803</t>
  </si>
  <si>
    <t>Demontáž trouby kruhové průměr 150 mm</t>
  </si>
  <si>
    <t>-380761251</t>
  </si>
  <si>
    <t>"JZ pohled"          7,5*2</t>
  </si>
  <si>
    <t>55</t>
  </si>
  <si>
    <t>766411821</t>
  </si>
  <si>
    <t>Demontáž truhlářského obložení stěn z palubek</t>
  </si>
  <si>
    <t>-1468420168</t>
  </si>
  <si>
    <t>"SV+JZ pohled"          2*10,6*(8,5-6,45)/2</t>
  </si>
  <si>
    <t>56</t>
  </si>
  <si>
    <t>766411822</t>
  </si>
  <si>
    <t>Demontáž truhlářského obložení stěn podkladových roštů</t>
  </si>
  <si>
    <t>-1727343039</t>
  </si>
  <si>
    <t>89</t>
  </si>
  <si>
    <t>766441821</t>
  </si>
  <si>
    <t>Demontáž parapetních desek dřevěných, laminovaných šířky do 30 cm délky přes 1,0 m</t>
  </si>
  <si>
    <t>1740966547</t>
  </si>
  <si>
    <t>"pro okna ozn.1-2 a 4- 5"                16+3+1+1</t>
  </si>
  <si>
    <t>36</t>
  </si>
  <si>
    <t>962081131</t>
  </si>
  <si>
    <t>Bourání příček ze skleněných tvárnic tl do 100 mm</t>
  </si>
  <si>
    <t>55965211</t>
  </si>
  <si>
    <t>"JZ pohled"           1,6*2,4</t>
  </si>
  <si>
    <t>6</t>
  </si>
  <si>
    <t>968062374</t>
  </si>
  <si>
    <t>Vybourání dřevěných rámů oken zdvojených včetně křídel pl do 1 m2</t>
  </si>
  <si>
    <t>7006679</t>
  </si>
  <si>
    <t>"SZ pohled"          0,6*1,2*3*2</t>
  </si>
  <si>
    <t>968062375</t>
  </si>
  <si>
    <t>Vybourání dřevěných rámů oken zdvojených včetně křídel pl do 2 m2</t>
  </si>
  <si>
    <t>-1670389215</t>
  </si>
  <si>
    <t>"JV pohled"          1,2*1,5*(1+2)</t>
  </si>
  <si>
    <t>10</t>
  </si>
  <si>
    <t>968062376</t>
  </si>
  <si>
    <t>Vybourání dřevěných rámů oken zdvojených včetně křídel pl do 4 m2</t>
  </si>
  <si>
    <t>359226736</t>
  </si>
  <si>
    <t>"JV pohled"          1,8*1,5*(5+4)</t>
  </si>
  <si>
    <t>"SZ pohled"          1,8*1,5*(3+2)+2,4*1,5</t>
  </si>
  <si>
    <t>"JZ pohled"           1,8*1,5*2</t>
  </si>
  <si>
    <t>11</t>
  </si>
  <si>
    <t>968072456</t>
  </si>
  <si>
    <t>Vybourání kovových dveřních zárubní pl přes 2 m2</t>
  </si>
  <si>
    <t>-356490636</t>
  </si>
  <si>
    <t>"JV pohled"          1,0*2,02</t>
  </si>
  <si>
    <t>"SZ pohled"          1,4*2,02+2,2*2,02</t>
  </si>
  <si>
    <t>147</t>
  </si>
  <si>
    <t>976072221</t>
  </si>
  <si>
    <t>Vybourání kovových mřížek pl do 0,3 m2 ze zdiva cihelného</t>
  </si>
  <si>
    <t>455033634</t>
  </si>
  <si>
    <t>150</t>
  </si>
  <si>
    <t>976074121</t>
  </si>
  <si>
    <t>Vybourání kotevních želez ze zdiva cihelného na MV nebo MVC</t>
  </si>
  <si>
    <t>593193979</t>
  </si>
  <si>
    <t>"SV pohled"          1</t>
  </si>
  <si>
    <t>51</t>
  </si>
  <si>
    <t>978015391</t>
  </si>
  <si>
    <t>Otlučení vnějších omítek MV nebo MVC  průčelí v rozsahu do 100 %</t>
  </si>
  <si>
    <t>-1089060266</t>
  </si>
  <si>
    <t>"JV pohled"          (23,12-1,0)*0,35</t>
  </si>
  <si>
    <t>"SZ pohled"          (23,12-(1,8+2,2)+0,9*2)*0,6</t>
  </si>
  <si>
    <t>49</t>
  </si>
  <si>
    <t>978059241</t>
  </si>
  <si>
    <t>Odsekání obkladů stěn z desek z kamene plochy přes 1 m2</t>
  </si>
  <si>
    <t>-408172811</t>
  </si>
  <si>
    <t>"SZ pohled"          (2,0+2,9)*2,4+2*(0,9*2,4+1,2*2,2)-(1,4+2,2)*2,02</t>
  </si>
  <si>
    <t>97</t>
  </si>
  <si>
    <t>997013112</t>
  </si>
  <si>
    <t>Vnitrostaveništní doprava suti a vybouraných hmot pro budovy v do 9 m s použitím mechanizace</t>
  </si>
  <si>
    <t>-243100567</t>
  </si>
  <si>
    <t>98</t>
  </si>
  <si>
    <t>997013501</t>
  </si>
  <si>
    <t>Odvoz suti a vybouraných hmot na skládku nebo meziskládku do 1 km se složením</t>
  </si>
  <si>
    <t>975622455</t>
  </si>
  <si>
    <t>"suť celkem"                                           22,845</t>
  </si>
  <si>
    <t>"odpočet využitých dlaždic"             -2,143</t>
  </si>
  <si>
    <t>"odpočet kovové suti"                        -(0,188+0,056+0,121+0,053+0,585+0,018+0,07)</t>
  </si>
  <si>
    <t>99</t>
  </si>
  <si>
    <t>997013509</t>
  </si>
  <si>
    <t>Příplatek k odvozu suti a vybouraných hmot na skládku ZKD 1 km přes 1 km</t>
  </si>
  <si>
    <t>854571071</t>
  </si>
  <si>
    <t>"skládka Rtyně v Podkrkonoší 11km"              10*19,611</t>
  </si>
  <si>
    <t>100</t>
  </si>
  <si>
    <t>997013803</t>
  </si>
  <si>
    <t>Poplatek za uložení stavebního odpadu z betonu a keramických materiálů na skládce (skládkovné)</t>
  </si>
  <si>
    <t>-1272313052</t>
  </si>
  <si>
    <t>"suť na skládku celkem"                      19,611</t>
  </si>
  <si>
    <t>"odpočet sklen.a dřev. suti"              -(0,211+2,59)</t>
  </si>
  <si>
    <t>101</t>
  </si>
  <si>
    <t>997013804</t>
  </si>
  <si>
    <t>Poplatek za uložení stavebního odpadu ze skla na skládce (skládkovné)</t>
  </si>
  <si>
    <t>881577966</t>
  </si>
  <si>
    <t>"sklen.odpad"            0,211</t>
  </si>
  <si>
    <t>155</t>
  </si>
  <si>
    <t>997013811</t>
  </si>
  <si>
    <t>Poplatek za uložení stavebního dřevěného odpadu na skládce (skládkovné)</t>
  </si>
  <si>
    <t>1368798587</t>
  </si>
  <si>
    <t>"dřev.odpad"              0,239+0,174+0,105+0,207+0,274+1,591</t>
  </si>
  <si>
    <t>102</t>
  </si>
  <si>
    <t>998017002</t>
  </si>
  <si>
    <t>Přesun hmot s omezením mechanizace pro budovy v do 12 m</t>
  </si>
  <si>
    <t>-1200807913</t>
  </si>
  <si>
    <t>103</t>
  </si>
  <si>
    <t>711161331</t>
  </si>
  <si>
    <t>Izolace proti zemní vlhkosti foliemi nopovými s odvodňovací funkcí s textilií tl. 0,6 mm šířky 2,0 m</t>
  </si>
  <si>
    <t>16</t>
  </si>
  <si>
    <t>-872581026</t>
  </si>
  <si>
    <t>"JV pohled"          (23,32-1,0)*(0,2+0,5)</t>
  </si>
  <si>
    <t>"SZ pohled"          (23,32-(1,8+2,2)+0,9*2)*(0,2+0,5)</t>
  </si>
  <si>
    <t>"SV pohled"          9,92*(0,2+0,5)</t>
  </si>
  <si>
    <t>"JZ pohled"          9,92*(0,2+0,5)</t>
  </si>
  <si>
    <t>104</t>
  </si>
  <si>
    <t>998711202</t>
  </si>
  <si>
    <t>Přesun hmot procentní pro izolace proti vodě, vlhkosti a plynům v objektech v do 12 m</t>
  </si>
  <si>
    <t>%</t>
  </si>
  <si>
    <t>39188219</t>
  </si>
  <si>
    <t>72</t>
  </si>
  <si>
    <t>713111111</t>
  </si>
  <si>
    <t>Montáž izolace tepelné vrchem stropů volně kladenými rohožemi, pásy, dílci, deskami</t>
  </si>
  <si>
    <t>451030079</t>
  </si>
  <si>
    <t>"nad 2.NP"           22,4*9,0</t>
  </si>
  <si>
    <t>77</t>
  </si>
  <si>
    <t>631480100</t>
  </si>
  <si>
    <t>Dod.deska minerální izolační tl. 180 mm</t>
  </si>
  <si>
    <t>32</t>
  </si>
  <si>
    <t>-1373291364</t>
  </si>
  <si>
    <t>201,6*1,02</t>
  </si>
  <si>
    <t>61</t>
  </si>
  <si>
    <t>713131121</t>
  </si>
  <si>
    <t>Montáž izolace tepelné stěn přichycením dráty rohoží, pásů, dílců, desek</t>
  </si>
  <si>
    <t>-744182644</t>
  </si>
  <si>
    <t>62</t>
  </si>
  <si>
    <t>1574225231</t>
  </si>
  <si>
    <t>21,73*1,02</t>
  </si>
  <si>
    <t>105</t>
  </si>
  <si>
    <t>713131145</t>
  </si>
  <si>
    <t>Montáž izolace tepelné stěn a základů lepením bodově rohoží, pásů, dílců, desek</t>
  </si>
  <si>
    <t>-500054532</t>
  </si>
  <si>
    <t>"JV pohled"          (23,32-1,0)*0,5</t>
  </si>
  <si>
    <t>"SZ pohled"          (23,32-(1,8+2,2)+0,9*2)*0,5</t>
  </si>
  <si>
    <t>106</t>
  </si>
  <si>
    <t>-1524614132</t>
  </si>
  <si>
    <t>"dle mezisoučtu"         31,44*1,02</t>
  </si>
  <si>
    <t>74</t>
  </si>
  <si>
    <t>7131911 01</t>
  </si>
  <si>
    <t>Kompl.dod+mtž difuzní folie</t>
  </si>
  <si>
    <t>1353596240</t>
  </si>
  <si>
    <t>75</t>
  </si>
  <si>
    <t>7131911 02</t>
  </si>
  <si>
    <t>Kompl.dod+mtž foliové parozábrany</t>
  </si>
  <si>
    <t>-1414622561</t>
  </si>
  <si>
    <t>76</t>
  </si>
  <si>
    <t>998713202</t>
  </si>
  <si>
    <t>Přesun hmot procentní pro izolace tepelné v objektech v do 12 m</t>
  </si>
  <si>
    <t>1580140260</t>
  </si>
  <si>
    <t>67</t>
  </si>
  <si>
    <t>762511216</t>
  </si>
  <si>
    <t>Podlahové kce podkladové z desek OSB tl 22 mm na sraz lepených</t>
  </si>
  <si>
    <t>-1699347851</t>
  </si>
  <si>
    <t>"pochozí lávka - dle výkazu"      43,0</t>
  </si>
  <si>
    <t>68</t>
  </si>
  <si>
    <t>762526130</t>
  </si>
  <si>
    <t>Položení polštáře pod podlahy při osové vzdálenosti 100 cm</t>
  </si>
  <si>
    <t>2110715347</t>
  </si>
  <si>
    <t>69</t>
  </si>
  <si>
    <t>605120110</t>
  </si>
  <si>
    <t>Dod.řezivo jehličnaté hranol jakost I nad 120 cm2 vč.impregnace</t>
  </si>
  <si>
    <t>1082364333</t>
  </si>
  <si>
    <t>"pochozí lávka - dle výkazu pr.160/180"      153,25*0,16*0,18*1,08</t>
  </si>
  <si>
    <t>154</t>
  </si>
  <si>
    <t>762595001</t>
  </si>
  <si>
    <t>Spojovací prostředky pro položení dřevěných podlah a zakrytí kanálů</t>
  </si>
  <si>
    <t>-1558652992</t>
  </si>
  <si>
    <t>127</t>
  </si>
  <si>
    <t>998762201</t>
  </si>
  <si>
    <t>Přesun hmot procentní pro kce tesařské v objektech v do 6 m</t>
  </si>
  <si>
    <t>308528218</t>
  </si>
  <si>
    <t>19</t>
  </si>
  <si>
    <t>764217500</t>
  </si>
  <si>
    <t>Krytina TiZn hladká střešní železobetonových desek vč.podkladní lepenky z asfalt.pasů</t>
  </si>
  <si>
    <t>-2094288009</t>
  </si>
  <si>
    <t>"SZ pohled"          (2,2+3,3)*1,15</t>
  </si>
  <si>
    <t>764251505</t>
  </si>
  <si>
    <t>Žlab TiZn podokapní hranatý rš 400 mm</t>
  </si>
  <si>
    <t>-1280256783</t>
  </si>
  <si>
    <t>17</t>
  </si>
  <si>
    <t>764510560</t>
  </si>
  <si>
    <t>Oplechování parapetů TiZn rš 400 mm včetně rohů</t>
  </si>
  <si>
    <t>-1134752709</t>
  </si>
  <si>
    <t>18</t>
  </si>
  <si>
    <t>764554504</t>
  </si>
  <si>
    <t>Odpadní trouby TiZn kruhové průměr 150 mm</t>
  </si>
  <si>
    <t>972758742</t>
  </si>
  <si>
    <t>125</t>
  </si>
  <si>
    <t>998764202</t>
  </si>
  <si>
    <t>Přesun hmot procentní pro konstrukce klempířské v objektech v do 12 m</t>
  </si>
  <si>
    <t>735985649</t>
  </si>
  <si>
    <t>57</t>
  </si>
  <si>
    <t>766412213</t>
  </si>
  <si>
    <t>Montáž obložení stěn plochy přes 1 m2 palubkami z měkkého dřeva š do 100 mm</t>
  </si>
  <si>
    <t>1064227732</t>
  </si>
  <si>
    <t>58</t>
  </si>
  <si>
    <t>611911250</t>
  </si>
  <si>
    <t>Dod.palubky obkladové SM profil klasický 15 x 121 mm A/B</t>
  </si>
  <si>
    <t>1462739266</t>
  </si>
  <si>
    <t>21,73*1,04</t>
  </si>
  <si>
    <t>59</t>
  </si>
  <si>
    <t>766417211</t>
  </si>
  <si>
    <t>Montáž obložení stěn podkladového roštu</t>
  </si>
  <si>
    <t>802764200</t>
  </si>
  <si>
    <t>"SV+JZ pohled - předpoklad 3,0 m/m2"          (2*10,6*(8,5-6,45)/2)*3,0</t>
  </si>
  <si>
    <t>60</t>
  </si>
  <si>
    <t>-1274671924</t>
  </si>
  <si>
    <t>"profil 120/120"           65,19*0,12*0,12*1,04</t>
  </si>
  <si>
    <t>86</t>
  </si>
  <si>
    <t>766694112</t>
  </si>
  <si>
    <t>Montáž parapetních desek dřevěných, laminovaných šířky do 30 cm délky do 1,6 m</t>
  </si>
  <si>
    <t>-350926025</t>
  </si>
  <si>
    <t>"pro okna ozn.2 a 5"                3+1</t>
  </si>
  <si>
    <t>87</t>
  </si>
  <si>
    <t>766694113</t>
  </si>
  <si>
    <t>Montáž parapetních desek dřevěných, laminovaných šířky do 30 cm délky do 2,6 m</t>
  </si>
  <si>
    <t>-1308197370</t>
  </si>
  <si>
    <t>"pro okna ozn.1 a 4"                16+1</t>
  </si>
  <si>
    <t>88</t>
  </si>
  <si>
    <t>607941</t>
  </si>
  <si>
    <t>Dod.deska parapetní dřevotřísková vnitřní š do 300mm tl.18mm s čelem 40 mm a 2x zaoblenou hranou, povrch vysokotlaký laminát</t>
  </si>
  <si>
    <t>-1834203625</t>
  </si>
  <si>
    <t>"pro okna ozn.1-2 a 4- 5"                16*1,8+3*1,2+2,4+1,6</t>
  </si>
  <si>
    <t>126</t>
  </si>
  <si>
    <t>998766202</t>
  </si>
  <si>
    <t>Přesun hmot procentní pro konstrukce truhlářské v objektech v do 12 m</t>
  </si>
  <si>
    <t>-210832868</t>
  </si>
  <si>
    <t>27</t>
  </si>
  <si>
    <t>76661 01</t>
  </si>
  <si>
    <t>Kompl.dod+mtž plastové okno 3kř. do otvoru 1800x1500 mm otevíravé a sklopné dle schematu, prosklení izol. 2sklem s selektivní vrstvou  Uw=1,2Wm2K, profil 5-ti komorový s kombinovaným kováním a mikroventilací, barva hnědá vně i uvnitř</t>
  </si>
  <si>
    <t>kplt</t>
  </si>
  <si>
    <t>712173997</t>
  </si>
  <si>
    <t>28</t>
  </si>
  <si>
    <t>76661 02</t>
  </si>
  <si>
    <t>Kompl.dod+mtž plastové okno 2kř. do otvoru 1200x1500 mm otevíravé a sklopné dle schematu, prosklení izol. 2sklem s selektivní vrstvou  Uw=1,2Wm2K, profil 5-ti komorový s kombinovaným kováním a mikroventilací, barva hnědá vně i uvnitř</t>
  </si>
  <si>
    <t>-1872444254</t>
  </si>
  <si>
    <t>29</t>
  </si>
  <si>
    <t>76661 03</t>
  </si>
  <si>
    <t>Kompl.dod+mtž plastové okno 1kř. do otvoru 600x1200 mm otevíravé a sklopné dle schematu, prosklení izol. 2sklem s selektivní vrstvou  Uw=1,2Wm2K, profil 5-ti komorový s kombinovaným kováním a mikroventilací, barva hnědá vně i uvnitř</t>
  </si>
  <si>
    <t>564215864</t>
  </si>
  <si>
    <t>30</t>
  </si>
  <si>
    <t>76661 04</t>
  </si>
  <si>
    <t>Kompl.dod+mtž plastové okno 2kř. do otvoru 2400x1500 mm otevíravé a sklopné dle schematu, prosklení izol. 2sklem s selektivní vrstvou  Uw=1,2Wm2K, profil 5-ti komorový s kombinovaným kováním a mikroventilací, barva hnědá vně i uvnitř</t>
  </si>
  <si>
    <t>-1607616463</t>
  </si>
  <si>
    <t>31</t>
  </si>
  <si>
    <t>76661 05</t>
  </si>
  <si>
    <t>Kompl.dod+mtž plastové okno 1kř. do otvoru 1600x2400 mm pevně prosklené dle schematu, prosklení izol. 2sklem s selektivní vrstvou  Uw=1,2Wm2K, profil 5-ti komorový s kombinovaným kováním a mikroventilací, barva hnědá vně i uvnitř</t>
  </si>
  <si>
    <t>1717784377</t>
  </si>
  <si>
    <t>76662 06</t>
  </si>
  <si>
    <t>Kompl.dod+mtž prosklené vstupní 2kř.dveře s bočními světlíky do otvoru 2200x2020 mm otevíravé, členění dle schematu, prosklení izol. bezp.2sklem se selektivní vrstvou  Uw=1,2Wm2K, profil 5-ti komorový , barva hnědá vně i uvnitř, vč.bezp.zámku a samozavír.</t>
  </si>
  <si>
    <t>-1969761790</t>
  </si>
  <si>
    <t>33</t>
  </si>
  <si>
    <t>76662 07</t>
  </si>
  <si>
    <t>Kompl.dod+mtž prosklené z 1/3 vstupní 2kř.dveře do otvoru 1400x2020 mm otevíravé, prosklení izol. 2sklem se selektivní vrstvou  Uw=1,2Wm2K, profil 5-ti komorový , barva hnědá vně i uvnitř</t>
  </si>
  <si>
    <t>-1408477784</t>
  </si>
  <si>
    <t>34</t>
  </si>
  <si>
    <t>76662 08</t>
  </si>
  <si>
    <t>Kompl.dod+mtž prosklené z 1/3 vstupní 1kř.dveře do otvoru 1000x2020 mm otevíravé, prosklení izol. 2sklem se selektivní vrstvou  Uw=1,2Wm2K, profil 5-ti komorový , barva hnědá vně i uvnitř</t>
  </si>
  <si>
    <t>-1099639120</t>
  </si>
  <si>
    <t>35</t>
  </si>
  <si>
    <t>76662 09</t>
  </si>
  <si>
    <t>Kompl.dod+mtž prosklené z 1/3 balkonové 1kř.dveře do otvoru 900x2020 mm otevíravé, prosklení izol. 2sklem se selektivní vrstvou  Uw=1,2Wm2K, profil 5-ti komorový , barva hnědá vně i uvnitř</t>
  </si>
  <si>
    <t>1751765867</t>
  </si>
  <si>
    <t>139</t>
  </si>
  <si>
    <t>76716 01</t>
  </si>
  <si>
    <t xml:space="preserve">Demontáž, úprava po zateplení a opětovná montáž zábradlí dl.cca 1,5 m </t>
  </si>
  <si>
    <t>-1216177146</t>
  </si>
  <si>
    <t>"JV pohled zábradlí "          2</t>
  </si>
  <si>
    <t>140</t>
  </si>
  <si>
    <t>76716 02</t>
  </si>
  <si>
    <t xml:space="preserve">Demontáž, úprava po zateplení a opětovná montáž zábradlí - madla dl.cca 1,7 m </t>
  </si>
  <si>
    <t>-1048049649</t>
  </si>
  <si>
    <t>"SZ pohled zábradlí "          2</t>
  </si>
  <si>
    <t>141</t>
  </si>
  <si>
    <t>76716 03</t>
  </si>
  <si>
    <t xml:space="preserve">Demontáž, úprava po zateplení a opětovná montáž balkonového zábradlí dl.cca 1,3+2x0,8 m </t>
  </si>
  <si>
    <t>2096349163</t>
  </si>
  <si>
    <t>"SV pohled zábradlí "          1</t>
  </si>
  <si>
    <t>142</t>
  </si>
  <si>
    <t>76783 01</t>
  </si>
  <si>
    <t xml:space="preserve">Demontáž, úprava po zateplení a opětovná montáž žebříku dl.cca 2,7 m </t>
  </si>
  <si>
    <t>-1929375806</t>
  </si>
  <si>
    <t>"SV pohled žebřík "              1</t>
  </si>
  <si>
    <t>143</t>
  </si>
  <si>
    <t>76799 01</t>
  </si>
  <si>
    <t>Demontáž a opětovná montáž zařízení VZT po provedení zateplení</t>
  </si>
  <si>
    <t>-402794887</t>
  </si>
  <si>
    <t>"JV pohled"              1</t>
  </si>
  <si>
    <t>144</t>
  </si>
  <si>
    <t>76799 02</t>
  </si>
  <si>
    <t>Demontáž a opětovná montáž osvětlení nad vstupy po provedení zateplení</t>
  </si>
  <si>
    <t>-1863554221</t>
  </si>
  <si>
    <t>"SZ pohled"              2</t>
  </si>
  <si>
    <t>145</t>
  </si>
  <si>
    <t>76799 03</t>
  </si>
  <si>
    <t>Demontáž a opětovná montáž 6x cedulí, držáku na prapor, teploměru a poštovní schránky po provedení zateplení</t>
  </si>
  <si>
    <t>567878238</t>
  </si>
  <si>
    <t>"SZ pohled"              1</t>
  </si>
  <si>
    <t>146</t>
  </si>
  <si>
    <t>76799 04</t>
  </si>
  <si>
    <t>Demontáž a opětovná montáž satelitu po provedení zateplení</t>
  </si>
  <si>
    <t>-643167314</t>
  </si>
  <si>
    <t>"JZ pohled"              1</t>
  </si>
  <si>
    <t>149</t>
  </si>
  <si>
    <t>76799 05</t>
  </si>
  <si>
    <t>Demontáž a opětovná montáž 2x el.krabiček po provedení zateplení</t>
  </si>
  <si>
    <t>-1299545939</t>
  </si>
  <si>
    <t>124</t>
  </si>
  <si>
    <t>77765 01</t>
  </si>
  <si>
    <t>622381666</t>
  </si>
  <si>
    <t>50</t>
  </si>
  <si>
    <t>7814239 01</t>
  </si>
  <si>
    <t>Oprava obkladu a parapetu keramických kolem nově osazených oken</t>
  </si>
  <si>
    <t>1360100974</t>
  </si>
  <si>
    <t>"předpoklad kolem oken ozn.03"            6*(0,6+1,2)*2</t>
  </si>
  <si>
    <t>128</t>
  </si>
  <si>
    <t>783201811</t>
  </si>
  <si>
    <t>Odstranění nátěrů ze zámečnických konstrukcí oškrabáním</t>
  </si>
  <si>
    <t>1934330364</t>
  </si>
  <si>
    <t>"JV pohled zábradlí + dviřka"          2*1,5*1,0*2+0,9*0,9</t>
  </si>
  <si>
    <t>"SZ pohled zábradlí + dvířky"         (1,7+1,0)*0,2+0,5*0,5</t>
  </si>
  <si>
    <t>"SV pohled zábradlí + žebřík"          (1,3+0,8*2)*1,0*2+2,7*0,5*2</t>
  </si>
  <si>
    <t>129</t>
  </si>
  <si>
    <t>783224900</t>
  </si>
  <si>
    <t>Opravy nátěrů syntetických kovových doplňkových konstrukcí jednonásobné a 1x email</t>
  </si>
  <si>
    <t>-1874915248</t>
  </si>
  <si>
    <t>81</t>
  </si>
  <si>
    <t>783601815</t>
  </si>
  <si>
    <t>Odstranění nátěrů z dřevěných svislých stěn říms oškrabáním s obroušením</t>
  </si>
  <si>
    <t>-168547285</t>
  </si>
  <si>
    <t>"JV+SZ pohled"          2*24,0*0,25</t>
  </si>
  <si>
    <t>82</t>
  </si>
  <si>
    <t>783601816</t>
  </si>
  <si>
    <t>Odstranění nátěrů z dřevěných podbití říms oškrabáním s obroušením</t>
  </si>
  <si>
    <t>1144586966</t>
  </si>
  <si>
    <t>"JV+SZ pohled"          2*24,0*0,32</t>
  </si>
  <si>
    <t>79</t>
  </si>
  <si>
    <t>783626100</t>
  </si>
  <si>
    <t>Nátěry syntetické truhlářských konstrukcí barva standardní lazurovacím lakem 1x napouštění</t>
  </si>
  <si>
    <t>1524595948</t>
  </si>
  <si>
    <t>"JV+SZ pohled"          2*24,0*(0,32+0,25)</t>
  </si>
  <si>
    <t>80</t>
  </si>
  <si>
    <t>783626200</t>
  </si>
  <si>
    <t>Nátěry syntetické truhlářských konstrukcí barva standardní lazurovacím lakem 2x lakování</t>
  </si>
  <si>
    <t>-1292708392</t>
  </si>
  <si>
    <t>157</t>
  </si>
  <si>
    <t>78421101x</t>
  </si>
  <si>
    <t>Jednonásobné bílé malby ze směsí za mokra velmi dobře otěruvzdorných v místnostech výšky do 3,80 m vč.potřebného škrabání a tmelení</t>
  </si>
  <si>
    <t>935536454</t>
  </si>
  <si>
    <t>"1.NP stěny s okny po obvodu"         (8,5+5,5+4,5+3,9+5,64+4,5+2,8+3,2+4,0)*2,6</t>
  </si>
  <si>
    <t>"2.NP stěny s okny po obvodu"         (12,0+2,2+3,8+3,9+5,64+3,0+12,0)*3,0</t>
  </si>
  <si>
    <t>130</t>
  </si>
  <si>
    <t>7436211 00</t>
  </si>
  <si>
    <t>Demontáž hromosvodových tras na fasádě</t>
  </si>
  <si>
    <t>64</t>
  </si>
  <si>
    <t>-739085022</t>
  </si>
  <si>
    <t>"JV+SZ pohled"          2*(0,35+6,65)+2*(0,6+6,65)</t>
  </si>
  <si>
    <t>131</t>
  </si>
  <si>
    <t>7436211 01</t>
  </si>
  <si>
    <t xml:space="preserve">Kompl.dod+mtž nových hromosvodových tras na fasádě, pozink. ocel. drát pr.8mm vč.výměny kotvení, do ceny kalkulovat revizní zprávu po dokončení montáže
</t>
  </si>
  <si>
    <t>527143618</t>
  </si>
  <si>
    <t>63</t>
  </si>
  <si>
    <t>ppo 01a</t>
  </si>
  <si>
    <t>Kompl.dod+mtž ruční hasící přístroj práškový P6 s hasicí schopností 21A</t>
  </si>
  <si>
    <t>262144</t>
  </si>
  <si>
    <t>-1321418910</t>
  </si>
  <si>
    <t>"1+2.NP viz. požární zpráva"               3+3</t>
  </si>
  <si>
    <t>Objekt:</t>
  </si>
  <si>
    <t>ost - Vedlejší a ostatní náklady</t>
  </si>
  <si>
    <t>VRN - Vedlejší a ostatní náklady</t>
  </si>
  <si>
    <t>030001000</t>
  </si>
  <si>
    <t>Zařízení staveniště</t>
  </si>
  <si>
    <t>Kč</t>
  </si>
  <si>
    <t>131072</t>
  </si>
  <si>
    <t>-191133517</t>
  </si>
  <si>
    <t>045002000</t>
  </si>
  <si>
    <t>Kompletační, inženýrská a koordinační činnost</t>
  </si>
  <si>
    <t>1348315527</t>
  </si>
  <si>
    <t>071002000</t>
  </si>
  <si>
    <t>Provoz investora, třetích osob</t>
  </si>
  <si>
    <t>2048</t>
  </si>
  <si>
    <t>-741203565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</si>
  <si>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</si>
  <si>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</si>
  <si>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</si>
  <si>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</si>
  <si>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</si>
  <si>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</si>
  <si>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</si>
  <si>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</si>
  <si>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</si>
  <si>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</si>
  <si>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</si>
  <si>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</si>
  <si>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</si>
  <si>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</si>
  <si>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</si>
  <si>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</si>
  <si>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</si>
  <si>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</si>
  <si>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</si>
  <si>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</si>
  <si>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</si>
  <si>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</si>
  <si>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</si>
  <si>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</si>
  <si>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</si>
  <si>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</si>
  <si>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</si>
  <si>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</si>
  <si>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</si>
  <si>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</si>
  <si>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</si>
  <si>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</si>
  <si>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</si>
  <si>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</si>
  <si>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</si>
  <si>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</si>
  <si>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</si>
  <si>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</si>
  <si>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</si>
  <si>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</si>
  <si>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</si>
  <si>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</si>
  <si>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</si>
  <si>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</si>
  <si>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</si>
  <si>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</si>
  <si>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</si>
  <si>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</si>
  <si>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</si>
  <si>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</si>
  <si>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</si>
  <si>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</si>
  <si>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</si>
  <si>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</si>
  <si>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</si>
  <si>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</si>
  <si>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</si>
  <si>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</si>
  <si>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</si>
  <si>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</si>
  <si>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</si>
  <si>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</si>
  <si>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</si>
  <si>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</si>
  <si>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</si>
  <si>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</si>
  <si>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</si>
  <si>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</si>
  <si>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</si>
  <si>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</si>
  <si>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</si>
  <si>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</si>
  <si>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</si>
  <si>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</si>
  <si>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</si>
  <si>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</si>
  <si>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</si>
  <si>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</si>
  <si>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</si>
  <si>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</si>
  <si>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</si>
  <si>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</si>
  <si>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</si>
  <si>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</si>
  <si>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</si>
  <si>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</si>
  <si>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</si>
  <si>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</si>
  <si>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</si>
  <si>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</si>
  <si>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</si>
  <si>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</si>
  <si>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</si>
  <si>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</si>
  <si>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</si>
  <si>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</si>
  <si>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</si>
  <si>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</si>
  <si>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</si>
  <si>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</si>
  <si>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</si>
  <si>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</si>
  <si>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</si>
  <si>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</si>
  <si>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</si>
  <si>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</si>
  <si>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</si>
  <si>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</si>
  <si>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</si>
  <si>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</si>
  <si>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</si>
  <si>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</si>
  <si>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</si>
  <si>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</si>
  <si>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</si>
  <si>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</si>
  <si>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</si>
  <si>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</si>
  <si>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</si>
  <si>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</si>
  <si>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</si>
  <si>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</si>
  <si>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</si>
  <si>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</si>
  <si>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</si>
  <si>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</si>
  <si>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</si>
  <si>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</si>
  <si>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</si>
  <si>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</si>
  <si>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</si>
  <si>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</si>
  <si>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</si>
  <si>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</si>
  <si>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</si>
  <si>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</si>
  <si>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</si>
  <si>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</si>
  <si>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</si>
  <si>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</si>
  <si>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</si>
  <si>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</si>
  <si>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</si>
  <si>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</si>
  <si>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</si>
  <si>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</si>
  <si>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</si>
  <si>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</si>
  <si>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</si>
  <si>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</si>
  <si>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</si>
  <si>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</si>
  <si>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</si>
  <si>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</si>
  <si>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</si>
  <si>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</si>
  <si>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</si>
  <si>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</si>
  <si>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</si>
  <si>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</si>
  <si>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</si>
  <si>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</si>
  <si>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</si>
  <si>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</si>
  <si>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KOMENTÁŘ</t>
  </si>
  <si>
    <t>Soupis dalších položek, které musí zcela pokrývat nabídková cena</t>
  </si>
  <si>
    <t>01/</t>
  </si>
  <si>
    <t>veškeré náklady pro zhotovení bezvadného funkčně způsobilého díla, které je předmětem smlouvy.</t>
  </si>
  <si>
    <t>02/</t>
  </si>
  <si>
    <t>veškeré náklady pro zajištění bezpečné práce, ochrany materiálů, součástí a dalších předmětů pro realizaci díla.</t>
  </si>
  <si>
    <t>03/</t>
  </si>
  <si>
    <t>náklady na ochranu díla až do přejímky.</t>
  </si>
  <si>
    <t>04/</t>
  </si>
  <si>
    <t>veškeré náklady na ochranu nových lícních ploch stěn, podlah, oken a dveří. Náklady na ochranu stávajících podlah a zařízení investora.</t>
  </si>
  <si>
    <t>05/</t>
  </si>
  <si>
    <t>náklady na ochranu stavby před negativními vlivy počasí např. deště, teploty apod.</t>
  </si>
  <si>
    <t>06/</t>
  </si>
  <si>
    <t>náklady na trvalý úklid veřejných komunikací znečištěných v průběhu stavby a náklady na potřebné dopravní značení.</t>
  </si>
  <si>
    <t>07/</t>
  </si>
  <si>
    <t>náklady na trvalý úklid vnitřních ploch znečištěných v průběhu stavby, odsávání prachu a důkladná protiprašná opatření.</t>
  </si>
  <si>
    <t>08/</t>
  </si>
  <si>
    <t>náklady na dodání a provedení veškerých kotevních prvků, spojovacích prvků, pomocných konstrukcí vč. stavebních přípomocí s tím spojených (tzn.vč.prací bouracích s uvedením povrchů do původního stavu) a provedení prací nespecifikovaných v projektové dokumentaci, ale nezbytných pro provedení díla.</t>
  </si>
  <si>
    <t>09/</t>
  </si>
  <si>
    <t>náklady na případné zvětšené přesuny hmot a skládkovné.</t>
  </si>
  <si>
    <t>10/</t>
  </si>
  <si>
    <t>náklady na skladování, dovozné, balné, clo, zpětné odeslání obalů.</t>
  </si>
  <si>
    <t>11/</t>
  </si>
  <si>
    <t>náklady na veškeré údržbářské a opravárenské práce nutné pro zhotovení díla.</t>
  </si>
  <si>
    <t>12/</t>
  </si>
  <si>
    <t>náklady na zhotovení výkresů, výpočtů a dalších výkonů potřebných pro detailní rozpracování projektů předaných objednatelem, které jsou potřebné pro realizaci díla.</t>
  </si>
  <si>
    <t>13/</t>
  </si>
  <si>
    <t>V rámci zařízení staveniště provést též provizorní oplocení, napojení (s vlastním měřemím) na elektro a vodu.</t>
  </si>
  <si>
    <t>Ostatní:</t>
  </si>
  <si>
    <t>Rozměry uvedené v rozpočtu jsou orientační a před započetím výroby je třeba je upřesnit měřením na stavbě.</t>
  </si>
  <si>
    <t>Popis kvality provedení KZS : desky lepeny tmelem, provedení vč. armovací sítě s přestěrkováním a kompletním systémovým řešením ETICS, tj. lišty zakládací, rohové, parapetní, přechodové, dilatační, začišťovací u oken, nadokenní a další systémové doplňky a podkladní penetrace na stáv.a vyspravený podklad. Počet kotev a přesný popis certifikovaného zateplení viz.Technická zpráva.</t>
  </si>
  <si>
    <t xml:space="preserve">Montáž zateplení vnějších podhledů z polystyrénových desek tl do 120 mm </t>
  </si>
  <si>
    <t>Kompl.dod+mtž  litá bezespárová podlaha (balkon) na bázi akrylátových pryskyřic se vsypem křemičitého písku a uzavíracím lakem vč.očištění podkladu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</si>
</sst>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_ ;\-#,##0\ "/>
  </numFmts>
  <fonts count="9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MS Sans Serif"/>
      <family val="2"/>
    </font>
    <font>
      <sz val="10"/>
      <name val="Arial CE"/>
      <family val="2"/>
    </font>
    <font>
      <b/>
      <sz val="9"/>
      <name val="Arial CE"/>
      <family val="2"/>
    </font>
    <font>
      <sz val="12"/>
      <name val="format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color indexed="10"/>
      <name val="Arial CE"/>
      <family val="2"/>
    </font>
    <font>
      <sz val="8"/>
      <color indexed="10"/>
      <name val="MS Sans Serif"/>
      <family val="2"/>
    </font>
    <font>
      <sz val="8"/>
      <color indexed="30"/>
      <name val="Arial CE"/>
      <family val="2"/>
    </font>
    <font>
      <sz val="8"/>
      <color indexed="3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sz val="8"/>
      <color rgb="FFFF0000"/>
      <name val="Arial CE"/>
      <family val="2"/>
    </font>
    <font>
      <sz val="8"/>
      <color rgb="FFFF0000"/>
      <name val="MS Sans Serif"/>
      <family val="2"/>
    </font>
    <font>
      <sz val="8"/>
      <color rgb="FF0070C0"/>
      <name val="Arial CE"/>
      <family val="2"/>
    </font>
    <font>
      <sz val="8"/>
      <color rgb="FF0070C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35" fillId="0" borderId="0" applyAlignment="0">
      <protection locked="0"/>
    </xf>
    <xf numFmtId="0" fontId="36" fillId="0" borderId="0">
      <alignment/>
      <protection/>
    </xf>
    <xf numFmtId="0" fontId="3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0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4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3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 wrapText="1"/>
    </xf>
    <xf numFmtId="49" fontId="29" fillId="0" borderId="34" xfId="0" applyNumberFormat="1" applyFont="1" applyBorder="1" applyAlignment="1">
      <alignment horizontal="left" vertical="center" wrapText="1"/>
    </xf>
    <xf numFmtId="168" fontId="29" fillId="0" borderId="34" xfId="0" applyNumberFormat="1" applyFont="1" applyBorder="1" applyAlignment="1">
      <alignment horizontal="right" vertical="center"/>
    </xf>
    <xf numFmtId="0" fontId="29" fillId="0" borderId="34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70" fillId="33" borderId="0" xfId="36" applyFill="1" applyAlignment="1">
      <alignment horizontal="left" vertical="top"/>
    </xf>
    <xf numFmtId="0" fontId="85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86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3" fillId="0" borderId="0" xfId="0" applyFont="1" applyBorder="1" applyAlignment="1">
      <alignment horizontal="right" vertical="top"/>
    </xf>
    <xf numFmtId="0" fontId="34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168" fontId="33" fillId="0" borderId="0" xfId="0" applyNumberFormat="1" applyFont="1" applyBorder="1" applyAlignment="1">
      <alignment horizontal="right" vertical="top"/>
    </xf>
    <xf numFmtId="164" fontId="33" fillId="0" borderId="0" xfId="0" applyNumberFormat="1" applyFont="1" applyBorder="1" applyAlignment="1">
      <alignment horizontal="right" vertical="top"/>
    </xf>
    <xf numFmtId="169" fontId="33" fillId="0" borderId="0" xfId="0" applyNumberFormat="1" applyFont="1" applyFill="1" applyBorder="1" applyAlignment="1">
      <alignment horizontal="right" vertical="top"/>
    </xf>
    <xf numFmtId="0" fontId="35" fillId="0" borderId="0" xfId="0" applyFont="1" applyFill="1" applyAlignment="1">
      <alignment horizontal="left" vertical="top"/>
    </xf>
    <xf numFmtId="0" fontId="34" fillId="0" borderId="0" xfId="0" applyFont="1" applyBorder="1" applyAlignment="1">
      <alignment horizontal="right" vertical="top"/>
    </xf>
    <xf numFmtId="168" fontId="34" fillId="0" borderId="0" xfId="0" applyNumberFormat="1" applyFont="1" applyBorder="1" applyAlignment="1">
      <alignment horizontal="right" vertical="top"/>
    </xf>
    <xf numFmtId="164" fontId="34" fillId="0" borderId="0" xfId="0" applyNumberFormat="1" applyFont="1" applyBorder="1" applyAlignment="1">
      <alignment horizontal="right" vertical="top"/>
    </xf>
    <xf numFmtId="0" fontId="33" fillId="0" borderId="0" xfId="48" applyNumberFormat="1" applyFont="1" applyAlignment="1" applyProtection="1">
      <alignment horizontal="right" vertical="top" wrapText="1"/>
      <protection/>
    </xf>
    <xf numFmtId="0" fontId="37" fillId="0" borderId="0" xfId="48" applyNumberFormat="1" applyFont="1" applyAlignment="1" applyProtection="1">
      <alignment vertical="top" wrapText="1"/>
      <protection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/>
    </xf>
    <xf numFmtId="0" fontId="33" fillId="0" borderId="0" xfId="48" applyNumberFormat="1" applyFont="1" applyAlignment="1" applyProtection="1">
      <alignment vertical="top" wrapText="1"/>
      <protection/>
    </xf>
    <xf numFmtId="0" fontId="33" fillId="0" borderId="0" xfId="48" applyNumberFormat="1" applyFont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3" fillId="0" borderId="0" xfId="49" applyNumberFormat="1" applyFont="1" applyAlignment="1" applyProtection="1">
      <alignment horizontal="left" vertical="top" wrapText="1"/>
      <protection/>
    </xf>
    <xf numFmtId="0" fontId="87" fillId="0" borderId="0" xfId="0" applyFont="1" applyBorder="1" applyAlignment="1" applyProtection="1">
      <alignment horizontal="left" vertical="top" wrapText="1"/>
      <protection locked="0"/>
    </xf>
    <xf numFmtId="0" fontId="88" fillId="0" borderId="0" xfId="0" applyFont="1" applyAlignment="1" applyProtection="1">
      <alignment/>
      <protection/>
    </xf>
    <xf numFmtId="0" fontId="33" fillId="0" borderId="0" xfId="49" applyNumberFormat="1" applyFont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left" vertical="top" wrapText="1"/>
    </xf>
    <xf numFmtId="168" fontId="33" fillId="0" borderId="0" xfId="0" applyNumberFormat="1" applyFont="1" applyFill="1" applyBorder="1" applyAlignment="1">
      <alignment horizontal="right" vertical="top" wrapText="1"/>
    </xf>
    <xf numFmtId="164" fontId="33" fillId="0" borderId="0" xfId="0" applyNumberFormat="1" applyFont="1" applyFill="1" applyBorder="1" applyAlignment="1">
      <alignment horizontal="right" vertical="top" wrapText="1"/>
    </xf>
    <xf numFmtId="169" fontId="33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Alignment="1">
      <alignment horizontal="left" vertical="top" wrapText="1"/>
    </xf>
    <xf numFmtId="0" fontId="39" fillId="0" borderId="0" xfId="47" applyFont="1" applyAlignment="1" applyProtection="1">
      <alignment horizontal="right" vertical="top" wrapText="1"/>
      <protection/>
    </xf>
    <xf numFmtId="0" fontId="40" fillId="0" borderId="0" xfId="47" applyFont="1" applyAlignment="1" applyProtection="1">
      <alignment vertical="top" wrapText="1"/>
      <protection/>
    </xf>
    <xf numFmtId="169" fontId="89" fillId="0" borderId="0" xfId="0" applyNumberFormat="1" applyFont="1" applyFill="1" applyBorder="1" applyAlignment="1">
      <alignment horizontal="right" vertical="top" wrapText="1"/>
    </xf>
    <xf numFmtId="0" fontId="90" fillId="0" borderId="0" xfId="0" applyFont="1" applyFill="1" applyAlignment="1">
      <alignment horizontal="left" vertical="top" wrapText="1"/>
    </xf>
    <xf numFmtId="0" fontId="41" fillId="0" borderId="0" xfId="47" applyFont="1" applyBorder="1" applyAlignment="1" applyProtection="1">
      <alignment horizontal="left" vertical="top" wrapText="1"/>
      <protection/>
    </xf>
    <xf numFmtId="0" fontId="41" fillId="0" borderId="0" xfId="47" applyFont="1" applyAlignment="1" applyProtection="1">
      <alignment vertical="top" wrapText="1"/>
      <protection/>
    </xf>
    <xf numFmtId="168" fontId="89" fillId="0" borderId="0" xfId="0" applyNumberFormat="1" applyFont="1" applyFill="1" applyBorder="1" applyAlignment="1">
      <alignment horizontal="right" vertical="top" wrapText="1"/>
    </xf>
    <xf numFmtId="164" fontId="89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left" vertical="top" wrapText="1"/>
    </xf>
    <xf numFmtId="168" fontId="34" fillId="0" borderId="0" xfId="0" applyNumberFormat="1" applyFont="1" applyFill="1" applyBorder="1" applyAlignment="1">
      <alignment horizontal="right" vertical="top" wrapText="1"/>
    </xf>
    <xf numFmtId="164" fontId="34" fillId="0" borderId="0" xfId="0" applyNumberFormat="1" applyFont="1" applyFill="1" applyBorder="1" applyAlignment="1">
      <alignment horizontal="right" vertical="top" wrapText="1"/>
    </xf>
    <xf numFmtId="169" fontId="34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right" vertical="top" wrapText="1"/>
    </xf>
    <xf numFmtId="168" fontId="35" fillId="0" borderId="0" xfId="0" applyNumberFormat="1" applyFont="1" applyFill="1" applyAlignment="1">
      <alignment horizontal="right" vertical="top" wrapText="1"/>
    </xf>
    <xf numFmtId="164" fontId="35" fillId="0" borderId="0" xfId="0" applyNumberFormat="1" applyFont="1" applyFill="1" applyAlignment="1">
      <alignment horizontal="right" vertical="top" wrapText="1"/>
    </xf>
    <xf numFmtId="168" fontId="35" fillId="0" borderId="0" xfId="0" applyNumberFormat="1" applyFont="1" applyFill="1" applyAlignment="1">
      <alignment horizontal="right" vertical="top"/>
    </xf>
    <xf numFmtId="164" fontId="35" fillId="0" borderId="0" xfId="0" applyNumberFormat="1" applyFont="1" applyFill="1" applyAlignment="1">
      <alignment horizontal="right"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164" fontId="0" fillId="0" borderId="34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86" fillId="33" borderId="0" xfId="36" applyFont="1" applyFill="1" applyAlignment="1" applyProtection="1">
      <alignment horizontal="center" vertical="center"/>
      <protection/>
    </xf>
    <xf numFmtId="0" fontId="0" fillId="0" borderId="34" xfId="0" applyFont="1" applyBorder="1" applyAlignment="1">
      <alignment horizontal="left" vertical="center" wrapText="1"/>
    </xf>
    <xf numFmtId="164" fontId="0" fillId="34" borderId="3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9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_1" xfId="48"/>
    <cellStyle name="normální_Škoda Vrchlabí, Hlavní brána, 24.9.200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4F4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F95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10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4F48.tmp" descr="C:\KROSplusData\System\Temp\rad34F4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F95F.tmp" descr="C:\KROSplusData\System\Temp\radAF95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310C.tmp" descr="C:\KROSplusData\System\Temp\radA310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788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789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95" t="s">
        <v>5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0" t="s">
        <v>6</v>
      </c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85" t="s">
        <v>10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96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97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87" t="s">
        <v>16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Q6" s="11"/>
      <c r="BE6" s="271"/>
      <c r="BS6" s="6" t="s">
        <v>17</v>
      </c>
    </row>
    <row r="7" spans="2:71" s="2" customFormat="1" ht="7.5" customHeight="1">
      <c r="B7" s="10"/>
      <c r="AQ7" s="11"/>
      <c r="BE7" s="271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271"/>
      <c r="BS8" s="6" t="s">
        <v>17</v>
      </c>
    </row>
    <row r="9" spans="2:71" s="2" customFormat="1" ht="15" customHeight="1">
      <c r="B9" s="10"/>
      <c r="AQ9" s="11"/>
      <c r="BE9" s="271"/>
      <c r="BS9" s="6" t="s">
        <v>17</v>
      </c>
    </row>
    <row r="10" spans="2:71" s="2" customFormat="1" ht="15" customHeight="1">
      <c r="B10" s="10"/>
      <c r="D10" s="15" t="s">
        <v>22</v>
      </c>
      <c r="AK10" s="15" t="s">
        <v>23</v>
      </c>
      <c r="AN10" s="16"/>
      <c r="AQ10" s="11"/>
      <c r="BE10" s="271"/>
      <c r="BS10" s="6" t="s">
        <v>17</v>
      </c>
    </row>
    <row r="11" spans="2:71" s="2" customFormat="1" ht="19.5" customHeight="1">
      <c r="B11" s="10"/>
      <c r="E11" s="16" t="s">
        <v>24</v>
      </c>
      <c r="AK11" s="15" t="s">
        <v>25</v>
      </c>
      <c r="AN11" s="16"/>
      <c r="AQ11" s="11"/>
      <c r="BE11" s="271"/>
      <c r="BS11" s="6" t="s">
        <v>17</v>
      </c>
    </row>
    <row r="12" spans="2:71" s="2" customFormat="1" ht="7.5" customHeight="1">
      <c r="B12" s="10"/>
      <c r="AQ12" s="11"/>
      <c r="BE12" s="271"/>
      <c r="BS12" s="6" t="s">
        <v>17</v>
      </c>
    </row>
    <row r="13" spans="2:71" s="2" customFormat="1" ht="15" customHeight="1">
      <c r="B13" s="10"/>
      <c r="D13" s="15" t="s">
        <v>26</v>
      </c>
      <c r="AK13" s="15" t="s">
        <v>23</v>
      </c>
      <c r="AN13" s="18" t="s">
        <v>27</v>
      </c>
      <c r="AQ13" s="11"/>
      <c r="BE13" s="271"/>
      <c r="BS13" s="6" t="s">
        <v>17</v>
      </c>
    </row>
    <row r="14" spans="2:71" s="2" customFormat="1" ht="15.75" customHeight="1">
      <c r="B14" s="10"/>
      <c r="E14" s="298" t="s">
        <v>27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15" t="s">
        <v>25</v>
      </c>
      <c r="AN14" s="18" t="s">
        <v>27</v>
      </c>
      <c r="AQ14" s="11"/>
      <c r="BE14" s="271"/>
      <c r="BS14" s="6" t="s">
        <v>17</v>
      </c>
    </row>
    <row r="15" spans="2:71" s="2" customFormat="1" ht="7.5" customHeight="1">
      <c r="B15" s="10"/>
      <c r="AQ15" s="11"/>
      <c r="BE15" s="271"/>
      <c r="BS15" s="6" t="s">
        <v>3</v>
      </c>
    </row>
    <row r="16" spans="2:71" s="2" customFormat="1" ht="15" customHeight="1">
      <c r="B16" s="10"/>
      <c r="D16" s="15" t="s">
        <v>28</v>
      </c>
      <c r="AK16" s="15" t="s">
        <v>23</v>
      </c>
      <c r="AN16" s="16"/>
      <c r="AQ16" s="11"/>
      <c r="BE16" s="271"/>
      <c r="BS16" s="6" t="s">
        <v>3</v>
      </c>
    </row>
    <row r="17" spans="2:71" s="2" customFormat="1" ht="19.5" customHeight="1">
      <c r="B17" s="10"/>
      <c r="E17" s="16" t="s">
        <v>29</v>
      </c>
      <c r="AK17" s="15" t="s">
        <v>25</v>
      </c>
      <c r="AN17" s="16"/>
      <c r="AQ17" s="11"/>
      <c r="BE17" s="271"/>
      <c r="BS17" s="6" t="s">
        <v>30</v>
      </c>
    </row>
    <row r="18" spans="2:71" s="2" customFormat="1" ht="7.5" customHeight="1">
      <c r="B18" s="10"/>
      <c r="AQ18" s="11"/>
      <c r="BE18" s="271"/>
      <c r="BS18" s="6" t="s">
        <v>7</v>
      </c>
    </row>
    <row r="19" spans="2:71" s="2" customFormat="1" ht="15" customHeight="1">
      <c r="B19" s="10"/>
      <c r="D19" s="15" t="s">
        <v>31</v>
      </c>
      <c r="AQ19" s="11"/>
      <c r="BE19" s="271"/>
      <c r="BS19" s="6" t="s">
        <v>17</v>
      </c>
    </row>
    <row r="20" spans="2:71" s="2" customFormat="1" ht="57" customHeight="1">
      <c r="B20" s="10"/>
      <c r="E20" s="299" t="s">
        <v>32</v>
      </c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Q20" s="11"/>
      <c r="BE20" s="271"/>
      <c r="BS20" s="6" t="s">
        <v>30</v>
      </c>
    </row>
    <row r="21" spans="2:57" s="2" customFormat="1" ht="7.5" customHeight="1">
      <c r="B21" s="10"/>
      <c r="AQ21" s="11"/>
      <c r="BE21" s="271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71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300">
        <f>ROUNDUP($AG$49,2)</f>
        <v>0</v>
      </c>
      <c r="AL23" s="301"/>
      <c r="AM23" s="301"/>
      <c r="AN23" s="301"/>
      <c r="AO23" s="301"/>
      <c r="AQ23" s="23"/>
      <c r="BE23" s="286"/>
    </row>
    <row r="24" spans="2:57" s="6" customFormat="1" ht="7.5" customHeight="1">
      <c r="B24" s="20"/>
      <c r="AQ24" s="23"/>
      <c r="BE24" s="286"/>
    </row>
    <row r="25" spans="2:57" s="6" customFormat="1" ht="15" customHeight="1">
      <c r="B25" s="24"/>
      <c r="D25" s="25" t="s">
        <v>34</v>
      </c>
      <c r="F25" s="25" t="s">
        <v>35</v>
      </c>
      <c r="L25" s="292">
        <v>0.21</v>
      </c>
      <c r="M25" s="293"/>
      <c r="N25" s="293"/>
      <c r="O25" s="293"/>
      <c r="T25" s="27" t="s">
        <v>36</v>
      </c>
      <c r="W25" s="294">
        <f>ROUNDUP($AZ$49,2)</f>
        <v>0</v>
      </c>
      <c r="X25" s="293"/>
      <c r="Y25" s="293"/>
      <c r="Z25" s="293"/>
      <c r="AA25" s="293"/>
      <c r="AB25" s="293"/>
      <c r="AC25" s="293"/>
      <c r="AD25" s="293"/>
      <c r="AE25" s="293"/>
      <c r="AK25" s="294">
        <f>ROUNDUP($AV$49,1)</f>
        <v>0</v>
      </c>
      <c r="AL25" s="293"/>
      <c r="AM25" s="293"/>
      <c r="AN25" s="293"/>
      <c r="AO25" s="293"/>
      <c r="AQ25" s="28"/>
      <c r="BE25" s="293"/>
    </row>
    <row r="26" spans="2:57" s="6" customFormat="1" ht="15" customHeight="1">
      <c r="B26" s="24"/>
      <c r="F26" s="25" t="s">
        <v>37</v>
      </c>
      <c r="L26" s="292">
        <v>0.15</v>
      </c>
      <c r="M26" s="293"/>
      <c r="N26" s="293"/>
      <c r="O26" s="293"/>
      <c r="T26" s="27" t="s">
        <v>36</v>
      </c>
      <c r="W26" s="294">
        <f>ROUNDUP($BA$49,2)</f>
        <v>0</v>
      </c>
      <c r="X26" s="293"/>
      <c r="Y26" s="293"/>
      <c r="Z26" s="293"/>
      <c r="AA26" s="293"/>
      <c r="AB26" s="293"/>
      <c r="AC26" s="293"/>
      <c r="AD26" s="293"/>
      <c r="AE26" s="293"/>
      <c r="AK26" s="294">
        <f>ROUNDUP($AW$49,1)</f>
        <v>0</v>
      </c>
      <c r="AL26" s="293"/>
      <c r="AM26" s="293"/>
      <c r="AN26" s="293"/>
      <c r="AO26" s="293"/>
      <c r="AQ26" s="28"/>
      <c r="BE26" s="293"/>
    </row>
    <row r="27" spans="2:57" s="6" customFormat="1" ht="15" customHeight="1" hidden="1">
      <c r="B27" s="24"/>
      <c r="F27" s="25" t="s">
        <v>38</v>
      </c>
      <c r="L27" s="292">
        <v>0.21</v>
      </c>
      <c r="M27" s="293"/>
      <c r="N27" s="293"/>
      <c r="O27" s="293"/>
      <c r="T27" s="27" t="s">
        <v>36</v>
      </c>
      <c r="W27" s="294">
        <f>ROUNDUP($BB$49,2)</f>
        <v>0</v>
      </c>
      <c r="X27" s="293"/>
      <c r="Y27" s="293"/>
      <c r="Z27" s="293"/>
      <c r="AA27" s="293"/>
      <c r="AB27" s="293"/>
      <c r="AC27" s="293"/>
      <c r="AD27" s="293"/>
      <c r="AE27" s="293"/>
      <c r="AK27" s="294">
        <v>0</v>
      </c>
      <c r="AL27" s="293"/>
      <c r="AM27" s="293"/>
      <c r="AN27" s="293"/>
      <c r="AO27" s="293"/>
      <c r="AQ27" s="28"/>
      <c r="BE27" s="293"/>
    </row>
    <row r="28" spans="2:57" s="6" customFormat="1" ht="15" customHeight="1" hidden="1">
      <c r="B28" s="24"/>
      <c r="F28" s="25" t="s">
        <v>39</v>
      </c>
      <c r="L28" s="292">
        <v>0.15</v>
      </c>
      <c r="M28" s="293"/>
      <c r="N28" s="293"/>
      <c r="O28" s="293"/>
      <c r="T28" s="27" t="s">
        <v>36</v>
      </c>
      <c r="W28" s="294">
        <f>ROUNDUP($BC$49,2)</f>
        <v>0</v>
      </c>
      <c r="X28" s="293"/>
      <c r="Y28" s="293"/>
      <c r="Z28" s="293"/>
      <c r="AA28" s="293"/>
      <c r="AB28" s="293"/>
      <c r="AC28" s="293"/>
      <c r="AD28" s="293"/>
      <c r="AE28" s="293"/>
      <c r="AK28" s="294">
        <v>0</v>
      </c>
      <c r="AL28" s="293"/>
      <c r="AM28" s="293"/>
      <c r="AN28" s="293"/>
      <c r="AO28" s="293"/>
      <c r="AQ28" s="28"/>
      <c r="BE28" s="293"/>
    </row>
    <row r="29" spans="2:57" s="6" customFormat="1" ht="15" customHeight="1" hidden="1">
      <c r="B29" s="24"/>
      <c r="F29" s="25" t="s">
        <v>40</v>
      </c>
      <c r="L29" s="292">
        <v>0</v>
      </c>
      <c r="M29" s="293"/>
      <c r="N29" s="293"/>
      <c r="O29" s="293"/>
      <c r="T29" s="27" t="s">
        <v>36</v>
      </c>
      <c r="W29" s="294">
        <f>ROUNDUP($BD$49,2)</f>
        <v>0</v>
      </c>
      <c r="X29" s="293"/>
      <c r="Y29" s="293"/>
      <c r="Z29" s="293"/>
      <c r="AA29" s="293"/>
      <c r="AB29" s="293"/>
      <c r="AC29" s="293"/>
      <c r="AD29" s="293"/>
      <c r="AE29" s="293"/>
      <c r="AK29" s="294">
        <v>0</v>
      </c>
      <c r="AL29" s="293"/>
      <c r="AM29" s="293"/>
      <c r="AN29" s="293"/>
      <c r="AO29" s="293"/>
      <c r="AQ29" s="28"/>
      <c r="BE29" s="293"/>
    </row>
    <row r="30" spans="2:57" s="6" customFormat="1" ht="7.5" customHeight="1">
      <c r="B30" s="20"/>
      <c r="AQ30" s="23"/>
      <c r="BE30" s="286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282" t="s">
        <v>43</v>
      </c>
      <c r="Y31" s="279"/>
      <c r="Z31" s="279"/>
      <c r="AA31" s="279"/>
      <c r="AB31" s="279"/>
      <c r="AC31" s="31"/>
      <c r="AD31" s="31"/>
      <c r="AE31" s="31"/>
      <c r="AF31" s="31"/>
      <c r="AG31" s="31"/>
      <c r="AH31" s="31"/>
      <c r="AI31" s="31"/>
      <c r="AJ31" s="31"/>
      <c r="AK31" s="283">
        <f>ROUNDUP(SUM($AK$23:$AK$29),2)</f>
        <v>0</v>
      </c>
      <c r="AL31" s="279"/>
      <c r="AM31" s="279"/>
      <c r="AN31" s="279"/>
      <c r="AO31" s="284"/>
      <c r="AP31" s="29"/>
      <c r="AQ31" s="33"/>
      <c r="BE31" s="286"/>
    </row>
    <row r="32" spans="2:57" s="6" customFormat="1" ht="7.5" customHeight="1">
      <c r="B32" s="20"/>
      <c r="AQ32" s="23"/>
      <c r="BE32" s="286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85" t="s">
        <v>44</v>
      </c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287" t="str">
        <f>$K$6</f>
        <v>OUKramolna - Obecní úřad Kramolna - zateplení</v>
      </c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18</v>
      </c>
      <c r="L42" s="40" t="str">
        <f>IF($K$8="","",$K$8)</f>
        <v>Kramolna</v>
      </c>
      <c r="AI42" s="15" t="s">
        <v>20</v>
      </c>
      <c r="AM42" s="41" t="str">
        <f>IF($AN$8="","",$AN$8)</f>
        <v>28.02.2013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22</v>
      </c>
      <c r="L44" s="16" t="str">
        <f>IF($E$11="","",$E$11)</f>
        <v>Obec Kramolna</v>
      </c>
      <c r="AI44" s="15" t="s">
        <v>28</v>
      </c>
      <c r="AM44" s="288" t="str">
        <f>IF($E$17="","",$E$17)</f>
        <v>INS spol.s r.o., Parkány 413, Náchod</v>
      </c>
      <c r="AN44" s="286"/>
      <c r="AO44" s="286"/>
      <c r="AP44" s="286"/>
      <c r="AR44" s="20"/>
      <c r="AS44" s="289" t="s">
        <v>45</v>
      </c>
      <c r="AT44" s="290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26</v>
      </c>
      <c r="L45" s="16">
        <f>IF($E$14="Vyplň údaj","",$E$14)</f>
      </c>
      <c r="AR45" s="20"/>
      <c r="AS45" s="291"/>
      <c r="AT45" s="286"/>
      <c r="BD45" s="44"/>
    </row>
    <row r="46" spans="2:56" s="6" customFormat="1" ht="12" customHeight="1">
      <c r="B46" s="20"/>
      <c r="AR46" s="20"/>
      <c r="AS46" s="291"/>
      <c r="AT46" s="286"/>
      <c r="BD46" s="44"/>
    </row>
    <row r="47" spans="2:57" s="6" customFormat="1" ht="30" customHeight="1">
      <c r="B47" s="20"/>
      <c r="C47" s="278" t="s">
        <v>46</v>
      </c>
      <c r="D47" s="279"/>
      <c r="E47" s="279"/>
      <c r="F47" s="279"/>
      <c r="G47" s="279"/>
      <c r="H47" s="31"/>
      <c r="I47" s="280" t="s">
        <v>47</v>
      </c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81" t="s">
        <v>48</v>
      </c>
      <c r="AH47" s="279"/>
      <c r="AI47" s="279"/>
      <c r="AJ47" s="279"/>
      <c r="AK47" s="279"/>
      <c r="AL47" s="279"/>
      <c r="AM47" s="279"/>
      <c r="AN47" s="280" t="s">
        <v>49</v>
      </c>
      <c r="AO47" s="279"/>
      <c r="AP47" s="279"/>
      <c r="AQ47" s="45" t="s">
        <v>50</v>
      </c>
      <c r="AR47" s="20"/>
      <c r="AS47" s="46" t="s">
        <v>51</v>
      </c>
      <c r="AT47" s="47" t="s">
        <v>52</v>
      </c>
      <c r="AU47" s="47" t="s">
        <v>53</v>
      </c>
      <c r="AV47" s="47" t="s">
        <v>54</v>
      </c>
      <c r="AW47" s="47" t="s">
        <v>55</v>
      </c>
      <c r="AX47" s="47" t="s">
        <v>56</v>
      </c>
      <c r="AY47" s="47" t="s">
        <v>57</v>
      </c>
      <c r="AZ47" s="47" t="s">
        <v>58</v>
      </c>
      <c r="BA47" s="47" t="s">
        <v>59</v>
      </c>
      <c r="BB47" s="47" t="s">
        <v>60</v>
      </c>
      <c r="BC47" s="47" t="s">
        <v>61</v>
      </c>
      <c r="BD47" s="48" t="s">
        <v>62</v>
      </c>
      <c r="BE47" s="49"/>
    </row>
    <row r="48" spans="2:56" s="6" customFormat="1" ht="12" customHeight="1">
      <c r="B48" s="20"/>
      <c r="AR48" s="20"/>
      <c r="AS48" s="50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1" t="s">
        <v>63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76">
        <f>ROUNDUP(SUM($AG$50:$AG$51),2)</f>
        <v>0</v>
      </c>
      <c r="AH49" s="277"/>
      <c r="AI49" s="277"/>
      <c r="AJ49" s="277"/>
      <c r="AK49" s="277"/>
      <c r="AL49" s="277"/>
      <c r="AM49" s="277"/>
      <c r="AN49" s="276">
        <f>ROUNDUP(SUM($AG$49,$AT$49),2)</f>
        <v>0</v>
      </c>
      <c r="AO49" s="277"/>
      <c r="AP49" s="277"/>
      <c r="AQ49" s="52"/>
      <c r="AR49" s="39"/>
      <c r="AS49" s="53">
        <f>ROUNDUP(SUM($AS$50:$AS$51),2)</f>
        <v>0</v>
      </c>
      <c r="AT49" s="54">
        <f>ROUNDUP(SUM($AV$49:$AW$49),1)</f>
        <v>0</v>
      </c>
      <c r="AU49" s="55">
        <f>ROUNDUP(SUM($AU$50:$AU$51),5)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ROUNDUP(SUM($AZ$50:$AZ$51),2)</f>
        <v>0</v>
      </c>
      <c r="BA49" s="54">
        <f>ROUNDUP(SUM($BA$50:$BA$51),2)</f>
        <v>0</v>
      </c>
      <c r="BB49" s="54">
        <f>ROUNDUP(SUM($BB$50:$BB$51),2)</f>
        <v>0</v>
      </c>
      <c r="BC49" s="54">
        <f>ROUNDUP(SUM($BC$50:$BC$51),2)</f>
        <v>0</v>
      </c>
      <c r="BD49" s="56">
        <f>ROUNDUP(SUM($BD$50:$BD$51),2)</f>
        <v>0</v>
      </c>
      <c r="BS49" s="14" t="s">
        <v>64</v>
      </c>
      <c r="BT49" s="14" t="s">
        <v>65</v>
      </c>
      <c r="BV49" s="14" t="s">
        <v>66</v>
      </c>
      <c r="BW49" s="14" t="s">
        <v>4</v>
      </c>
      <c r="BX49" s="14" t="s">
        <v>67</v>
      </c>
    </row>
    <row r="50" spans="1:76" s="57" customFormat="1" ht="28.5" customHeight="1">
      <c r="A50" s="145" t="s">
        <v>790</v>
      </c>
      <c r="B50" s="58"/>
      <c r="C50" s="59"/>
      <c r="D50" s="274" t="s">
        <v>68</v>
      </c>
      <c r="E50" s="275"/>
      <c r="F50" s="275"/>
      <c r="G50" s="275"/>
      <c r="H50" s="275"/>
      <c r="I50" s="59"/>
      <c r="J50" s="274" t="s">
        <v>69</v>
      </c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2">
        <f>'OUKramolna - Obecní úřad ...'!$M$24</f>
        <v>0</v>
      </c>
      <c r="AH50" s="273"/>
      <c r="AI50" s="273"/>
      <c r="AJ50" s="273"/>
      <c r="AK50" s="273"/>
      <c r="AL50" s="273"/>
      <c r="AM50" s="273"/>
      <c r="AN50" s="272">
        <f>ROUNDUP(SUM($AG$50,$AT$50),2)</f>
        <v>0</v>
      </c>
      <c r="AO50" s="273"/>
      <c r="AP50" s="273"/>
      <c r="AQ50" s="60" t="s">
        <v>70</v>
      </c>
      <c r="AR50" s="58"/>
      <c r="AS50" s="61">
        <v>0</v>
      </c>
      <c r="AT50" s="62">
        <f>ROUNDUP(SUM($AV$50:$AW$50),1)</f>
        <v>0</v>
      </c>
      <c r="AU50" s="63">
        <f>'OUKramolna - Obecní úřad ...'!$W$91</f>
        <v>0</v>
      </c>
      <c r="AV50" s="62">
        <f>'OUKramolna - Obecní úřad ...'!$M$26</f>
        <v>0</v>
      </c>
      <c r="AW50" s="62">
        <f>'OUKramolna - Obecní úřad ...'!$M$27</f>
        <v>0</v>
      </c>
      <c r="AX50" s="62">
        <f>'OUKramolna - Obecní úřad ...'!$M$28</f>
        <v>0</v>
      </c>
      <c r="AY50" s="62">
        <f>'OUKramolna - Obecní úřad ...'!$M$29</f>
        <v>0</v>
      </c>
      <c r="AZ50" s="62">
        <f>'OUKramolna - Obecní úřad ...'!$H$26</f>
        <v>0</v>
      </c>
      <c r="BA50" s="62">
        <f>'OUKramolna - Obecní úřad ...'!$H$27</f>
        <v>0</v>
      </c>
      <c r="BB50" s="62">
        <f>'OUKramolna - Obecní úřad ...'!$H$28</f>
        <v>0</v>
      </c>
      <c r="BC50" s="62">
        <f>'OUKramolna - Obecní úřad ...'!$H$29</f>
        <v>0</v>
      </c>
      <c r="BD50" s="64">
        <f>'OUKramolna - Obecní úřad ...'!$H$30</f>
        <v>0</v>
      </c>
      <c r="BT50" s="57" t="s">
        <v>71</v>
      </c>
      <c r="BU50" s="57" t="s">
        <v>72</v>
      </c>
      <c r="BV50" s="57" t="s">
        <v>66</v>
      </c>
      <c r="BW50" s="57" t="s">
        <v>4</v>
      </c>
      <c r="BX50" s="57" t="s">
        <v>67</v>
      </c>
    </row>
    <row r="51" spans="1:91" s="57" customFormat="1" ht="28.5" customHeight="1">
      <c r="A51" s="145" t="s">
        <v>790</v>
      </c>
      <c r="B51" s="58"/>
      <c r="C51" s="59"/>
      <c r="D51" s="274" t="s">
        <v>73</v>
      </c>
      <c r="E51" s="275"/>
      <c r="F51" s="275"/>
      <c r="G51" s="275"/>
      <c r="H51" s="275"/>
      <c r="I51" s="59"/>
      <c r="J51" s="274" t="s">
        <v>74</v>
      </c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2">
        <f>'ost - Vedlejší a ostatní ...'!$M$25</f>
        <v>0</v>
      </c>
      <c r="AH51" s="273"/>
      <c r="AI51" s="273"/>
      <c r="AJ51" s="273"/>
      <c r="AK51" s="273"/>
      <c r="AL51" s="273"/>
      <c r="AM51" s="273"/>
      <c r="AN51" s="272">
        <f>ROUNDUP(SUM($AG$51,$AT$51),2)</f>
        <v>0</v>
      </c>
      <c r="AO51" s="273"/>
      <c r="AP51" s="273"/>
      <c r="AQ51" s="60" t="s">
        <v>70</v>
      </c>
      <c r="AR51" s="58"/>
      <c r="AS51" s="65">
        <v>0</v>
      </c>
      <c r="AT51" s="66">
        <f>ROUNDUP(SUM($AV$51:$AW$51),1)</f>
        <v>0</v>
      </c>
      <c r="AU51" s="67">
        <f>'ost - Vedlejší a ostatní ...'!$W$70</f>
        <v>0</v>
      </c>
      <c r="AV51" s="66">
        <f>'ost - Vedlejší a ostatní ...'!$M$27</f>
        <v>0</v>
      </c>
      <c r="AW51" s="66">
        <f>'ost - Vedlejší a ostatní ...'!$M$28</f>
        <v>0</v>
      </c>
      <c r="AX51" s="66">
        <f>'ost - Vedlejší a ostatní ...'!$M$29</f>
        <v>0</v>
      </c>
      <c r="AY51" s="66">
        <f>'ost - Vedlejší a ostatní ...'!$M$30</f>
        <v>0</v>
      </c>
      <c r="AZ51" s="66">
        <f>'ost - Vedlejší a ostatní ...'!$H$27</f>
        <v>0</v>
      </c>
      <c r="BA51" s="66">
        <f>'ost - Vedlejší a ostatní ...'!$H$28</f>
        <v>0</v>
      </c>
      <c r="BB51" s="66">
        <f>'ost - Vedlejší a ostatní ...'!$H$29</f>
        <v>0</v>
      </c>
      <c r="BC51" s="66">
        <f>'ost - Vedlejší a ostatní ...'!$H$30</f>
        <v>0</v>
      </c>
      <c r="BD51" s="68">
        <f>'ost - Vedlejší a ostatní ...'!$H$31</f>
        <v>0</v>
      </c>
      <c r="BT51" s="57" t="s">
        <v>71</v>
      </c>
      <c r="BV51" s="57" t="s">
        <v>66</v>
      </c>
      <c r="BW51" s="57" t="s">
        <v>75</v>
      </c>
      <c r="BX51" s="57" t="s">
        <v>4</v>
      </c>
      <c r="CM51" s="57" t="s">
        <v>76</v>
      </c>
    </row>
    <row r="52" spans="2:44" s="6" customFormat="1" ht="30.75" customHeight="1">
      <c r="B52" s="20"/>
      <c r="AR52" s="20"/>
    </row>
    <row r="53" spans="2:44" s="6" customFormat="1" ht="7.5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20"/>
    </row>
  </sheetData>
  <sheetProtection/>
  <mergeCells count="43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R2:BE2"/>
    <mergeCell ref="AN51:AP51"/>
    <mergeCell ref="AG51:AM51"/>
    <mergeCell ref="D51:H51"/>
    <mergeCell ref="J51:AF51"/>
    <mergeCell ref="AG49:AM49"/>
    <mergeCell ref="AN49:AP49"/>
    <mergeCell ref="C47:G47"/>
    <mergeCell ref="I47:AF47"/>
    <mergeCell ref="AG47:AM47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OUKramolna - Obecní úřad ...'!C2" tooltip="OUKramolna - Obecní úřad ..." display="/"/>
    <hyperlink ref="A51" location="'ost - Vedlejší a ostatní ...'!C2" tooltip="ost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420" sqref="F420:I4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791</v>
      </c>
      <c r="G1" s="149"/>
      <c r="H1" s="307" t="s">
        <v>792</v>
      </c>
      <c r="I1" s="307"/>
      <c r="J1" s="307"/>
      <c r="K1" s="307"/>
      <c r="L1" s="149" t="s">
        <v>793</v>
      </c>
      <c r="M1" s="149"/>
      <c r="N1" s="147"/>
      <c r="O1" s="148" t="s">
        <v>77</v>
      </c>
      <c r="P1" s="147"/>
      <c r="Q1" s="147"/>
      <c r="R1" s="147"/>
      <c r="S1" s="149" t="s">
        <v>794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95" t="s">
        <v>5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0" t="s">
        <v>6</v>
      </c>
      <c r="T2" s="271"/>
      <c r="U2" s="271"/>
      <c r="V2" s="271"/>
      <c r="W2" s="271"/>
      <c r="X2" s="271"/>
      <c r="Y2" s="271"/>
      <c r="Z2" s="271"/>
      <c r="AA2" s="271"/>
      <c r="AB2" s="271"/>
      <c r="AC2" s="271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85" t="s">
        <v>78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96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0"/>
      <c r="D6" s="14" t="s">
        <v>15</v>
      </c>
      <c r="F6" s="287" t="s">
        <v>16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3"/>
    </row>
    <row r="7" spans="2:18" s="6" customFormat="1" ht="14.25" customHeight="1">
      <c r="B7" s="20"/>
      <c r="R7" s="23"/>
    </row>
    <row r="8" spans="2:18" s="6" customFormat="1" ht="15" customHeight="1">
      <c r="B8" s="20"/>
      <c r="D8" s="15" t="s">
        <v>79</v>
      </c>
      <c r="F8" s="16"/>
      <c r="R8" s="23"/>
    </row>
    <row r="9" spans="2:18" s="6" customFormat="1" ht="15" customHeight="1">
      <c r="B9" s="20"/>
      <c r="D9" s="15" t="s">
        <v>18</v>
      </c>
      <c r="F9" s="16" t="s">
        <v>19</v>
      </c>
      <c r="M9" s="15" t="s">
        <v>20</v>
      </c>
      <c r="O9" s="326" t="str">
        <f>'Rekapitulace stavby'!$AN$8</f>
        <v>28.02.2013</v>
      </c>
      <c r="P9" s="286"/>
      <c r="R9" s="23"/>
    </row>
    <row r="10" spans="2:18" s="6" customFormat="1" ht="7.5" customHeight="1">
      <c r="B10" s="20"/>
      <c r="R10" s="23"/>
    </row>
    <row r="11" spans="2:18" s="6" customFormat="1" ht="15" customHeight="1">
      <c r="B11" s="20"/>
      <c r="D11" s="15" t="s">
        <v>22</v>
      </c>
      <c r="M11" s="15" t="s">
        <v>23</v>
      </c>
      <c r="O11" s="288"/>
      <c r="P11" s="286"/>
      <c r="R11" s="23"/>
    </row>
    <row r="12" spans="2:18" s="6" customFormat="1" ht="18.75" customHeight="1">
      <c r="B12" s="20"/>
      <c r="E12" s="16" t="s">
        <v>24</v>
      </c>
      <c r="M12" s="15" t="s">
        <v>25</v>
      </c>
      <c r="O12" s="288"/>
      <c r="P12" s="286"/>
      <c r="R12" s="23"/>
    </row>
    <row r="13" spans="2:18" s="6" customFormat="1" ht="7.5" customHeight="1">
      <c r="B13" s="20"/>
      <c r="R13" s="23"/>
    </row>
    <row r="14" spans="2:18" s="6" customFormat="1" ht="15" customHeight="1">
      <c r="B14" s="20"/>
      <c r="D14" s="15" t="s">
        <v>26</v>
      </c>
      <c r="M14" s="15" t="s">
        <v>23</v>
      </c>
      <c r="O14" s="288" t="str">
        <f>IF('Rekapitulace stavby'!$AN$13="","",'Rekapitulace stavby'!$AN$13)</f>
        <v>Vyplň údaj</v>
      </c>
      <c r="P14" s="286"/>
      <c r="R14" s="23"/>
    </row>
    <row r="15" spans="2:18" s="6" customFormat="1" ht="18.75" customHeight="1">
      <c r="B15" s="20"/>
      <c r="E15" s="16" t="str">
        <f>IF('Rekapitulace stavby'!$E$14="","",'Rekapitulace stavby'!$E$14)</f>
        <v>Vyplň údaj</v>
      </c>
      <c r="M15" s="15" t="s">
        <v>25</v>
      </c>
      <c r="O15" s="288" t="str">
        <f>IF('Rekapitulace stavby'!$AN$14="","",'Rekapitulace stavby'!$AN$14)</f>
        <v>Vyplň údaj</v>
      </c>
      <c r="P15" s="286"/>
      <c r="R15" s="23"/>
    </row>
    <row r="16" spans="2:18" s="6" customFormat="1" ht="7.5" customHeight="1">
      <c r="B16" s="20"/>
      <c r="R16" s="23"/>
    </row>
    <row r="17" spans="2:18" s="6" customFormat="1" ht="15" customHeight="1">
      <c r="B17" s="20"/>
      <c r="D17" s="15" t="s">
        <v>28</v>
      </c>
      <c r="M17" s="15" t="s">
        <v>23</v>
      </c>
      <c r="O17" s="288"/>
      <c r="P17" s="286"/>
      <c r="R17" s="23"/>
    </row>
    <row r="18" spans="2:18" s="6" customFormat="1" ht="18.75" customHeight="1">
      <c r="B18" s="20"/>
      <c r="E18" s="16" t="s">
        <v>29</v>
      </c>
      <c r="M18" s="15" t="s">
        <v>25</v>
      </c>
      <c r="O18" s="288"/>
      <c r="P18" s="286"/>
      <c r="R18" s="23"/>
    </row>
    <row r="19" spans="2:18" s="6" customFormat="1" ht="7.5" customHeight="1">
      <c r="B19" s="20"/>
      <c r="R19" s="23"/>
    </row>
    <row r="20" spans="2:18" s="6" customFormat="1" ht="15" customHeight="1">
      <c r="B20" s="20"/>
      <c r="D20" s="15" t="s">
        <v>31</v>
      </c>
      <c r="R20" s="23"/>
    </row>
    <row r="21" spans="2:18" s="69" customFormat="1" ht="409.5" customHeight="1">
      <c r="B21" s="70"/>
      <c r="E21" s="299" t="s">
        <v>32</v>
      </c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R21" s="71"/>
    </row>
    <row r="22" spans="2:18" s="6" customFormat="1" ht="7.5" customHeight="1">
      <c r="B22" s="20"/>
      <c r="R22" s="23"/>
    </row>
    <row r="23" spans="2:18" s="6" customFormat="1" ht="7.5" customHeight="1">
      <c r="B23" s="2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23"/>
    </row>
    <row r="24" spans="2:18" s="6" customFormat="1" ht="26.25" customHeight="1">
      <c r="B24" s="20"/>
      <c r="D24" s="72" t="s">
        <v>33</v>
      </c>
      <c r="M24" s="276">
        <f>ROUNDUP($N$91,2)</f>
        <v>0</v>
      </c>
      <c r="N24" s="286"/>
      <c r="O24" s="286"/>
      <c r="P24" s="286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15" customHeight="1">
      <c r="B26" s="20"/>
      <c r="D26" s="25" t="s">
        <v>34</v>
      </c>
      <c r="E26" s="25" t="s">
        <v>35</v>
      </c>
      <c r="F26" s="26">
        <v>0.21</v>
      </c>
      <c r="G26" s="73" t="s">
        <v>36</v>
      </c>
      <c r="H26" s="332">
        <f>SUM($BE$91:$BE$453)</f>
        <v>0</v>
      </c>
      <c r="I26" s="286"/>
      <c r="J26" s="286"/>
      <c r="M26" s="332">
        <f>SUM($BE$91:$BE$453)*$F$26</f>
        <v>0</v>
      </c>
      <c r="N26" s="286"/>
      <c r="O26" s="286"/>
      <c r="P26" s="286"/>
      <c r="R26" s="23"/>
    </row>
    <row r="27" spans="2:18" s="6" customFormat="1" ht="15" customHeight="1">
      <c r="B27" s="20"/>
      <c r="E27" s="25" t="s">
        <v>37</v>
      </c>
      <c r="F27" s="26">
        <v>0.15</v>
      </c>
      <c r="G27" s="73" t="s">
        <v>36</v>
      </c>
      <c r="H27" s="332">
        <f>SUM($BF$91:$BF$453)</f>
        <v>0</v>
      </c>
      <c r="I27" s="286"/>
      <c r="J27" s="286"/>
      <c r="M27" s="332">
        <f>SUM($BF$91:$BF$453)*$F$27</f>
        <v>0</v>
      </c>
      <c r="N27" s="286"/>
      <c r="O27" s="286"/>
      <c r="P27" s="286"/>
      <c r="R27" s="23"/>
    </row>
    <row r="28" spans="2:18" s="6" customFormat="1" ht="15" customHeight="1" hidden="1">
      <c r="B28" s="20"/>
      <c r="E28" s="25" t="s">
        <v>38</v>
      </c>
      <c r="F28" s="26">
        <v>0.21</v>
      </c>
      <c r="G28" s="73" t="s">
        <v>36</v>
      </c>
      <c r="H28" s="332">
        <f>SUM($BG$91:$BG$453)</f>
        <v>0</v>
      </c>
      <c r="I28" s="286"/>
      <c r="J28" s="286"/>
      <c r="M28" s="332">
        <v>0</v>
      </c>
      <c r="N28" s="286"/>
      <c r="O28" s="286"/>
      <c r="P28" s="286"/>
      <c r="R28" s="23"/>
    </row>
    <row r="29" spans="2:18" s="6" customFormat="1" ht="15" customHeight="1" hidden="1">
      <c r="B29" s="20"/>
      <c r="E29" s="25" t="s">
        <v>39</v>
      </c>
      <c r="F29" s="26">
        <v>0.15</v>
      </c>
      <c r="G29" s="73" t="s">
        <v>36</v>
      </c>
      <c r="H29" s="332">
        <f>SUM($BH$91:$BH$453)</f>
        <v>0</v>
      </c>
      <c r="I29" s="286"/>
      <c r="J29" s="286"/>
      <c r="M29" s="332">
        <v>0</v>
      </c>
      <c r="N29" s="286"/>
      <c r="O29" s="286"/>
      <c r="P29" s="286"/>
      <c r="R29" s="23"/>
    </row>
    <row r="30" spans="2:18" s="6" customFormat="1" ht="15" customHeight="1" hidden="1">
      <c r="B30" s="20"/>
      <c r="E30" s="25" t="s">
        <v>40</v>
      </c>
      <c r="F30" s="26">
        <v>0</v>
      </c>
      <c r="G30" s="73" t="s">
        <v>36</v>
      </c>
      <c r="H30" s="332">
        <f>SUM($BI$91:$BI$453)</f>
        <v>0</v>
      </c>
      <c r="I30" s="286"/>
      <c r="J30" s="286"/>
      <c r="M30" s="332">
        <v>0</v>
      </c>
      <c r="N30" s="286"/>
      <c r="O30" s="286"/>
      <c r="P30" s="286"/>
      <c r="R30" s="23"/>
    </row>
    <row r="31" spans="2:18" s="6" customFormat="1" ht="7.5" customHeight="1">
      <c r="B31" s="20"/>
      <c r="R31" s="23"/>
    </row>
    <row r="32" spans="2:18" s="6" customFormat="1" ht="26.25" customHeight="1">
      <c r="B32" s="20"/>
      <c r="C32" s="29"/>
      <c r="D32" s="30" t="s">
        <v>41</v>
      </c>
      <c r="E32" s="31"/>
      <c r="F32" s="31"/>
      <c r="G32" s="74" t="s">
        <v>42</v>
      </c>
      <c r="H32" s="32" t="s">
        <v>43</v>
      </c>
      <c r="I32" s="31"/>
      <c r="J32" s="31"/>
      <c r="K32" s="31"/>
      <c r="L32" s="283">
        <f>ROUNDUP(SUM($M$24:$M$30),2)</f>
        <v>0</v>
      </c>
      <c r="M32" s="279"/>
      <c r="N32" s="279"/>
      <c r="O32" s="279"/>
      <c r="P32" s="284"/>
      <c r="Q32" s="29"/>
      <c r="R32" s="33"/>
    </row>
    <row r="33" spans="2:18" s="6" customFormat="1" ht="1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7" spans="2:18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5"/>
    </row>
    <row r="38" spans="2:18" s="6" customFormat="1" ht="37.5" customHeight="1">
      <c r="B38" s="20"/>
      <c r="C38" s="285" t="s">
        <v>80</v>
      </c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333"/>
    </row>
    <row r="39" spans="2:18" s="6" customFormat="1" ht="7.5" customHeight="1">
      <c r="B39" s="20"/>
      <c r="R39" s="23"/>
    </row>
    <row r="40" spans="2:18" s="6" customFormat="1" ht="15" customHeight="1">
      <c r="B40" s="20"/>
      <c r="C40" s="14" t="s">
        <v>15</v>
      </c>
      <c r="F40" s="287" t="str">
        <f>$F$6</f>
        <v>OUKramolna - Obecní úřad Kramolna - zateplení</v>
      </c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3"/>
    </row>
    <row r="41" spans="2:18" s="6" customFormat="1" ht="7.5" customHeight="1">
      <c r="B41" s="20"/>
      <c r="R41" s="23"/>
    </row>
    <row r="42" spans="2:18" s="6" customFormat="1" ht="18.75" customHeight="1">
      <c r="B42" s="20"/>
      <c r="C42" s="15" t="s">
        <v>18</v>
      </c>
      <c r="F42" s="16" t="str">
        <f>$F$9</f>
        <v>Kramolna</v>
      </c>
      <c r="K42" s="15" t="s">
        <v>20</v>
      </c>
      <c r="M42" s="326" t="str">
        <f>IF($O$9="","",$O$9)</f>
        <v>28.02.2013</v>
      </c>
      <c r="N42" s="286"/>
      <c r="O42" s="286"/>
      <c r="P42" s="286"/>
      <c r="R42" s="23"/>
    </row>
    <row r="43" spans="2:18" s="6" customFormat="1" ht="7.5" customHeight="1">
      <c r="B43" s="20"/>
      <c r="R43" s="23"/>
    </row>
    <row r="44" spans="2:18" s="6" customFormat="1" ht="15.75" customHeight="1">
      <c r="B44" s="20"/>
      <c r="C44" s="15" t="s">
        <v>22</v>
      </c>
      <c r="F44" s="16" t="str">
        <f>$E$12</f>
        <v>Obec Kramolna</v>
      </c>
      <c r="K44" s="15" t="s">
        <v>28</v>
      </c>
      <c r="M44" s="288" t="str">
        <f>$E$18</f>
        <v>INS spol.s r.o., Parkány 413, Náchod</v>
      </c>
      <c r="N44" s="286"/>
      <c r="O44" s="286"/>
      <c r="P44" s="286"/>
      <c r="Q44" s="286"/>
      <c r="R44" s="23"/>
    </row>
    <row r="45" spans="2:18" s="6" customFormat="1" ht="15" customHeight="1">
      <c r="B45" s="20"/>
      <c r="C45" s="15" t="s">
        <v>26</v>
      </c>
      <c r="F45" s="16" t="str">
        <f>IF($E$15="","",$E$15)</f>
        <v>Vyplň údaj</v>
      </c>
      <c r="R45" s="23"/>
    </row>
    <row r="46" spans="2:18" s="6" customFormat="1" ht="11.25" customHeight="1">
      <c r="B46" s="20"/>
      <c r="R46" s="23"/>
    </row>
    <row r="47" spans="2:18" s="6" customFormat="1" ht="30" customHeight="1">
      <c r="B47" s="20"/>
      <c r="C47" s="330" t="s">
        <v>81</v>
      </c>
      <c r="D47" s="331"/>
      <c r="E47" s="331"/>
      <c r="F47" s="331"/>
      <c r="G47" s="331"/>
      <c r="H47" s="29"/>
      <c r="I47" s="29"/>
      <c r="J47" s="29"/>
      <c r="K47" s="29"/>
      <c r="L47" s="29"/>
      <c r="M47" s="29"/>
      <c r="N47" s="330" t="s">
        <v>82</v>
      </c>
      <c r="O47" s="331"/>
      <c r="P47" s="331"/>
      <c r="Q47" s="331"/>
      <c r="R47" s="3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51" t="s">
        <v>83</v>
      </c>
      <c r="N49" s="276">
        <f>ROUNDUP($N$91,2)</f>
        <v>0</v>
      </c>
      <c r="O49" s="286"/>
      <c r="P49" s="286"/>
      <c r="Q49" s="286"/>
      <c r="R49" s="23"/>
      <c r="AU49" s="6" t="s">
        <v>84</v>
      </c>
    </row>
    <row r="50" spans="2:18" s="76" customFormat="1" ht="25.5" customHeight="1">
      <c r="B50" s="77"/>
      <c r="D50" s="78" t="s">
        <v>85</v>
      </c>
      <c r="N50" s="329">
        <f>ROUNDUP($N$92,2)</f>
        <v>0</v>
      </c>
      <c r="O50" s="325"/>
      <c r="P50" s="325"/>
      <c r="Q50" s="325"/>
      <c r="R50" s="79"/>
    </row>
    <row r="51" spans="2:18" s="80" customFormat="1" ht="21" customHeight="1">
      <c r="B51" s="81"/>
      <c r="D51" s="82" t="s">
        <v>86</v>
      </c>
      <c r="N51" s="324">
        <f>ROUNDUP($N$93,2)</f>
        <v>0</v>
      </c>
      <c r="O51" s="325"/>
      <c r="P51" s="325"/>
      <c r="Q51" s="325"/>
      <c r="R51" s="83"/>
    </row>
    <row r="52" spans="2:18" s="80" customFormat="1" ht="21" customHeight="1">
      <c r="B52" s="81"/>
      <c r="D52" s="82" t="s">
        <v>87</v>
      </c>
      <c r="N52" s="324">
        <f>ROUNDUP($N$117,2)</f>
        <v>0</v>
      </c>
      <c r="O52" s="325"/>
      <c r="P52" s="325"/>
      <c r="Q52" s="325"/>
      <c r="R52" s="83"/>
    </row>
    <row r="53" spans="2:18" s="80" customFormat="1" ht="21" customHeight="1">
      <c r="B53" s="81"/>
      <c r="D53" s="82" t="s">
        <v>88</v>
      </c>
      <c r="N53" s="324">
        <f>ROUNDUP($N$136,2)</f>
        <v>0</v>
      </c>
      <c r="O53" s="325"/>
      <c r="P53" s="325"/>
      <c r="Q53" s="325"/>
      <c r="R53" s="83"/>
    </row>
    <row r="54" spans="2:18" s="80" customFormat="1" ht="21" customHeight="1">
      <c r="B54" s="81"/>
      <c r="D54" s="82" t="s">
        <v>89</v>
      </c>
      <c r="N54" s="324">
        <f>ROUNDUP($N$236,2)</f>
        <v>0</v>
      </c>
      <c r="O54" s="325"/>
      <c r="P54" s="325"/>
      <c r="Q54" s="325"/>
      <c r="R54" s="83"/>
    </row>
    <row r="55" spans="2:18" s="80" customFormat="1" ht="21" customHeight="1">
      <c r="B55" s="81"/>
      <c r="D55" s="82" t="s">
        <v>90</v>
      </c>
      <c r="N55" s="324">
        <f>ROUNDUP($N$240,2)</f>
        <v>0</v>
      </c>
      <c r="O55" s="325"/>
      <c r="P55" s="325"/>
      <c r="Q55" s="325"/>
      <c r="R55" s="83"/>
    </row>
    <row r="56" spans="2:18" s="80" customFormat="1" ht="21" customHeight="1">
      <c r="B56" s="81"/>
      <c r="D56" s="82" t="s">
        <v>91</v>
      </c>
      <c r="N56" s="324">
        <f>ROUNDUP($N$251,2)</f>
        <v>0</v>
      </c>
      <c r="O56" s="325"/>
      <c r="P56" s="325"/>
      <c r="Q56" s="325"/>
      <c r="R56" s="83"/>
    </row>
    <row r="57" spans="2:18" s="80" customFormat="1" ht="21" customHeight="1">
      <c r="B57" s="81"/>
      <c r="D57" s="82" t="s">
        <v>92</v>
      </c>
      <c r="N57" s="324">
        <f>ROUNDUP($N$257,2)</f>
        <v>0</v>
      </c>
      <c r="O57" s="325"/>
      <c r="P57" s="325"/>
      <c r="Q57" s="325"/>
      <c r="R57" s="83"/>
    </row>
    <row r="58" spans="2:18" s="80" customFormat="1" ht="21" customHeight="1">
      <c r="B58" s="81"/>
      <c r="D58" s="82" t="s">
        <v>93</v>
      </c>
      <c r="N58" s="324">
        <f>ROUNDUP($N$308,2)</f>
        <v>0</v>
      </c>
      <c r="O58" s="325"/>
      <c r="P58" s="325"/>
      <c r="Q58" s="325"/>
      <c r="R58" s="83"/>
    </row>
    <row r="59" spans="2:18" s="76" customFormat="1" ht="25.5" customHeight="1">
      <c r="B59" s="77"/>
      <c r="D59" s="78" t="s">
        <v>94</v>
      </c>
      <c r="N59" s="329">
        <f>ROUNDUP($N$326,2)</f>
        <v>0</v>
      </c>
      <c r="O59" s="325"/>
      <c r="P59" s="325"/>
      <c r="Q59" s="325"/>
      <c r="R59" s="79"/>
    </row>
    <row r="60" spans="2:18" s="80" customFormat="1" ht="21" customHeight="1">
      <c r="B60" s="81"/>
      <c r="D60" s="82" t="s">
        <v>95</v>
      </c>
      <c r="N60" s="324">
        <f>ROUNDUP($N$327,2)</f>
        <v>0</v>
      </c>
      <c r="O60" s="325"/>
      <c r="P60" s="325"/>
      <c r="Q60" s="325"/>
      <c r="R60" s="83"/>
    </row>
    <row r="61" spans="2:18" s="80" customFormat="1" ht="21" customHeight="1">
      <c r="B61" s="81"/>
      <c r="D61" s="82" t="s">
        <v>96</v>
      </c>
      <c r="N61" s="324">
        <f>ROUNDUP($N$335,2)</f>
        <v>0</v>
      </c>
      <c r="O61" s="325"/>
      <c r="P61" s="325"/>
      <c r="Q61" s="325"/>
      <c r="R61" s="83"/>
    </row>
    <row r="62" spans="2:18" s="80" customFormat="1" ht="21" customHeight="1">
      <c r="B62" s="81"/>
      <c r="D62" s="82" t="s">
        <v>97</v>
      </c>
      <c r="N62" s="324">
        <f>ROUNDUP($N$355,2)</f>
        <v>0</v>
      </c>
      <c r="O62" s="325"/>
      <c r="P62" s="325"/>
      <c r="Q62" s="325"/>
      <c r="R62" s="83"/>
    </row>
    <row r="63" spans="2:18" s="80" customFormat="1" ht="21" customHeight="1">
      <c r="B63" s="81"/>
      <c r="D63" s="82" t="s">
        <v>98</v>
      </c>
      <c r="N63" s="324">
        <f>ROUNDUP($N$363,2)</f>
        <v>0</v>
      </c>
      <c r="O63" s="325"/>
      <c r="P63" s="325"/>
      <c r="Q63" s="325"/>
      <c r="R63" s="83"/>
    </row>
    <row r="64" spans="2:18" s="80" customFormat="1" ht="21" customHeight="1">
      <c r="B64" s="81"/>
      <c r="D64" s="82" t="s">
        <v>99</v>
      </c>
      <c r="N64" s="324">
        <f>ROUNDUP($N$373,2)</f>
        <v>0</v>
      </c>
      <c r="O64" s="325"/>
      <c r="P64" s="325"/>
      <c r="Q64" s="325"/>
      <c r="R64" s="83"/>
    </row>
    <row r="65" spans="2:18" s="80" customFormat="1" ht="21" customHeight="1">
      <c r="B65" s="81"/>
      <c r="D65" s="82" t="s">
        <v>100</v>
      </c>
      <c r="N65" s="324">
        <f>ROUNDUP($N$389,2)</f>
        <v>0</v>
      </c>
      <c r="O65" s="325"/>
      <c r="P65" s="325"/>
      <c r="Q65" s="325"/>
      <c r="R65" s="83"/>
    </row>
    <row r="66" spans="2:18" s="80" customFormat="1" ht="21" customHeight="1">
      <c r="B66" s="81"/>
      <c r="D66" s="82" t="s">
        <v>101</v>
      </c>
      <c r="N66" s="324">
        <f>ROUNDUP($N$399,2)</f>
        <v>0</v>
      </c>
      <c r="O66" s="325"/>
      <c r="P66" s="325"/>
      <c r="Q66" s="325"/>
      <c r="R66" s="83"/>
    </row>
    <row r="67" spans="2:18" s="80" customFormat="1" ht="21" customHeight="1">
      <c r="B67" s="81"/>
      <c r="D67" s="82" t="s">
        <v>102</v>
      </c>
      <c r="N67" s="324">
        <f>ROUNDUP($N$418,2)</f>
        <v>0</v>
      </c>
      <c r="O67" s="325"/>
      <c r="P67" s="325"/>
      <c r="Q67" s="325"/>
      <c r="R67" s="83"/>
    </row>
    <row r="68" spans="2:18" s="80" customFormat="1" ht="21" customHeight="1">
      <c r="B68" s="81"/>
      <c r="D68" s="82" t="s">
        <v>103</v>
      </c>
      <c r="N68" s="324">
        <f>ROUNDUP($N$421,2)</f>
        <v>0</v>
      </c>
      <c r="O68" s="325"/>
      <c r="P68" s="325"/>
      <c r="Q68" s="325"/>
      <c r="R68" s="83"/>
    </row>
    <row r="69" spans="2:18" s="80" customFormat="1" ht="21" customHeight="1">
      <c r="B69" s="81"/>
      <c r="D69" s="82" t="s">
        <v>104</v>
      </c>
      <c r="N69" s="324">
        <f>ROUNDUP($N$424,2)</f>
        <v>0</v>
      </c>
      <c r="O69" s="325"/>
      <c r="P69" s="325"/>
      <c r="Q69" s="325"/>
      <c r="R69" s="83"/>
    </row>
    <row r="70" spans="2:18" s="80" customFormat="1" ht="21" customHeight="1">
      <c r="B70" s="81"/>
      <c r="D70" s="82" t="s">
        <v>105</v>
      </c>
      <c r="N70" s="324">
        <f>ROUNDUP($N$440,2)</f>
        <v>0</v>
      </c>
      <c r="O70" s="325"/>
      <c r="P70" s="325"/>
      <c r="Q70" s="325"/>
      <c r="R70" s="83"/>
    </row>
    <row r="71" spans="2:18" s="76" customFormat="1" ht="25.5" customHeight="1">
      <c r="B71" s="77"/>
      <c r="D71" s="78" t="s">
        <v>106</v>
      </c>
      <c r="N71" s="329">
        <f>ROUNDUP($N$445,2)</f>
        <v>0</v>
      </c>
      <c r="O71" s="325"/>
      <c r="P71" s="325"/>
      <c r="Q71" s="325"/>
      <c r="R71" s="79"/>
    </row>
    <row r="72" spans="2:18" s="80" customFormat="1" ht="21" customHeight="1">
      <c r="B72" s="81"/>
      <c r="D72" s="82" t="s">
        <v>107</v>
      </c>
      <c r="N72" s="324">
        <f>ROUNDUP($N$446,2)</f>
        <v>0</v>
      </c>
      <c r="O72" s="325"/>
      <c r="P72" s="325"/>
      <c r="Q72" s="325"/>
      <c r="R72" s="83"/>
    </row>
    <row r="73" spans="2:18" s="76" customFormat="1" ht="25.5" customHeight="1">
      <c r="B73" s="77"/>
      <c r="D73" s="78" t="s">
        <v>108</v>
      </c>
      <c r="N73" s="329">
        <f>ROUNDUP($N$450,2)</f>
        <v>0</v>
      </c>
      <c r="O73" s="325"/>
      <c r="P73" s="325"/>
      <c r="Q73" s="325"/>
      <c r="R73" s="79"/>
    </row>
    <row r="74" spans="2:18" s="80" customFormat="1" ht="21" customHeight="1">
      <c r="B74" s="81"/>
      <c r="D74" s="82" t="s">
        <v>109</v>
      </c>
      <c r="N74" s="324">
        <f>ROUNDUP($N$451,2)</f>
        <v>0</v>
      </c>
      <c r="O74" s="325"/>
      <c r="P74" s="325"/>
      <c r="Q74" s="325"/>
      <c r="R74" s="83"/>
    </row>
    <row r="75" spans="2:18" s="6" customFormat="1" ht="22.5" customHeight="1">
      <c r="B75" s="20"/>
      <c r="R75" s="23"/>
    </row>
    <row r="76" spans="2:18" s="6" customFormat="1" ht="7.5" customHeight="1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6"/>
    </row>
    <row r="80" spans="2:19" s="6" customFormat="1" ht="7.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20"/>
    </row>
    <row r="81" spans="2:19" s="6" customFormat="1" ht="37.5" customHeight="1">
      <c r="B81" s="20"/>
      <c r="C81" s="285" t="s">
        <v>110</v>
      </c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0"/>
    </row>
    <row r="82" spans="2:19" s="6" customFormat="1" ht="7.5" customHeight="1">
      <c r="B82" s="20"/>
      <c r="S82" s="20"/>
    </row>
    <row r="83" spans="2:19" s="6" customFormat="1" ht="15" customHeight="1">
      <c r="B83" s="20"/>
      <c r="C83" s="14" t="s">
        <v>15</v>
      </c>
      <c r="F83" s="287" t="str">
        <f>$F$6</f>
        <v>OUKramolna - Obecní úřad Kramolna - zateplení</v>
      </c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S83" s="20"/>
    </row>
    <row r="84" spans="2:19" s="6" customFormat="1" ht="7.5" customHeight="1">
      <c r="B84" s="20"/>
      <c r="S84" s="20"/>
    </row>
    <row r="85" spans="2:19" s="6" customFormat="1" ht="18.75" customHeight="1">
      <c r="B85" s="20"/>
      <c r="C85" s="15" t="s">
        <v>18</v>
      </c>
      <c r="F85" s="16" t="str">
        <f>$F$9</f>
        <v>Kramolna</v>
      </c>
      <c r="K85" s="15" t="s">
        <v>20</v>
      </c>
      <c r="M85" s="326" t="str">
        <f>IF($O$9="","",$O$9)</f>
        <v>28.02.2013</v>
      </c>
      <c r="N85" s="286"/>
      <c r="O85" s="286"/>
      <c r="P85" s="286"/>
      <c r="S85" s="20"/>
    </row>
    <row r="86" spans="2:19" s="6" customFormat="1" ht="7.5" customHeight="1">
      <c r="B86" s="20"/>
      <c r="S86" s="20"/>
    </row>
    <row r="87" spans="2:19" s="6" customFormat="1" ht="15.75" customHeight="1">
      <c r="B87" s="20"/>
      <c r="C87" s="15" t="s">
        <v>22</v>
      </c>
      <c r="F87" s="16" t="str">
        <f>$E$12</f>
        <v>Obec Kramolna</v>
      </c>
      <c r="K87" s="15" t="s">
        <v>28</v>
      </c>
      <c r="M87" s="288" t="str">
        <f>$E$18</f>
        <v>INS spol.s r.o., Parkány 413, Náchod</v>
      </c>
      <c r="N87" s="286"/>
      <c r="O87" s="286"/>
      <c r="P87" s="286"/>
      <c r="Q87" s="286"/>
      <c r="S87" s="20"/>
    </row>
    <row r="88" spans="2:19" s="6" customFormat="1" ht="15" customHeight="1">
      <c r="B88" s="20"/>
      <c r="C88" s="15" t="s">
        <v>26</v>
      </c>
      <c r="F88" s="16" t="str">
        <f>IF($E$15="","",$E$15)</f>
        <v>Vyplň údaj</v>
      </c>
      <c r="S88" s="20"/>
    </row>
    <row r="89" spans="2:19" s="6" customFormat="1" ht="11.25" customHeight="1">
      <c r="B89" s="20"/>
      <c r="S89" s="20"/>
    </row>
    <row r="90" spans="2:27" s="84" customFormat="1" ht="30" customHeight="1">
      <c r="B90" s="85"/>
      <c r="C90" s="86" t="s">
        <v>111</v>
      </c>
      <c r="D90" s="87" t="s">
        <v>50</v>
      </c>
      <c r="E90" s="87" t="s">
        <v>46</v>
      </c>
      <c r="F90" s="327" t="s">
        <v>112</v>
      </c>
      <c r="G90" s="328"/>
      <c r="H90" s="328"/>
      <c r="I90" s="328"/>
      <c r="J90" s="87" t="s">
        <v>113</v>
      </c>
      <c r="K90" s="87" t="s">
        <v>114</v>
      </c>
      <c r="L90" s="327" t="s">
        <v>115</v>
      </c>
      <c r="M90" s="328"/>
      <c r="N90" s="327" t="s">
        <v>116</v>
      </c>
      <c r="O90" s="328"/>
      <c r="P90" s="328"/>
      <c r="Q90" s="328"/>
      <c r="R90" s="88" t="s">
        <v>117</v>
      </c>
      <c r="S90" s="85"/>
      <c r="T90" s="46" t="s">
        <v>118</v>
      </c>
      <c r="U90" s="47" t="s">
        <v>34</v>
      </c>
      <c r="V90" s="47" t="s">
        <v>119</v>
      </c>
      <c r="W90" s="47" t="s">
        <v>120</v>
      </c>
      <c r="X90" s="47" t="s">
        <v>121</v>
      </c>
      <c r="Y90" s="47" t="s">
        <v>122</v>
      </c>
      <c r="Z90" s="47" t="s">
        <v>123</v>
      </c>
      <c r="AA90" s="48" t="s">
        <v>124</v>
      </c>
    </row>
    <row r="91" spans="2:63" s="6" customFormat="1" ht="30" customHeight="1">
      <c r="B91" s="20"/>
      <c r="C91" s="51" t="s">
        <v>83</v>
      </c>
      <c r="N91" s="312">
        <f>$BK$91</f>
        <v>0</v>
      </c>
      <c r="O91" s="286"/>
      <c r="P91" s="286"/>
      <c r="Q91" s="286"/>
      <c r="S91" s="20"/>
      <c r="T91" s="50"/>
      <c r="U91" s="42"/>
      <c r="V91" s="42"/>
      <c r="W91" s="89">
        <f>$W$92+$W$326+$W$445+$W$450</f>
        <v>0</v>
      </c>
      <c r="X91" s="42"/>
      <c r="Y91" s="89">
        <f>$Y$92+$Y$326+$Y$445+$Y$450</f>
        <v>44.22108777000001</v>
      </c>
      <c r="Z91" s="42"/>
      <c r="AA91" s="90">
        <f>$AA$92+$AA$326+$AA$445+$AA$450</f>
        <v>23.4300934</v>
      </c>
      <c r="AT91" s="6" t="s">
        <v>64</v>
      </c>
      <c r="AU91" s="6" t="s">
        <v>84</v>
      </c>
      <c r="BK91" s="91">
        <f>$BK$92+$BK$326+$BK$445+$BK$450</f>
        <v>0</v>
      </c>
    </row>
    <row r="92" spans="2:63" s="92" customFormat="1" ht="37.5" customHeight="1">
      <c r="B92" s="93"/>
      <c r="D92" s="94" t="s">
        <v>85</v>
      </c>
      <c r="N92" s="304">
        <f>$BK$92</f>
        <v>0</v>
      </c>
      <c r="O92" s="303"/>
      <c r="P92" s="303"/>
      <c r="Q92" s="303"/>
      <c r="S92" s="93"/>
      <c r="T92" s="96"/>
      <c r="W92" s="97">
        <f>$W$93+$W$117+$W$136+$W$236+$W$240+$W$251+$W$257+$W$308</f>
        <v>0</v>
      </c>
      <c r="Y92" s="97">
        <f>$Y$93+$Y$117+$Y$136+$Y$236+$Y$240+$Y$251+$Y$257+$Y$308</f>
        <v>38.26643473000001</v>
      </c>
      <c r="AA92" s="98">
        <f>$AA$93+$AA$117+$AA$136+$AA$236+$AA$240+$AA$251+$AA$257+$AA$308</f>
        <v>23.4300934</v>
      </c>
      <c r="AR92" s="95" t="s">
        <v>71</v>
      </c>
      <c r="AT92" s="95" t="s">
        <v>64</v>
      </c>
      <c r="AU92" s="95" t="s">
        <v>65</v>
      </c>
      <c r="AY92" s="95" t="s">
        <v>125</v>
      </c>
      <c r="BK92" s="99">
        <f>$BK$93+$BK$117+$BK$136+$BK$236+$BK$240+$BK$251+$BK$257+$BK$308</f>
        <v>0</v>
      </c>
    </row>
    <row r="93" spans="2:63" s="92" customFormat="1" ht="21" customHeight="1">
      <c r="B93" s="93"/>
      <c r="D93" s="100" t="s">
        <v>86</v>
      </c>
      <c r="N93" s="302">
        <f>$BK$93</f>
        <v>0</v>
      </c>
      <c r="O93" s="303"/>
      <c r="P93" s="303"/>
      <c r="Q93" s="303"/>
      <c r="S93" s="93"/>
      <c r="T93" s="96"/>
      <c r="W93" s="97">
        <f>SUM($W$94:$W$116)</f>
        <v>0</v>
      </c>
      <c r="Y93" s="97">
        <f>SUM($Y$94:$Y$116)</f>
        <v>0</v>
      </c>
      <c r="AA93" s="98">
        <f>SUM($AA$94:$AA$116)</f>
        <v>0</v>
      </c>
      <c r="AR93" s="95" t="s">
        <v>71</v>
      </c>
      <c r="AT93" s="95" t="s">
        <v>64</v>
      </c>
      <c r="AU93" s="95" t="s">
        <v>71</v>
      </c>
      <c r="AY93" s="95" t="s">
        <v>125</v>
      </c>
      <c r="BK93" s="99">
        <f>SUM($BK$94:$BK$116)</f>
        <v>0</v>
      </c>
    </row>
    <row r="94" spans="2:65" s="6" customFormat="1" ht="27" customHeight="1">
      <c r="B94" s="20"/>
      <c r="C94" s="101" t="s">
        <v>126</v>
      </c>
      <c r="D94" s="101" t="s">
        <v>127</v>
      </c>
      <c r="E94" s="102" t="s">
        <v>128</v>
      </c>
      <c r="F94" s="308" t="s">
        <v>129</v>
      </c>
      <c r="G94" s="306"/>
      <c r="H94" s="306"/>
      <c r="I94" s="306"/>
      <c r="J94" s="104" t="s">
        <v>130</v>
      </c>
      <c r="K94" s="105">
        <v>15.279</v>
      </c>
      <c r="L94" s="309"/>
      <c r="M94" s="306"/>
      <c r="N94" s="305">
        <f>ROUND($L$94*$K$94,2)</f>
        <v>0</v>
      </c>
      <c r="O94" s="306"/>
      <c r="P94" s="306"/>
      <c r="Q94" s="306"/>
      <c r="R94" s="103" t="s">
        <v>131</v>
      </c>
      <c r="S94" s="20"/>
      <c r="T94" s="106"/>
      <c r="U94" s="107" t="s">
        <v>35</v>
      </c>
      <c r="X94" s="108">
        <v>0</v>
      </c>
      <c r="Y94" s="108">
        <f>$X$94*$K$94</f>
        <v>0</v>
      </c>
      <c r="Z94" s="108">
        <v>0</v>
      </c>
      <c r="AA94" s="109">
        <f>$Z$94*$K$94</f>
        <v>0</v>
      </c>
      <c r="AR94" s="69" t="s">
        <v>132</v>
      </c>
      <c r="AT94" s="69" t="s">
        <v>127</v>
      </c>
      <c r="AU94" s="69" t="s">
        <v>76</v>
      </c>
      <c r="AY94" s="6" t="s">
        <v>125</v>
      </c>
      <c r="BE94" s="110">
        <f>IF($U$94="základní",$N$94,0)</f>
        <v>0</v>
      </c>
      <c r="BF94" s="110">
        <f>IF($U$94="snížená",$N$94,0)</f>
        <v>0</v>
      </c>
      <c r="BG94" s="110">
        <f>IF($U$94="zákl. přenesená",$N$94,0)</f>
        <v>0</v>
      </c>
      <c r="BH94" s="110">
        <f>IF($U$94="sníž. přenesená",$N$94,0)</f>
        <v>0</v>
      </c>
      <c r="BI94" s="110">
        <f>IF($U$94="nulová",$N$94,0)</f>
        <v>0</v>
      </c>
      <c r="BJ94" s="69" t="s">
        <v>71</v>
      </c>
      <c r="BK94" s="110">
        <f>ROUND($L$94*$K$94,2)</f>
        <v>0</v>
      </c>
      <c r="BL94" s="69" t="s">
        <v>132</v>
      </c>
      <c r="BM94" s="69" t="s">
        <v>133</v>
      </c>
    </row>
    <row r="95" spans="2:51" s="6" customFormat="1" ht="15.75" customHeight="1">
      <c r="B95" s="111"/>
      <c r="E95" s="112"/>
      <c r="F95" s="310" t="s">
        <v>134</v>
      </c>
      <c r="G95" s="311"/>
      <c r="H95" s="311"/>
      <c r="I95" s="311"/>
      <c r="K95" s="114">
        <v>5.645</v>
      </c>
      <c r="S95" s="111"/>
      <c r="T95" s="115"/>
      <c r="AA95" s="116"/>
      <c r="AT95" s="113" t="s">
        <v>135</v>
      </c>
      <c r="AU95" s="113" t="s">
        <v>76</v>
      </c>
      <c r="AV95" s="113" t="s">
        <v>76</v>
      </c>
      <c r="AW95" s="113" t="s">
        <v>84</v>
      </c>
      <c r="AX95" s="113" t="s">
        <v>65</v>
      </c>
      <c r="AY95" s="113" t="s">
        <v>125</v>
      </c>
    </row>
    <row r="96" spans="2:51" s="6" customFormat="1" ht="27" customHeight="1">
      <c r="B96" s="111"/>
      <c r="E96" s="113"/>
      <c r="F96" s="310" t="s">
        <v>136</v>
      </c>
      <c r="G96" s="311"/>
      <c r="H96" s="311"/>
      <c r="I96" s="311"/>
      <c r="K96" s="114">
        <v>5.357</v>
      </c>
      <c r="S96" s="111"/>
      <c r="T96" s="115"/>
      <c r="AA96" s="116"/>
      <c r="AT96" s="113" t="s">
        <v>135</v>
      </c>
      <c r="AU96" s="113" t="s">
        <v>76</v>
      </c>
      <c r="AV96" s="113" t="s">
        <v>76</v>
      </c>
      <c r="AW96" s="113" t="s">
        <v>84</v>
      </c>
      <c r="AX96" s="113" t="s">
        <v>65</v>
      </c>
      <c r="AY96" s="113" t="s">
        <v>125</v>
      </c>
    </row>
    <row r="97" spans="2:51" s="6" customFormat="1" ht="15.75" customHeight="1">
      <c r="B97" s="111"/>
      <c r="E97" s="113"/>
      <c r="F97" s="310" t="s">
        <v>137</v>
      </c>
      <c r="G97" s="311"/>
      <c r="H97" s="311"/>
      <c r="I97" s="311"/>
      <c r="K97" s="114">
        <v>1.944</v>
      </c>
      <c r="S97" s="111"/>
      <c r="T97" s="115"/>
      <c r="AA97" s="116"/>
      <c r="AT97" s="113" t="s">
        <v>135</v>
      </c>
      <c r="AU97" s="113" t="s">
        <v>76</v>
      </c>
      <c r="AV97" s="113" t="s">
        <v>76</v>
      </c>
      <c r="AW97" s="113" t="s">
        <v>84</v>
      </c>
      <c r="AX97" s="113" t="s">
        <v>65</v>
      </c>
      <c r="AY97" s="113" t="s">
        <v>125</v>
      </c>
    </row>
    <row r="98" spans="2:51" s="6" customFormat="1" ht="15.75" customHeight="1">
      <c r="B98" s="111"/>
      <c r="E98" s="113"/>
      <c r="F98" s="310" t="s">
        <v>138</v>
      </c>
      <c r="G98" s="311"/>
      <c r="H98" s="311"/>
      <c r="I98" s="311"/>
      <c r="K98" s="114">
        <v>2.333</v>
      </c>
      <c r="S98" s="111"/>
      <c r="T98" s="115"/>
      <c r="AA98" s="116"/>
      <c r="AT98" s="113" t="s">
        <v>135</v>
      </c>
      <c r="AU98" s="113" t="s">
        <v>76</v>
      </c>
      <c r="AV98" s="113" t="s">
        <v>76</v>
      </c>
      <c r="AW98" s="113" t="s">
        <v>84</v>
      </c>
      <c r="AX98" s="113" t="s">
        <v>65</v>
      </c>
      <c r="AY98" s="113" t="s">
        <v>125</v>
      </c>
    </row>
    <row r="99" spans="2:51" s="6" customFormat="1" ht="15.75" customHeight="1">
      <c r="B99" s="117"/>
      <c r="E99" s="118"/>
      <c r="F99" s="313" t="s">
        <v>139</v>
      </c>
      <c r="G99" s="314"/>
      <c r="H99" s="314"/>
      <c r="I99" s="314"/>
      <c r="K99" s="119">
        <v>15.279</v>
      </c>
      <c r="S99" s="117"/>
      <c r="T99" s="120"/>
      <c r="AA99" s="121"/>
      <c r="AT99" s="118" t="s">
        <v>135</v>
      </c>
      <c r="AU99" s="118" t="s">
        <v>76</v>
      </c>
      <c r="AV99" s="118" t="s">
        <v>132</v>
      </c>
      <c r="AW99" s="118" t="s">
        <v>84</v>
      </c>
      <c r="AX99" s="118" t="s">
        <v>71</v>
      </c>
      <c r="AY99" s="118" t="s">
        <v>125</v>
      </c>
    </row>
    <row r="100" spans="2:65" s="6" customFormat="1" ht="27" customHeight="1">
      <c r="B100" s="20"/>
      <c r="C100" s="101" t="s">
        <v>140</v>
      </c>
      <c r="D100" s="101" t="s">
        <v>127</v>
      </c>
      <c r="E100" s="102" t="s">
        <v>141</v>
      </c>
      <c r="F100" s="308" t="s">
        <v>142</v>
      </c>
      <c r="G100" s="306"/>
      <c r="H100" s="306"/>
      <c r="I100" s="306"/>
      <c r="J100" s="104" t="s">
        <v>130</v>
      </c>
      <c r="K100" s="105">
        <v>2.612</v>
      </c>
      <c r="L100" s="309"/>
      <c r="M100" s="306"/>
      <c r="N100" s="305">
        <f>ROUND($L$100*$K$100,2)</f>
        <v>0</v>
      </c>
      <c r="O100" s="306"/>
      <c r="P100" s="306"/>
      <c r="Q100" s="306"/>
      <c r="R100" s="103" t="s">
        <v>131</v>
      </c>
      <c r="S100" s="20"/>
      <c r="T100" s="106"/>
      <c r="U100" s="107" t="s">
        <v>35</v>
      </c>
      <c r="X100" s="108">
        <v>0</v>
      </c>
      <c r="Y100" s="108">
        <f>$X$100*$K$100</f>
        <v>0</v>
      </c>
      <c r="Z100" s="108">
        <v>0</v>
      </c>
      <c r="AA100" s="109">
        <f>$Z$100*$K$100</f>
        <v>0</v>
      </c>
      <c r="AR100" s="69" t="s">
        <v>132</v>
      </c>
      <c r="AT100" s="69" t="s">
        <v>127</v>
      </c>
      <c r="AU100" s="69" t="s">
        <v>76</v>
      </c>
      <c r="AY100" s="6" t="s">
        <v>125</v>
      </c>
      <c r="BE100" s="110">
        <f>IF($U$100="základní",$N$100,0)</f>
        <v>0</v>
      </c>
      <c r="BF100" s="110">
        <f>IF($U$100="snížená",$N$100,0)</f>
        <v>0</v>
      </c>
      <c r="BG100" s="110">
        <f>IF($U$100="zákl. přenesená",$N$100,0)</f>
        <v>0</v>
      </c>
      <c r="BH100" s="110">
        <f>IF($U$100="sníž. přenesená",$N$100,0)</f>
        <v>0</v>
      </c>
      <c r="BI100" s="110">
        <f>IF($U$100="nulová",$N$100,0)</f>
        <v>0</v>
      </c>
      <c r="BJ100" s="69" t="s">
        <v>71</v>
      </c>
      <c r="BK100" s="110">
        <f>ROUND($L$100*$K$100,2)</f>
        <v>0</v>
      </c>
      <c r="BL100" s="69" t="s">
        <v>132</v>
      </c>
      <c r="BM100" s="69" t="s">
        <v>143</v>
      </c>
    </row>
    <row r="101" spans="2:51" s="6" customFormat="1" ht="27" customHeight="1">
      <c r="B101" s="111"/>
      <c r="E101" s="112"/>
      <c r="F101" s="310" t="s">
        <v>144</v>
      </c>
      <c r="G101" s="311"/>
      <c r="H101" s="311"/>
      <c r="I101" s="311"/>
      <c r="K101" s="114">
        <v>2.612</v>
      </c>
      <c r="S101" s="111"/>
      <c r="T101" s="115"/>
      <c r="AA101" s="116"/>
      <c r="AT101" s="113" t="s">
        <v>135</v>
      </c>
      <c r="AU101" s="113" t="s">
        <v>76</v>
      </c>
      <c r="AV101" s="113" t="s">
        <v>76</v>
      </c>
      <c r="AW101" s="113" t="s">
        <v>84</v>
      </c>
      <c r="AX101" s="113" t="s">
        <v>71</v>
      </c>
      <c r="AY101" s="113" t="s">
        <v>125</v>
      </c>
    </row>
    <row r="102" spans="2:65" s="6" customFormat="1" ht="39" customHeight="1">
      <c r="B102" s="20"/>
      <c r="C102" s="101" t="s">
        <v>145</v>
      </c>
      <c r="D102" s="101" t="s">
        <v>127</v>
      </c>
      <c r="E102" s="102" t="s">
        <v>146</v>
      </c>
      <c r="F102" s="308" t="s">
        <v>147</v>
      </c>
      <c r="G102" s="306"/>
      <c r="H102" s="306"/>
      <c r="I102" s="306"/>
      <c r="J102" s="104" t="s">
        <v>130</v>
      </c>
      <c r="K102" s="105">
        <v>2.612</v>
      </c>
      <c r="L102" s="309"/>
      <c r="M102" s="306"/>
      <c r="N102" s="305">
        <f>ROUND($L$102*$K$102,2)</f>
        <v>0</v>
      </c>
      <c r="O102" s="306"/>
      <c r="P102" s="306"/>
      <c r="Q102" s="306"/>
      <c r="R102" s="103" t="s">
        <v>131</v>
      </c>
      <c r="S102" s="20"/>
      <c r="T102" s="106"/>
      <c r="U102" s="107" t="s">
        <v>35</v>
      </c>
      <c r="X102" s="108">
        <v>0</v>
      </c>
      <c r="Y102" s="108">
        <f>$X$102*$K$102</f>
        <v>0</v>
      </c>
      <c r="Z102" s="108">
        <v>0</v>
      </c>
      <c r="AA102" s="109">
        <f>$Z$102*$K$102</f>
        <v>0</v>
      </c>
      <c r="AR102" s="69" t="s">
        <v>132</v>
      </c>
      <c r="AT102" s="69" t="s">
        <v>127</v>
      </c>
      <c r="AU102" s="69" t="s">
        <v>76</v>
      </c>
      <c r="AY102" s="6" t="s">
        <v>125</v>
      </c>
      <c r="BE102" s="110">
        <f>IF($U$102="základní",$N$102,0)</f>
        <v>0</v>
      </c>
      <c r="BF102" s="110">
        <f>IF($U$102="snížená",$N$102,0)</f>
        <v>0</v>
      </c>
      <c r="BG102" s="110">
        <f>IF($U$102="zákl. přenesená",$N$102,0)</f>
        <v>0</v>
      </c>
      <c r="BH102" s="110">
        <f>IF($U$102="sníž. přenesená",$N$102,0)</f>
        <v>0</v>
      </c>
      <c r="BI102" s="110">
        <f>IF($U$102="nulová",$N$102,0)</f>
        <v>0</v>
      </c>
      <c r="BJ102" s="69" t="s">
        <v>71</v>
      </c>
      <c r="BK102" s="110">
        <f>ROUND($L$102*$K$102,2)</f>
        <v>0</v>
      </c>
      <c r="BL102" s="69" t="s">
        <v>132</v>
      </c>
      <c r="BM102" s="69" t="s">
        <v>148</v>
      </c>
    </row>
    <row r="103" spans="2:51" s="6" customFormat="1" ht="15.75" customHeight="1">
      <c r="B103" s="111"/>
      <c r="E103" s="112"/>
      <c r="F103" s="310" t="s">
        <v>149</v>
      </c>
      <c r="G103" s="311"/>
      <c r="H103" s="311"/>
      <c r="I103" s="311"/>
      <c r="K103" s="114">
        <v>2.612</v>
      </c>
      <c r="S103" s="111"/>
      <c r="T103" s="115"/>
      <c r="AA103" s="116"/>
      <c r="AT103" s="113" t="s">
        <v>135</v>
      </c>
      <c r="AU103" s="113" t="s">
        <v>76</v>
      </c>
      <c r="AV103" s="113" t="s">
        <v>76</v>
      </c>
      <c r="AW103" s="113" t="s">
        <v>84</v>
      </c>
      <c r="AX103" s="113" t="s">
        <v>71</v>
      </c>
      <c r="AY103" s="113" t="s">
        <v>125</v>
      </c>
    </row>
    <row r="104" spans="2:65" s="6" customFormat="1" ht="27" customHeight="1">
      <c r="B104" s="20"/>
      <c r="C104" s="101" t="s">
        <v>150</v>
      </c>
      <c r="D104" s="101" t="s">
        <v>127</v>
      </c>
      <c r="E104" s="102" t="s">
        <v>151</v>
      </c>
      <c r="F104" s="308" t="s">
        <v>152</v>
      </c>
      <c r="G104" s="306"/>
      <c r="H104" s="306"/>
      <c r="I104" s="306"/>
      <c r="J104" s="104" t="s">
        <v>130</v>
      </c>
      <c r="K104" s="105">
        <v>12.667</v>
      </c>
      <c r="L104" s="309"/>
      <c r="M104" s="306"/>
      <c r="N104" s="305">
        <f>ROUND($L$104*$K$104,2)</f>
        <v>0</v>
      </c>
      <c r="O104" s="306"/>
      <c r="P104" s="306"/>
      <c r="Q104" s="306"/>
      <c r="R104" s="103" t="s">
        <v>131</v>
      </c>
      <c r="S104" s="20"/>
      <c r="T104" s="106"/>
      <c r="U104" s="107" t="s">
        <v>35</v>
      </c>
      <c r="X104" s="108">
        <v>0</v>
      </c>
      <c r="Y104" s="108">
        <f>$X$104*$K$104</f>
        <v>0</v>
      </c>
      <c r="Z104" s="108">
        <v>0</v>
      </c>
      <c r="AA104" s="109">
        <f>$Z$104*$K$104</f>
        <v>0</v>
      </c>
      <c r="AR104" s="69" t="s">
        <v>132</v>
      </c>
      <c r="AT104" s="69" t="s">
        <v>127</v>
      </c>
      <c r="AU104" s="69" t="s">
        <v>76</v>
      </c>
      <c r="AY104" s="6" t="s">
        <v>125</v>
      </c>
      <c r="BE104" s="110">
        <f>IF($U$104="základní",$N$104,0)</f>
        <v>0</v>
      </c>
      <c r="BF104" s="110">
        <f>IF($U$104="snížená",$N$104,0)</f>
        <v>0</v>
      </c>
      <c r="BG104" s="110">
        <f>IF($U$104="zákl. přenesená",$N$104,0)</f>
        <v>0</v>
      </c>
      <c r="BH104" s="110">
        <f>IF($U$104="sníž. přenesená",$N$104,0)</f>
        <v>0</v>
      </c>
      <c r="BI104" s="110">
        <f>IF($U$104="nulová",$N$104,0)</f>
        <v>0</v>
      </c>
      <c r="BJ104" s="69" t="s">
        <v>71</v>
      </c>
      <c r="BK104" s="110">
        <f>ROUND($L$104*$K$104,2)</f>
        <v>0</v>
      </c>
      <c r="BL104" s="69" t="s">
        <v>132</v>
      </c>
      <c r="BM104" s="69" t="s">
        <v>153</v>
      </c>
    </row>
    <row r="105" spans="2:51" s="6" customFormat="1" ht="15.75" customHeight="1">
      <c r="B105" s="111"/>
      <c r="E105" s="112"/>
      <c r="F105" s="310" t="s">
        <v>154</v>
      </c>
      <c r="G105" s="311"/>
      <c r="H105" s="311"/>
      <c r="I105" s="311"/>
      <c r="K105" s="114">
        <v>4.704</v>
      </c>
      <c r="S105" s="111"/>
      <c r="T105" s="115"/>
      <c r="AA105" s="116"/>
      <c r="AT105" s="113" t="s">
        <v>135</v>
      </c>
      <c r="AU105" s="113" t="s">
        <v>76</v>
      </c>
      <c r="AV105" s="113" t="s">
        <v>76</v>
      </c>
      <c r="AW105" s="113" t="s">
        <v>84</v>
      </c>
      <c r="AX105" s="113" t="s">
        <v>65</v>
      </c>
      <c r="AY105" s="113" t="s">
        <v>125</v>
      </c>
    </row>
    <row r="106" spans="2:51" s="6" customFormat="1" ht="27" customHeight="1">
      <c r="B106" s="111"/>
      <c r="E106" s="113"/>
      <c r="F106" s="310" t="s">
        <v>155</v>
      </c>
      <c r="G106" s="311"/>
      <c r="H106" s="311"/>
      <c r="I106" s="311"/>
      <c r="K106" s="114">
        <v>4.464</v>
      </c>
      <c r="S106" s="111"/>
      <c r="T106" s="115"/>
      <c r="AA106" s="116"/>
      <c r="AT106" s="113" t="s">
        <v>135</v>
      </c>
      <c r="AU106" s="113" t="s">
        <v>76</v>
      </c>
      <c r="AV106" s="113" t="s">
        <v>76</v>
      </c>
      <c r="AW106" s="113" t="s">
        <v>84</v>
      </c>
      <c r="AX106" s="113" t="s">
        <v>65</v>
      </c>
      <c r="AY106" s="113" t="s">
        <v>125</v>
      </c>
    </row>
    <row r="107" spans="2:51" s="6" customFormat="1" ht="15.75" customHeight="1">
      <c r="B107" s="111"/>
      <c r="E107" s="113"/>
      <c r="F107" s="310" t="s">
        <v>156</v>
      </c>
      <c r="G107" s="311"/>
      <c r="H107" s="311"/>
      <c r="I107" s="311"/>
      <c r="K107" s="114">
        <v>1.555</v>
      </c>
      <c r="S107" s="111"/>
      <c r="T107" s="115"/>
      <c r="AA107" s="116"/>
      <c r="AT107" s="113" t="s">
        <v>135</v>
      </c>
      <c r="AU107" s="113" t="s">
        <v>76</v>
      </c>
      <c r="AV107" s="113" t="s">
        <v>76</v>
      </c>
      <c r="AW107" s="113" t="s">
        <v>84</v>
      </c>
      <c r="AX107" s="113" t="s">
        <v>65</v>
      </c>
      <c r="AY107" s="113" t="s">
        <v>125</v>
      </c>
    </row>
    <row r="108" spans="2:51" s="6" customFormat="1" ht="15.75" customHeight="1">
      <c r="B108" s="111"/>
      <c r="E108" s="113"/>
      <c r="F108" s="310" t="s">
        <v>157</v>
      </c>
      <c r="G108" s="311"/>
      <c r="H108" s="311"/>
      <c r="I108" s="311"/>
      <c r="K108" s="114">
        <v>1.944</v>
      </c>
      <c r="S108" s="111"/>
      <c r="T108" s="115"/>
      <c r="AA108" s="116"/>
      <c r="AT108" s="113" t="s">
        <v>135</v>
      </c>
      <c r="AU108" s="113" t="s">
        <v>76</v>
      </c>
      <c r="AV108" s="113" t="s">
        <v>76</v>
      </c>
      <c r="AW108" s="113" t="s">
        <v>84</v>
      </c>
      <c r="AX108" s="113" t="s">
        <v>65</v>
      </c>
      <c r="AY108" s="113" t="s">
        <v>125</v>
      </c>
    </row>
    <row r="109" spans="2:51" s="6" customFormat="1" ht="15.75" customHeight="1">
      <c r="B109" s="117"/>
      <c r="E109" s="118"/>
      <c r="F109" s="313" t="s">
        <v>139</v>
      </c>
      <c r="G109" s="314"/>
      <c r="H109" s="314"/>
      <c r="I109" s="314"/>
      <c r="K109" s="119">
        <v>12.667</v>
      </c>
      <c r="S109" s="117"/>
      <c r="T109" s="120"/>
      <c r="AA109" s="121"/>
      <c r="AT109" s="118" t="s">
        <v>135</v>
      </c>
      <c r="AU109" s="118" t="s">
        <v>76</v>
      </c>
      <c r="AV109" s="118" t="s">
        <v>132</v>
      </c>
      <c r="AW109" s="118" t="s">
        <v>84</v>
      </c>
      <c r="AX109" s="118" t="s">
        <v>71</v>
      </c>
      <c r="AY109" s="118" t="s">
        <v>125</v>
      </c>
    </row>
    <row r="110" spans="2:65" s="6" customFormat="1" ht="27" customHeight="1">
      <c r="B110" s="20"/>
      <c r="C110" s="101" t="s">
        <v>158</v>
      </c>
      <c r="D110" s="101" t="s">
        <v>127</v>
      </c>
      <c r="E110" s="102" t="s">
        <v>159</v>
      </c>
      <c r="F110" s="308" t="s">
        <v>160</v>
      </c>
      <c r="G110" s="306"/>
      <c r="H110" s="306"/>
      <c r="I110" s="306"/>
      <c r="J110" s="104" t="s">
        <v>161</v>
      </c>
      <c r="K110" s="105">
        <v>68.66</v>
      </c>
      <c r="L110" s="309"/>
      <c r="M110" s="306"/>
      <c r="N110" s="305">
        <f>ROUND($L$110*$K$110,2)</f>
        <v>0</v>
      </c>
      <c r="O110" s="306"/>
      <c r="P110" s="306"/>
      <c r="Q110" s="306"/>
      <c r="R110" s="103"/>
      <c r="S110" s="20"/>
      <c r="T110" s="106"/>
      <c r="U110" s="107" t="s">
        <v>35</v>
      </c>
      <c r="X110" s="108">
        <v>0</v>
      </c>
      <c r="Y110" s="108">
        <f>$X$110*$K$110</f>
        <v>0</v>
      </c>
      <c r="Z110" s="108">
        <v>0</v>
      </c>
      <c r="AA110" s="109">
        <f>$Z$110*$K$110</f>
        <v>0</v>
      </c>
      <c r="AR110" s="69" t="s">
        <v>132</v>
      </c>
      <c r="AT110" s="69" t="s">
        <v>127</v>
      </c>
      <c r="AU110" s="69" t="s">
        <v>76</v>
      </c>
      <c r="AY110" s="6" t="s">
        <v>125</v>
      </c>
      <c r="BE110" s="110">
        <f>IF($U$110="základní",$N$110,0)</f>
        <v>0</v>
      </c>
      <c r="BF110" s="110">
        <f>IF($U$110="snížená",$N$110,0)</f>
        <v>0</v>
      </c>
      <c r="BG110" s="110">
        <f>IF($U$110="zákl. přenesená",$N$110,0)</f>
        <v>0</v>
      </c>
      <c r="BH110" s="110">
        <f>IF($U$110="sníž. přenesená",$N$110,0)</f>
        <v>0</v>
      </c>
      <c r="BI110" s="110">
        <f>IF($U$110="nulová",$N$110,0)</f>
        <v>0</v>
      </c>
      <c r="BJ110" s="69" t="s">
        <v>71</v>
      </c>
      <c r="BK110" s="110">
        <f>ROUND($L$110*$K$110,2)</f>
        <v>0</v>
      </c>
      <c r="BL110" s="69" t="s">
        <v>132</v>
      </c>
      <c r="BM110" s="69" t="s">
        <v>162</v>
      </c>
    </row>
    <row r="111" spans="2:51" s="6" customFormat="1" ht="15.75" customHeight="1">
      <c r="B111" s="111"/>
      <c r="E111" s="112"/>
      <c r="F111" s="310" t="s">
        <v>163</v>
      </c>
      <c r="G111" s="311"/>
      <c r="H111" s="311"/>
      <c r="I111" s="311"/>
      <c r="K111" s="114">
        <v>35.82</v>
      </c>
      <c r="S111" s="111"/>
      <c r="T111" s="115"/>
      <c r="AA111" s="116"/>
      <c r="AT111" s="113" t="s">
        <v>135</v>
      </c>
      <c r="AU111" s="113" t="s">
        <v>76</v>
      </c>
      <c r="AV111" s="113" t="s">
        <v>76</v>
      </c>
      <c r="AW111" s="113" t="s">
        <v>84</v>
      </c>
      <c r="AX111" s="113" t="s">
        <v>65</v>
      </c>
      <c r="AY111" s="113" t="s">
        <v>125</v>
      </c>
    </row>
    <row r="112" spans="2:51" s="6" customFormat="1" ht="15.75" customHeight="1">
      <c r="B112" s="111"/>
      <c r="E112" s="113"/>
      <c r="F112" s="310" t="s">
        <v>164</v>
      </c>
      <c r="G112" s="311"/>
      <c r="H112" s="311"/>
      <c r="I112" s="311"/>
      <c r="K112" s="114">
        <v>23.12</v>
      </c>
      <c r="S112" s="111"/>
      <c r="T112" s="115"/>
      <c r="AA112" s="116"/>
      <c r="AT112" s="113" t="s">
        <v>135</v>
      </c>
      <c r="AU112" s="113" t="s">
        <v>76</v>
      </c>
      <c r="AV112" s="113" t="s">
        <v>76</v>
      </c>
      <c r="AW112" s="113" t="s">
        <v>84</v>
      </c>
      <c r="AX112" s="113" t="s">
        <v>65</v>
      </c>
      <c r="AY112" s="113" t="s">
        <v>125</v>
      </c>
    </row>
    <row r="113" spans="2:51" s="6" customFormat="1" ht="15.75" customHeight="1">
      <c r="B113" s="111"/>
      <c r="E113" s="113"/>
      <c r="F113" s="310" t="s">
        <v>165</v>
      </c>
      <c r="G113" s="311"/>
      <c r="H113" s="311"/>
      <c r="I113" s="311"/>
      <c r="K113" s="114">
        <v>9.72</v>
      </c>
      <c r="S113" s="111"/>
      <c r="T113" s="115"/>
      <c r="AA113" s="116"/>
      <c r="AT113" s="113" t="s">
        <v>135</v>
      </c>
      <c r="AU113" s="113" t="s">
        <v>76</v>
      </c>
      <c r="AV113" s="113" t="s">
        <v>76</v>
      </c>
      <c r="AW113" s="113" t="s">
        <v>84</v>
      </c>
      <c r="AX113" s="113" t="s">
        <v>65</v>
      </c>
      <c r="AY113" s="113" t="s">
        <v>125</v>
      </c>
    </row>
    <row r="114" spans="2:51" s="6" customFormat="1" ht="15.75" customHeight="1">
      <c r="B114" s="117"/>
      <c r="E114" s="118"/>
      <c r="F114" s="313" t="s">
        <v>139</v>
      </c>
      <c r="G114" s="314"/>
      <c r="H114" s="314"/>
      <c r="I114" s="314"/>
      <c r="K114" s="119">
        <v>68.66</v>
      </c>
      <c r="S114" s="117"/>
      <c r="T114" s="120"/>
      <c r="AA114" s="121"/>
      <c r="AT114" s="118" t="s">
        <v>135</v>
      </c>
      <c r="AU114" s="118" t="s">
        <v>76</v>
      </c>
      <c r="AV114" s="118" t="s">
        <v>132</v>
      </c>
      <c r="AW114" s="118" t="s">
        <v>84</v>
      </c>
      <c r="AX114" s="118" t="s">
        <v>71</v>
      </c>
      <c r="AY114" s="118" t="s">
        <v>125</v>
      </c>
    </row>
    <row r="115" spans="2:65" s="6" customFormat="1" ht="27" customHeight="1">
      <c r="B115" s="20"/>
      <c r="C115" s="101" t="s">
        <v>166</v>
      </c>
      <c r="D115" s="101" t="s">
        <v>127</v>
      </c>
      <c r="E115" s="102" t="s">
        <v>167</v>
      </c>
      <c r="F115" s="308" t="s">
        <v>168</v>
      </c>
      <c r="G115" s="306"/>
      <c r="H115" s="306"/>
      <c r="I115" s="306"/>
      <c r="J115" s="104" t="s">
        <v>169</v>
      </c>
      <c r="K115" s="105">
        <v>5.224</v>
      </c>
      <c r="L115" s="309"/>
      <c r="M115" s="306"/>
      <c r="N115" s="305">
        <f>ROUND($L$115*$K$115,2)</f>
        <v>0</v>
      </c>
      <c r="O115" s="306"/>
      <c r="P115" s="306"/>
      <c r="Q115" s="306"/>
      <c r="R115" s="103"/>
      <c r="S115" s="20"/>
      <c r="T115" s="106"/>
      <c r="U115" s="107" t="s">
        <v>35</v>
      </c>
      <c r="X115" s="108">
        <v>0</v>
      </c>
      <c r="Y115" s="108">
        <f>$X$115*$K$115</f>
        <v>0</v>
      </c>
      <c r="Z115" s="108">
        <v>0</v>
      </c>
      <c r="AA115" s="109">
        <f>$Z$115*$K$115</f>
        <v>0</v>
      </c>
      <c r="AR115" s="69" t="s">
        <v>132</v>
      </c>
      <c r="AT115" s="69" t="s">
        <v>127</v>
      </c>
      <c r="AU115" s="69" t="s">
        <v>76</v>
      </c>
      <c r="AY115" s="6" t="s">
        <v>125</v>
      </c>
      <c r="BE115" s="110">
        <f>IF($U$115="základní",$N$115,0)</f>
        <v>0</v>
      </c>
      <c r="BF115" s="110">
        <f>IF($U$115="snížená",$N$115,0)</f>
        <v>0</v>
      </c>
      <c r="BG115" s="110">
        <f>IF($U$115="zákl. přenesená",$N$115,0)</f>
        <v>0</v>
      </c>
      <c r="BH115" s="110">
        <f>IF($U$115="sníž. přenesená",$N$115,0)</f>
        <v>0</v>
      </c>
      <c r="BI115" s="110">
        <f>IF($U$115="nulová",$N$115,0)</f>
        <v>0</v>
      </c>
      <c r="BJ115" s="69" t="s">
        <v>71</v>
      </c>
      <c r="BK115" s="110">
        <f>ROUND($L$115*$K$115,2)</f>
        <v>0</v>
      </c>
      <c r="BL115" s="69" t="s">
        <v>132</v>
      </c>
      <c r="BM115" s="69" t="s">
        <v>170</v>
      </c>
    </row>
    <row r="116" spans="2:51" s="6" customFormat="1" ht="15.75" customHeight="1">
      <c r="B116" s="111"/>
      <c r="E116" s="112"/>
      <c r="F116" s="310" t="s">
        <v>171</v>
      </c>
      <c r="G116" s="311"/>
      <c r="H116" s="311"/>
      <c r="I116" s="311"/>
      <c r="K116" s="114">
        <v>5.224</v>
      </c>
      <c r="S116" s="111"/>
      <c r="T116" s="115"/>
      <c r="AA116" s="116"/>
      <c r="AT116" s="113" t="s">
        <v>135</v>
      </c>
      <c r="AU116" s="113" t="s">
        <v>76</v>
      </c>
      <c r="AV116" s="113" t="s">
        <v>76</v>
      </c>
      <c r="AW116" s="113" t="s">
        <v>84</v>
      </c>
      <c r="AX116" s="113" t="s">
        <v>71</v>
      </c>
      <c r="AY116" s="113" t="s">
        <v>125</v>
      </c>
    </row>
    <row r="117" spans="2:63" s="92" customFormat="1" ht="30.75" customHeight="1">
      <c r="B117" s="93"/>
      <c r="D117" s="100" t="s">
        <v>87</v>
      </c>
      <c r="N117" s="302">
        <f>$BK$117</f>
        <v>0</v>
      </c>
      <c r="O117" s="303"/>
      <c r="P117" s="303"/>
      <c r="Q117" s="303"/>
      <c r="S117" s="93"/>
      <c r="T117" s="96"/>
      <c r="W117" s="97">
        <f>SUM($W$118:$W$135)</f>
        <v>0</v>
      </c>
      <c r="Y117" s="97">
        <f>SUM($Y$118:$Y$135)</f>
        <v>18.0637452</v>
      </c>
      <c r="AA117" s="98">
        <f>SUM($AA$118:$AA$135)</f>
        <v>10.120949999999999</v>
      </c>
      <c r="AR117" s="95" t="s">
        <v>71</v>
      </c>
      <c r="AT117" s="95" t="s">
        <v>64</v>
      </c>
      <c r="AU117" s="95" t="s">
        <v>71</v>
      </c>
      <c r="AY117" s="95" t="s">
        <v>125</v>
      </c>
      <c r="BK117" s="99">
        <f>SUM($BK$118:$BK$135)</f>
        <v>0</v>
      </c>
    </row>
    <row r="118" spans="2:65" s="6" customFormat="1" ht="39" customHeight="1">
      <c r="B118" s="20"/>
      <c r="C118" s="101" t="s">
        <v>172</v>
      </c>
      <c r="D118" s="101" t="s">
        <v>127</v>
      </c>
      <c r="E118" s="102" t="s">
        <v>173</v>
      </c>
      <c r="F118" s="308" t="s">
        <v>174</v>
      </c>
      <c r="G118" s="306"/>
      <c r="H118" s="306"/>
      <c r="I118" s="306"/>
      <c r="J118" s="104" t="s">
        <v>175</v>
      </c>
      <c r="K118" s="105">
        <v>39.69</v>
      </c>
      <c r="L118" s="309"/>
      <c r="M118" s="306"/>
      <c r="N118" s="305">
        <f>ROUND($L$118*$K$118,2)</f>
        <v>0</v>
      </c>
      <c r="O118" s="306"/>
      <c r="P118" s="306"/>
      <c r="Q118" s="306"/>
      <c r="R118" s="103" t="s">
        <v>131</v>
      </c>
      <c r="S118" s="20"/>
      <c r="T118" s="106"/>
      <c r="U118" s="107" t="s">
        <v>35</v>
      </c>
      <c r="X118" s="108">
        <v>0</v>
      </c>
      <c r="Y118" s="108">
        <f>$X$118*$K$118</f>
        <v>0</v>
      </c>
      <c r="Z118" s="108">
        <v>0.255</v>
      </c>
      <c r="AA118" s="109">
        <f>$Z$118*$K$118</f>
        <v>10.120949999999999</v>
      </c>
      <c r="AR118" s="69" t="s">
        <v>132</v>
      </c>
      <c r="AT118" s="69" t="s">
        <v>127</v>
      </c>
      <c r="AU118" s="69" t="s">
        <v>76</v>
      </c>
      <c r="AY118" s="6" t="s">
        <v>125</v>
      </c>
      <c r="BE118" s="110">
        <f>IF($U$118="základní",$N$118,0)</f>
        <v>0</v>
      </c>
      <c r="BF118" s="110">
        <f>IF($U$118="snížená",$N$118,0)</f>
        <v>0</v>
      </c>
      <c r="BG118" s="110">
        <f>IF($U$118="zákl. přenesená",$N$118,0)</f>
        <v>0</v>
      </c>
      <c r="BH118" s="110">
        <f>IF($U$118="sníž. přenesená",$N$118,0)</f>
        <v>0</v>
      </c>
      <c r="BI118" s="110">
        <f>IF($U$118="nulová",$N$118,0)</f>
        <v>0</v>
      </c>
      <c r="BJ118" s="69" t="s">
        <v>71</v>
      </c>
      <c r="BK118" s="110">
        <f>ROUND($L$118*$K$118,2)</f>
        <v>0</v>
      </c>
      <c r="BL118" s="69" t="s">
        <v>132</v>
      </c>
      <c r="BM118" s="69" t="s">
        <v>176</v>
      </c>
    </row>
    <row r="119" spans="2:51" s="6" customFormat="1" ht="15.75" customHeight="1">
      <c r="B119" s="111"/>
      <c r="E119" s="112"/>
      <c r="F119" s="310" t="s">
        <v>177</v>
      </c>
      <c r="G119" s="311"/>
      <c r="H119" s="311"/>
      <c r="I119" s="311"/>
      <c r="K119" s="114">
        <v>18.16</v>
      </c>
      <c r="S119" s="111"/>
      <c r="T119" s="115"/>
      <c r="AA119" s="116"/>
      <c r="AT119" s="113" t="s">
        <v>135</v>
      </c>
      <c r="AU119" s="113" t="s">
        <v>76</v>
      </c>
      <c r="AV119" s="113" t="s">
        <v>76</v>
      </c>
      <c r="AW119" s="113" t="s">
        <v>84</v>
      </c>
      <c r="AX119" s="113" t="s">
        <v>65</v>
      </c>
      <c r="AY119" s="113" t="s">
        <v>125</v>
      </c>
    </row>
    <row r="120" spans="2:51" s="6" customFormat="1" ht="27" customHeight="1">
      <c r="B120" s="111"/>
      <c r="E120" s="113"/>
      <c r="F120" s="310" t="s">
        <v>178</v>
      </c>
      <c r="G120" s="311"/>
      <c r="H120" s="311"/>
      <c r="I120" s="311"/>
      <c r="K120" s="114">
        <v>11.81</v>
      </c>
      <c r="S120" s="111"/>
      <c r="T120" s="115"/>
      <c r="AA120" s="116"/>
      <c r="AT120" s="113" t="s">
        <v>135</v>
      </c>
      <c r="AU120" s="113" t="s">
        <v>76</v>
      </c>
      <c r="AV120" s="113" t="s">
        <v>76</v>
      </c>
      <c r="AW120" s="113" t="s">
        <v>84</v>
      </c>
      <c r="AX120" s="113" t="s">
        <v>65</v>
      </c>
      <c r="AY120" s="113" t="s">
        <v>125</v>
      </c>
    </row>
    <row r="121" spans="2:51" s="6" customFormat="1" ht="15.75" customHeight="1">
      <c r="B121" s="111"/>
      <c r="E121" s="113"/>
      <c r="F121" s="310" t="s">
        <v>179</v>
      </c>
      <c r="G121" s="311"/>
      <c r="H121" s="311"/>
      <c r="I121" s="311"/>
      <c r="K121" s="114">
        <v>4.86</v>
      </c>
      <c r="S121" s="111"/>
      <c r="T121" s="115"/>
      <c r="AA121" s="116"/>
      <c r="AT121" s="113" t="s">
        <v>135</v>
      </c>
      <c r="AU121" s="113" t="s">
        <v>76</v>
      </c>
      <c r="AV121" s="113" t="s">
        <v>76</v>
      </c>
      <c r="AW121" s="113" t="s">
        <v>84</v>
      </c>
      <c r="AX121" s="113" t="s">
        <v>65</v>
      </c>
      <c r="AY121" s="113" t="s">
        <v>125</v>
      </c>
    </row>
    <row r="122" spans="2:51" s="6" customFormat="1" ht="15.75" customHeight="1">
      <c r="B122" s="111"/>
      <c r="E122" s="113"/>
      <c r="F122" s="310" t="s">
        <v>180</v>
      </c>
      <c r="G122" s="311"/>
      <c r="H122" s="311"/>
      <c r="I122" s="311"/>
      <c r="K122" s="114">
        <v>4.86</v>
      </c>
      <c r="S122" s="111"/>
      <c r="T122" s="115"/>
      <c r="AA122" s="116"/>
      <c r="AT122" s="113" t="s">
        <v>135</v>
      </c>
      <c r="AU122" s="113" t="s">
        <v>76</v>
      </c>
      <c r="AV122" s="113" t="s">
        <v>76</v>
      </c>
      <c r="AW122" s="113" t="s">
        <v>84</v>
      </c>
      <c r="AX122" s="113" t="s">
        <v>65</v>
      </c>
      <c r="AY122" s="113" t="s">
        <v>125</v>
      </c>
    </row>
    <row r="123" spans="2:51" s="6" customFormat="1" ht="15.75" customHeight="1">
      <c r="B123" s="117"/>
      <c r="E123" s="118"/>
      <c r="F123" s="313" t="s">
        <v>139</v>
      </c>
      <c r="G123" s="314"/>
      <c r="H123" s="314"/>
      <c r="I123" s="314"/>
      <c r="K123" s="119">
        <v>39.69</v>
      </c>
      <c r="S123" s="117"/>
      <c r="T123" s="120"/>
      <c r="AA123" s="121"/>
      <c r="AT123" s="118" t="s">
        <v>135</v>
      </c>
      <c r="AU123" s="118" t="s">
        <v>76</v>
      </c>
      <c r="AV123" s="118" t="s">
        <v>132</v>
      </c>
      <c r="AW123" s="118" t="s">
        <v>84</v>
      </c>
      <c r="AX123" s="118" t="s">
        <v>71</v>
      </c>
      <c r="AY123" s="118" t="s">
        <v>125</v>
      </c>
    </row>
    <row r="124" spans="2:65" s="6" customFormat="1" ht="27" customHeight="1">
      <c r="B124" s="20"/>
      <c r="C124" s="101" t="s">
        <v>181</v>
      </c>
      <c r="D124" s="101" t="s">
        <v>127</v>
      </c>
      <c r="E124" s="102" t="s">
        <v>182</v>
      </c>
      <c r="F124" s="308" t="s">
        <v>183</v>
      </c>
      <c r="G124" s="306"/>
      <c r="H124" s="306"/>
      <c r="I124" s="306"/>
      <c r="J124" s="104" t="s">
        <v>175</v>
      </c>
      <c r="K124" s="105">
        <v>19.845</v>
      </c>
      <c r="L124" s="309"/>
      <c r="M124" s="306"/>
      <c r="N124" s="305">
        <f>ROUND($L$124*$K$124,2)</f>
        <v>0</v>
      </c>
      <c r="O124" s="306"/>
      <c r="P124" s="306"/>
      <c r="Q124" s="306"/>
      <c r="R124" s="103" t="s">
        <v>131</v>
      </c>
      <c r="S124" s="20"/>
      <c r="T124" s="106"/>
      <c r="U124" s="107" t="s">
        <v>35</v>
      </c>
      <c r="X124" s="108">
        <v>0</v>
      </c>
      <c r="Y124" s="108">
        <f>$X$124*$K$124</f>
        <v>0</v>
      </c>
      <c r="Z124" s="108">
        <v>0</v>
      </c>
      <c r="AA124" s="109">
        <f>$Z$124*$K$124</f>
        <v>0</v>
      </c>
      <c r="AR124" s="69" t="s">
        <v>132</v>
      </c>
      <c r="AT124" s="69" t="s">
        <v>127</v>
      </c>
      <c r="AU124" s="69" t="s">
        <v>76</v>
      </c>
      <c r="AY124" s="6" t="s">
        <v>125</v>
      </c>
      <c r="BE124" s="110">
        <f>IF($U$124="základní",$N$124,0)</f>
        <v>0</v>
      </c>
      <c r="BF124" s="110">
        <f>IF($U$124="snížená",$N$124,0)</f>
        <v>0</v>
      </c>
      <c r="BG124" s="110">
        <f>IF($U$124="zákl. přenesená",$N$124,0)</f>
        <v>0</v>
      </c>
      <c r="BH124" s="110">
        <f>IF($U$124="sníž. přenesená",$N$124,0)</f>
        <v>0</v>
      </c>
      <c r="BI124" s="110">
        <f>IF($U$124="nulová",$N$124,0)</f>
        <v>0</v>
      </c>
      <c r="BJ124" s="69" t="s">
        <v>71</v>
      </c>
      <c r="BK124" s="110">
        <f>ROUND($L$124*$K$124,2)</f>
        <v>0</v>
      </c>
      <c r="BL124" s="69" t="s">
        <v>132</v>
      </c>
      <c r="BM124" s="69" t="s">
        <v>184</v>
      </c>
    </row>
    <row r="125" spans="2:65" s="6" customFormat="1" ht="27" customHeight="1">
      <c r="B125" s="20"/>
      <c r="C125" s="104" t="s">
        <v>185</v>
      </c>
      <c r="D125" s="104" t="s">
        <v>127</v>
      </c>
      <c r="E125" s="102" t="s">
        <v>186</v>
      </c>
      <c r="F125" s="308" t="s">
        <v>187</v>
      </c>
      <c r="G125" s="306"/>
      <c r="H125" s="306"/>
      <c r="I125" s="306"/>
      <c r="J125" s="104" t="s">
        <v>175</v>
      </c>
      <c r="K125" s="105">
        <v>39.69</v>
      </c>
      <c r="L125" s="309"/>
      <c r="M125" s="306"/>
      <c r="N125" s="305">
        <f>ROUND($L$125*$K$125,2)</f>
        <v>0</v>
      </c>
      <c r="O125" s="306"/>
      <c r="P125" s="306"/>
      <c r="Q125" s="306"/>
      <c r="R125" s="103" t="s">
        <v>131</v>
      </c>
      <c r="S125" s="20"/>
      <c r="T125" s="106"/>
      <c r="U125" s="107" t="s">
        <v>35</v>
      </c>
      <c r="X125" s="108">
        <v>0.24288</v>
      </c>
      <c r="Y125" s="108">
        <f>$X$125*$K$125</f>
        <v>9.6399072</v>
      </c>
      <c r="Z125" s="108">
        <v>0</v>
      </c>
      <c r="AA125" s="109">
        <f>$Z$125*$K$125</f>
        <v>0</v>
      </c>
      <c r="AR125" s="69" t="s">
        <v>132</v>
      </c>
      <c r="AT125" s="69" t="s">
        <v>127</v>
      </c>
      <c r="AU125" s="69" t="s">
        <v>76</v>
      </c>
      <c r="AY125" s="69" t="s">
        <v>125</v>
      </c>
      <c r="BE125" s="110">
        <f>IF($U$125="základní",$N$125,0)</f>
        <v>0</v>
      </c>
      <c r="BF125" s="110">
        <f>IF($U$125="snížená",$N$125,0)</f>
        <v>0</v>
      </c>
      <c r="BG125" s="110">
        <f>IF($U$125="zákl. přenesená",$N$125,0)</f>
        <v>0</v>
      </c>
      <c r="BH125" s="110">
        <f>IF($U$125="sníž. přenesená",$N$125,0)</f>
        <v>0</v>
      </c>
      <c r="BI125" s="110">
        <f>IF($U$125="nulová",$N$125,0)</f>
        <v>0</v>
      </c>
      <c r="BJ125" s="69" t="s">
        <v>71</v>
      </c>
      <c r="BK125" s="110">
        <f>ROUND($L$125*$K$125,2)</f>
        <v>0</v>
      </c>
      <c r="BL125" s="69" t="s">
        <v>132</v>
      </c>
      <c r="BM125" s="69" t="s">
        <v>188</v>
      </c>
    </row>
    <row r="126" spans="2:51" s="6" customFormat="1" ht="15.75" customHeight="1">
      <c r="B126" s="111"/>
      <c r="E126" s="112"/>
      <c r="F126" s="310" t="s">
        <v>177</v>
      </c>
      <c r="G126" s="311"/>
      <c r="H126" s="311"/>
      <c r="I126" s="311"/>
      <c r="K126" s="114">
        <v>18.16</v>
      </c>
      <c r="S126" s="111"/>
      <c r="T126" s="115"/>
      <c r="AA126" s="116"/>
      <c r="AT126" s="113" t="s">
        <v>135</v>
      </c>
      <c r="AU126" s="113" t="s">
        <v>76</v>
      </c>
      <c r="AV126" s="113" t="s">
        <v>76</v>
      </c>
      <c r="AW126" s="113" t="s">
        <v>84</v>
      </c>
      <c r="AX126" s="113" t="s">
        <v>65</v>
      </c>
      <c r="AY126" s="113" t="s">
        <v>125</v>
      </c>
    </row>
    <row r="127" spans="2:51" s="6" customFormat="1" ht="27" customHeight="1">
      <c r="B127" s="111"/>
      <c r="E127" s="113"/>
      <c r="F127" s="310" t="s">
        <v>178</v>
      </c>
      <c r="G127" s="311"/>
      <c r="H127" s="311"/>
      <c r="I127" s="311"/>
      <c r="K127" s="114">
        <v>11.81</v>
      </c>
      <c r="S127" s="111"/>
      <c r="T127" s="115"/>
      <c r="AA127" s="116"/>
      <c r="AT127" s="113" t="s">
        <v>135</v>
      </c>
      <c r="AU127" s="113" t="s">
        <v>76</v>
      </c>
      <c r="AV127" s="113" t="s">
        <v>76</v>
      </c>
      <c r="AW127" s="113" t="s">
        <v>84</v>
      </c>
      <c r="AX127" s="113" t="s">
        <v>65</v>
      </c>
      <c r="AY127" s="113" t="s">
        <v>125</v>
      </c>
    </row>
    <row r="128" spans="2:51" s="6" customFormat="1" ht="15.75" customHeight="1">
      <c r="B128" s="111"/>
      <c r="E128" s="113"/>
      <c r="F128" s="310" t="s">
        <v>179</v>
      </c>
      <c r="G128" s="311"/>
      <c r="H128" s="311"/>
      <c r="I128" s="311"/>
      <c r="K128" s="114">
        <v>4.86</v>
      </c>
      <c r="S128" s="111"/>
      <c r="T128" s="115"/>
      <c r="AA128" s="116"/>
      <c r="AT128" s="113" t="s">
        <v>135</v>
      </c>
      <c r="AU128" s="113" t="s">
        <v>76</v>
      </c>
      <c r="AV128" s="113" t="s">
        <v>76</v>
      </c>
      <c r="AW128" s="113" t="s">
        <v>84</v>
      </c>
      <c r="AX128" s="113" t="s">
        <v>65</v>
      </c>
      <c r="AY128" s="113" t="s">
        <v>125</v>
      </c>
    </row>
    <row r="129" spans="2:51" s="6" customFormat="1" ht="15.75" customHeight="1">
      <c r="B129" s="111"/>
      <c r="E129" s="113"/>
      <c r="F129" s="310" t="s">
        <v>180</v>
      </c>
      <c r="G129" s="311"/>
      <c r="H129" s="311"/>
      <c r="I129" s="311"/>
      <c r="K129" s="114">
        <v>4.86</v>
      </c>
      <c r="S129" s="111"/>
      <c r="T129" s="115"/>
      <c r="AA129" s="116"/>
      <c r="AT129" s="113" t="s">
        <v>135</v>
      </c>
      <c r="AU129" s="113" t="s">
        <v>76</v>
      </c>
      <c r="AV129" s="113" t="s">
        <v>76</v>
      </c>
      <c r="AW129" s="113" t="s">
        <v>84</v>
      </c>
      <c r="AX129" s="113" t="s">
        <v>65</v>
      </c>
      <c r="AY129" s="113" t="s">
        <v>125</v>
      </c>
    </row>
    <row r="130" spans="2:51" s="6" customFormat="1" ht="15.75" customHeight="1">
      <c r="B130" s="117"/>
      <c r="E130" s="118"/>
      <c r="F130" s="313" t="s">
        <v>139</v>
      </c>
      <c r="G130" s="314"/>
      <c r="H130" s="314"/>
      <c r="I130" s="314"/>
      <c r="K130" s="119">
        <v>39.69</v>
      </c>
      <c r="S130" s="117"/>
      <c r="T130" s="120"/>
      <c r="AA130" s="121"/>
      <c r="AT130" s="118" t="s">
        <v>135</v>
      </c>
      <c r="AU130" s="118" t="s">
        <v>76</v>
      </c>
      <c r="AV130" s="118" t="s">
        <v>132</v>
      </c>
      <c r="AW130" s="118" t="s">
        <v>84</v>
      </c>
      <c r="AX130" s="118" t="s">
        <v>71</v>
      </c>
      <c r="AY130" s="118" t="s">
        <v>125</v>
      </c>
    </row>
    <row r="131" spans="2:65" s="6" customFormat="1" ht="27" customHeight="1">
      <c r="B131" s="20"/>
      <c r="C131" s="101" t="s">
        <v>189</v>
      </c>
      <c r="D131" s="101" t="s">
        <v>127</v>
      </c>
      <c r="E131" s="102" t="s">
        <v>190</v>
      </c>
      <c r="F131" s="308" t="s">
        <v>191</v>
      </c>
      <c r="G131" s="306"/>
      <c r="H131" s="306"/>
      <c r="I131" s="306"/>
      <c r="J131" s="104" t="s">
        <v>175</v>
      </c>
      <c r="K131" s="105">
        <v>39.69</v>
      </c>
      <c r="L131" s="309"/>
      <c r="M131" s="306"/>
      <c r="N131" s="305">
        <f>ROUND($L$131*$K$131,2)</f>
        <v>0</v>
      </c>
      <c r="O131" s="306"/>
      <c r="P131" s="306"/>
      <c r="Q131" s="306"/>
      <c r="R131" s="103" t="s">
        <v>131</v>
      </c>
      <c r="S131" s="20"/>
      <c r="T131" s="106"/>
      <c r="U131" s="107" t="s">
        <v>35</v>
      </c>
      <c r="X131" s="108">
        <v>0.101</v>
      </c>
      <c r="Y131" s="108">
        <f>$X$131*$K$131</f>
        <v>4.00869</v>
      </c>
      <c r="Z131" s="108">
        <v>0</v>
      </c>
      <c r="AA131" s="109">
        <f>$Z$131*$K$131</f>
        <v>0</v>
      </c>
      <c r="AR131" s="69" t="s">
        <v>132</v>
      </c>
      <c r="AT131" s="69" t="s">
        <v>127</v>
      </c>
      <c r="AU131" s="69" t="s">
        <v>76</v>
      </c>
      <c r="AY131" s="6" t="s">
        <v>125</v>
      </c>
      <c r="BE131" s="110">
        <f>IF($U$131="základní",$N$131,0)</f>
        <v>0</v>
      </c>
      <c r="BF131" s="110">
        <f>IF($U$131="snížená",$N$131,0)</f>
        <v>0</v>
      </c>
      <c r="BG131" s="110">
        <f>IF($U$131="zákl. přenesená",$N$131,0)</f>
        <v>0</v>
      </c>
      <c r="BH131" s="110">
        <f>IF($U$131="sníž. přenesená",$N$131,0)</f>
        <v>0</v>
      </c>
      <c r="BI131" s="110">
        <f>IF($U$131="nulová",$N$131,0)</f>
        <v>0</v>
      </c>
      <c r="BJ131" s="69" t="s">
        <v>71</v>
      </c>
      <c r="BK131" s="110">
        <f>ROUND($L$131*$K$131,2)</f>
        <v>0</v>
      </c>
      <c r="BL131" s="69" t="s">
        <v>132</v>
      </c>
      <c r="BM131" s="69" t="s">
        <v>192</v>
      </c>
    </row>
    <row r="132" spans="2:65" s="6" customFormat="1" ht="15.75" customHeight="1">
      <c r="B132" s="20"/>
      <c r="C132" s="122" t="s">
        <v>193</v>
      </c>
      <c r="D132" s="122" t="s">
        <v>194</v>
      </c>
      <c r="E132" s="123" t="s">
        <v>195</v>
      </c>
      <c r="F132" s="315" t="s">
        <v>196</v>
      </c>
      <c r="G132" s="316"/>
      <c r="H132" s="316"/>
      <c r="I132" s="316"/>
      <c r="J132" s="122" t="s">
        <v>175</v>
      </c>
      <c r="K132" s="124">
        <v>21.036</v>
      </c>
      <c r="L132" s="317"/>
      <c r="M132" s="316"/>
      <c r="N132" s="318">
        <f>ROUND($L$132*$K$132,2)</f>
        <v>0</v>
      </c>
      <c r="O132" s="306"/>
      <c r="P132" s="306"/>
      <c r="Q132" s="306"/>
      <c r="R132" s="103" t="s">
        <v>131</v>
      </c>
      <c r="S132" s="20"/>
      <c r="T132" s="106"/>
      <c r="U132" s="107" t="s">
        <v>35</v>
      </c>
      <c r="X132" s="108">
        <v>0.108</v>
      </c>
      <c r="Y132" s="108">
        <f>$X$132*$K$132</f>
        <v>2.271888</v>
      </c>
      <c r="Z132" s="108">
        <v>0</v>
      </c>
      <c r="AA132" s="109">
        <f>$Z$132*$K$132</f>
        <v>0</v>
      </c>
      <c r="AR132" s="69" t="s">
        <v>197</v>
      </c>
      <c r="AT132" s="69" t="s">
        <v>194</v>
      </c>
      <c r="AU132" s="69" t="s">
        <v>76</v>
      </c>
      <c r="AY132" s="69" t="s">
        <v>125</v>
      </c>
      <c r="BE132" s="110">
        <f>IF($U$132="základní",$N$132,0)</f>
        <v>0</v>
      </c>
      <c r="BF132" s="110">
        <f>IF($U$132="snížená",$N$132,0)</f>
        <v>0</v>
      </c>
      <c r="BG132" s="110">
        <f>IF($U$132="zákl. přenesená",$N$132,0)</f>
        <v>0</v>
      </c>
      <c r="BH132" s="110">
        <f>IF($U$132="sníž. přenesená",$N$132,0)</f>
        <v>0</v>
      </c>
      <c r="BI132" s="110">
        <f>IF($U$132="nulová",$N$132,0)</f>
        <v>0</v>
      </c>
      <c r="BJ132" s="69" t="s">
        <v>71</v>
      </c>
      <c r="BK132" s="110">
        <f>ROUND($L$132*$K$132,2)</f>
        <v>0</v>
      </c>
      <c r="BL132" s="69" t="s">
        <v>132</v>
      </c>
      <c r="BM132" s="69" t="s">
        <v>198</v>
      </c>
    </row>
    <row r="133" spans="2:51" s="6" customFormat="1" ht="27" customHeight="1">
      <c r="B133" s="111"/>
      <c r="E133" s="112"/>
      <c r="F133" s="310" t="s">
        <v>199</v>
      </c>
      <c r="G133" s="311"/>
      <c r="H133" s="311"/>
      <c r="I133" s="311"/>
      <c r="K133" s="114">
        <v>21.036</v>
      </c>
      <c r="S133" s="111"/>
      <c r="T133" s="115"/>
      <c r="AA133" s="116"/>
      <c r="AT133" s="113" t="s">
        <v>135</v>
      </c>
      <c r="AU133" s="113" t="s">
        <v>76</v>
      </c>
      <c r="AV133" s="113" t="s">
        <v>76</v>
      </c>
      <c r="AW133" s="113" t="s">
        <v>84</v>
      </c>
      <c r="AX133" s="113" t="s">
        <v>71</v>
      </c>
      <c r="AY133" s="113" t="s">
        <v>125</v>
      </c>
    </row>
    <row r="134" spans="2:65" s="6" customFormat="1" ht="27" customHeight="1">
      <c r="B134" s="20"/>
      <c r="C134" s="125" t="s">
        <v>200</v>
      </c>
      <c r="D134" s="125" t="s">
        <v>194</v>
      </c>
      <c r="E134" s="123" t="s">
        <v>201</v>
      </c>
      <c r="F134" s="315" t="s">
        <v>202</v>
      </c>
      <c r="G134" s="316"/>
      <c r="H134" s="316"/>
      <c r="I134" s="316"/>
      <c r="J134" s="122" t="s">
        <v>175</v>
      </c>
      <c r="K134" s="124">
        <v>19.845</v>
      </c>
      <c r="L134" s="317"/>
      <c r="M134" s="316"/>
      <c r="N134" s="318">
        <f>ROUND($L$134*$K$134,2)</f>
        <v>0</v>
      </c>
      <c r="O134" s="306"/>
      <c r="P134" s="306"/>
      <c r="Q134" s="306"/>
      <c r="R134" s="103"/>
      <c r="S134" s="20"/>
      <c r="T134" s="106"/>
      <c r="U134" s="107" t="s">
        <v>35</v>
      </c>
      <c r="X134" s="108">
        <v>0.108</v>
      </c>
      <c r="Y134" s="108">
        <f>$X$134*$K$134</f>
        <v>2.1432599999999997</v>
      </c>
      <c r="Z134" s="108">
        <v>0</v>
      </c>
      <c r="AA134" s="109">
        <f>$Z$134*$K$134</f>
        <v>0</v>
      </c>
      <c r="AR134" s="69" t="s">
        <v>197</v>
      </c>
      <c r="AT134" s="69" t="s">
        <v>194</v>
      </c>
      <c r="AU134" s="69" t="s">
        <v>76</v>
      </c>
      <c r="AY134" s="6" t="s">
        <v>125</v>
      </c>
      <c r="BE134" s="110">
        <f>IF($U$134="základní",$N$134,0)</f>
        <v>0</v>
      </c>
      <c r="BF134" s="110">
        <f>IF($U$134="snížená",$N$134,0)</f>
        <v>0</v>
      </c>
      <c r="BG134" s="110">
        <f>IF($U$134="zákl. přenesená",$N$134,0)</f>
        <v>0</v>
      </c>
      <c r="BH134" s="110">
        <f>IF($U$134="sníž. přenesená",$N$134,0)</f>
        <v>0</v>
      </c>
      <c r="BI134" s="110">
        <f>IF($U$134="nulová",$N$134,0)</f>
        <v>0</v>
      </c>
      <c r="BJ134" s="69" t="s">
        <v>71</v>
      </c>
      <c r="BK134" s="110">
        <f>ROUND($L$134*$K$134,2)</f>
        <v>0</v>
      </c>
      <c r="BL134" s="69" t="s">
        <v>132</v>
      </c>
      <c r="BM134" s="69" t="s">
        <v>203</v>
      </c>
    </row>
    <row r="135" spans="2:51" s="6" customFormat="1" ht="27" customHeight="1">
      <c r="B135" s="111"/>
      <c r="E135" s="112"/>
      <c r="F135" s="310" t="s">
        <v>204</v>
      </c>
      <c r="G135" s="311"/>
      <c r="H135" s="311"/>
      <c r="I135" s="311"/>
      <c r="K135" s="114">
        <v>19.845</v>
      </c>
      <c r="S135" s="111"/>
      <c r="T135" s="115"/>
      <c r="AA135" s="116"/>
      <c r="AT135" s="113" t="s">
        <v>135</v>
      </c>
      <c r="AU135" s="113" t="s">
        <v>76</v>
      </c>
      <c r="AV135" s="113" t="s">
        <v>76</v>
      </c>
      <c r="AW135" s="113" t="s">
        <v>84</v>
      </c>
      <c r="AX135" s="113" t="s">
        <v>71</v>
      </c>
      <c r="AY135" s="113" t="s">
        <v>125</v>
      </c>
    </row>
    <row r="136" spans="2:63" s="92" customFormat="1" ht="30.75" customHeight="1">
      <c r="B136" s="93"/>
      <c r="D136" s="100" t="s">
        <v>88</v>
      </c>
      <c r="N136" s="302">
        <f>$BK$136</f>
        <v>0</v>
      </c>
      <c r="O136" s="303"/>
      <c r="P136" s="303"/>
      <c r="Q136" s="303"/>
      <c r="S136" s="93"/>
      <c r="T136" s="96"/>
      <c r="W136" s="97">
        <f>SUM($W$137:$W$235)</f>
        <v>0</v>
      </c>
      <c r="Y136" s="97">
        <f>SUM($Y$137:$Y$235)</f>
        <v>20.144883130000004</v>
      </c>
      <c r="AA136" s="98">
        <f>SUM($AA$137:$AA$235)</f>
        <v>0</v>
      </c>
      <c r="AR136" s="95" t="s">
        <v>71</v>
      </c>
      <c r="AT136" s="95" t="s">
        <v>64</v>
      </c>
      <c r="AU136" s="95" t="s">
        <v>71</v>
      </c>
      <c r="AY136" s="95" t="s">
        <v>125</v>
      </c>
      <c r="BK136" s="99">
        <f>SUM($BK$137:$BK$235)</f>
        <v>0</v>
      </c>
    </row>
    <row r="137" spans="2:65" s="6" customFormat="1" ht="39" customHeight="1">
      <c r="B137" s="20"/>
      <c r="C137" s="101" t="s">
        <v>71</v>
      </c>
      <c r="D137" s="101" t="s">
        <v>127</v>
      </c>
      <c r="E137" s="102" t="s">
        <v>205</v>
      </c>
      <c r="F137" s="308" t="s">
        <v>206</v>
      </c>
      <c r="G137" s="306"/>
      <c r="H137" s="306"/>
      <c r="I137" s="306"/>
      <c r="J137" s="104" t="s">
        <v>161</v>
      </c>
      <c r="K137" s="105">
        <v>159.06</v>
      </c>
      <c r="L137" s="309"/>
      <c r="M137" s="306"/>
      <c r="N137" s="305">
        <f>ROUND($L$137*$K$137,2)</f>
        <v>0</v>
      </c>
      <c r="O137" s="306"/>
      <c r="P137" s="306"/>
      <c r="Q137" s="306"/>
      <c r="R137" s="103"/>
      <c r="S137" s="20"/>
      <c r="T137" s="106"/>
      <c r="U137" s="107" t="s">
        <v>35</v>
      </c>
      <c r="X137" s="108">
        <v>0.0053</v>
      </c>
      <c r="Y137" s="108">
        <f>$X$137*$K$137</f>
        <v>0.843018</v>
      </c>
      <c r="Z137" s="108">
        <v>0</v>
      </c>
      <c r="AA137" s="109">
        <f>$Z$137*$K$137</f>
        <v>0</v>
      </c>
      <c r="AR137" s="69" t="s">
        <v>132</v>
      </c>
      <c r="AT137" s="69" t="s">
        <v>127</v>
      </c>
      <c r="AU137" s="69" t="s">
        <v>76</v>
      </c>
      <c r="AY137" s="6" t="s">
        <v>125</v>
      </c>
      <c r="BE137" s="110">
        <f>IF($U$137="základní",$N$137,0)</f>
        <v>0</v>
      </c>
      <c r="BF137" s="110">
        <f>IF($U$137="snížená",$N$137,0)</f>
        <v>0</v>
      </c>
      <c r="BG137" s="110">
        <f>IF($U$137="zákl. přenesená",$N$137,0)</f>
        <v>0</v>
      </c>
      <c r="BH137" s="110">
        <f>IF($U$137="sníž. přenesená",$N$137,0)</f>
        <v>0</v>
      </c>
      <c r="BI137" s="110">
        <f>IF($U$137="nulová",$N$137,0)</f>
        <v>0</v>
      </c>
      <c r="BJ137" s="69" t="s">
        <v>71</v>
      </c>
      <c r="BK137" s="110">
        <f>ROUND($L$137*$K$137,2)</f>
        <v>0</v>
      </c>
      <c r="BL137" s="69" t="s">
        <v>132</v>
      </c>
      <c r="BM137" s="69" t="s">
        <v>207</v>
      </c>
    </row>
    <row r="138" spans="2:51" s="6" customFormat="1" ht="27" customHeight="1">
      <c r="B138" s="111"/>
      <c r="E138" s="112"/>
      <c r="F138" s="310" t="s">
        <v>208</v>
      </c>
      <c r="G138" s="311"/>
      <c r="H138" s="311"/>
      <c r="I138" s="311"/>
      <c r="K138" s="114">
        <v>137.6</v>
      </c>
      <c r="S138" s="111"/>
      <c r="T138" s="115"/>
      <c r="AA138" s="116"/>
      <c r="AT138" s="113" t="s">
        <v>135</v>
      </c>
      <c r="AU138" s="113" t="s">
        <v>76</v>
      </c>
      <c r="AV138" s="113" t="s">
        <v>76</v>
      </c>
      <c r="AW138" s="113" t="s">
        <v>84</v>
      </c>
      <c r="AX138" s="113" t="s">
        <v>65</v>
      </c>
      <c r="AY138" s="113" t="s">
        <v>125</v>
      </c>
    </row>
    <row r="139" spans="2:51" s="6" customFormat="1" ht="27" customHeight="1">
      <c r="B139" s="111"/>
      <c r="E139" s="113"/>
      <c r="F139" s="310" t="s">
        <v>209</v>
      </c>
      <c r="G139" s="311"/>
      <c r="H139" s="311"/>
      <c r="I139" s="311"/>
      <c r="K139" s="114">
        <v>21.46</v>
      </c>
      <c r="S139" s="111"/>
      <c r="T139" s="115"/>
      <c r="AA139" s="116"/>
      <c r="AT139" s="113" t="s">
        <v>135</v>
      </c>
      <c r="AU139" s="113" t="s">
        <v>76</v>
      </c>
      <c r="AV139" s="113" t="s">
        <v>76</v>
      </c>
      <c r="AW139" s="113" t="s">
        <v>84</v>
      </c>
      <c r="AX139" s="113" t="s">
        <v>65</v>
      </c>
      <c r="AY139" s="113" t="s">
        <v>125</v>
      </c>
    </row>
    <row r="140" spans="2:51" s="6" customFormat="1" ht="15.75" customHeight="1">
      <c r="B140" s="117"/>
      <c r="E140" s="118"/>
      <c r="F140" s="313" t="s">
        <v>139</v>
      </c>
      <c r="G140" s="314"/>
      <c r="H140" s="314"/>
      <c r="I140" s="314"/>
      <c r="K140" s="119">
        <v>159.06</v>
      </c>
      <c r="S140" s="117"/>
      <c r="T140" s="120"/>
      <c r="AA140" s="121"/>
      <c r="AT140" s="118" t="s">
        <v>135</v>
      </c>
      <c r="AU140" s="118" t="s">
        <v>76</v>
      </c>
      <c r="AV140" s="118" t="s">
        <v>132</v>
      </c>
      <c r="AW140" s="118" t="s">
        <v>84</v>
      </c>
      <c r="AX140" s="118" t="s">
        <v>71</v>
      </c>
      <c r="AY140" s="118" t="s">
        <v>125</v>
      </c>
    </row>
    <row r="141" spans="2:65" s="6" customFormat="1" ht="27" customHeight="1">
      <c r="B141" s="20"/>
      <c r="C141" s="101" t="s">
        <v>210</v>
      </c>
      <c r="D141" s="101" t="s">
        <v>127</v>
      </c>
      <c r="E141" s="102" t="s">
        <v>211</v>
      </c>
      <c r="F141" s="308" t="s">
        <v>212</v>
      </c>
      <c r="G141" s="306"/>
      <c r="H141" s="306"/>
      <c r="I141" s="306"/>
      <c r="J141" s="104" t="s">
        <v>175</v>
      </c>
      <c r="K141" s="105">
        <v>357.518</v>
      </c>
      <c r="L141" s="309"/>
      <c r="M141" s="306"/>
      <c r="N141" s="305">
        <f>ROUND($L$141*$K$141,2)</f>
        <v>0</v>
      </c>
      <c r="O141" s="306"/>
      <c r="P141" s="306"/>
      <c r="Q141" s="306"/>
      <c r="R141" s="103" t="s">
        <v>131</v>
      </c>
      <c r="S141" s="20"/>
      <c r="T141" s="106"/>
      <c r="U141" s="107" t="s">
        <v>35</v>
      </c>
      <c r="X141" s="108">
        <v>0.02048</v>
      </c>
      <c r="Y141" s="108">
        <f>$X$141*$K$141</f>
        <v>7.32196864</v>
      </c>
      <c r="Z141" s="108">
        <v>0</v>
      </c>
      <c r="AA141" s="109">
        <f>$Z$141*$K$141</f>
        <v>0</v>
      </c>
      <c r="AR141" s="69" t="s">
        <v>132</v>
      </c>
      <c r="AT141" s="69" t="s">
        <v>127</v>
      </c>
      <c r="AU141" s="69" t="s">
        <v>76</v>
      </c>
      <c r="AY141" s="6" t="s">
        <v>125</v>
      </c>
      <c r="BE141" s="110">
        <f>IF($U$141="základní",$N$141,0)</f>
        <v>0</v>
      </c>
      <c r="BF141" s="110">
        <f>IF($U$141="snížená",$N$141,0)</f>
        <v>0</v>
      </c>
      <c r="BG141" s="110">
        <f>IF($U$141="zákl. přenesená",$N$141,0)</f>
        <v>0</v>
      </c>
      <c r="BH141" s="110">
        <f>IF($U$141="sníž. přenesená",$N$141,0)</f>
        <v>0</v>
      </c>
      <c r="BI141" s="110">
        <f>IF($U$141="nulová",$N$141,0)</f>
        <v>0</v>
      </c>
      <c r="BJ141" s="69" t="s">
        <v>71</v>
      </c>
      <c r="BK141" s="110">
        <f>ROUND($L$141*$K$141,2)</f>
        <v>0</v>
      </c>
      <c r="BL141" s="69" t="s">
        <v>132</v>
      </c>
      <c r="BM141" s="69" t="s">
        <v>213</v>
      </c>
    </row>
    <row r="142" spans="2:51" s="6" customFormat="1" ht="39" customHeight="1">
      <c r="B142" s="111"/>
      <c r="E142" s="112"/>
      <c r="F142" s="310" t="s">
        <v>214</v>
      </c>
      <c r="G142" s="311"/>
      <c r="H142" s="311"/>
      <c r="I142" s="311"/>
      <c r="K142" s="114">
        <v>117.404</v>
      </c>
      <c r="S142" s="111"/>
      <c r="T142" s="115"/>
      <c r="AA142" s="116"/>
      <c r="AT142" s="113" t="s">
        <v>135</v>
      </c>
      <c r="AU142" s="113" t="s">
        <v>76</v>
      </c>
      <c r="AV142" s="113" t="s">
        <v>76</v>
      </c>
      <c r="AW142" s="113" t="s">
        <v>84</v>
      </c>
      <c r="AX142" s="113" t="s">
        <v>65</v>
      </c>
      <c r="AY142" s="113" t="s">
        <v>125</v>
      </c>
    </row>
    <row r="143" spans="2:51" s="6" customFormat="1" ht="39" customHeight="1">
      <c r="B143" s="111"/>
      <c r="E143" s="113"/>
      <c r="F143" s="310" t="s">
        <v>215</v>
      </c>
      <c r="G143" s="311"/>
      <c r="H143" s="311"/>
      <c r="I143" s="311"/>
      <c r="K143" s="114">
        <v>125.784</v>
      </c>
      <c r="S143" s="111"/>
      <c r="T143" s="115"/>
      <c r="AA143" s="116"/>
      <c r="AT143" s="113" t="s">
        <v>135</v>
      </c>
      <c r="AU143" s="113" t="s">
        <v>76</v>
      </c>
      <c r="AV143" s="113" t="s">
        <v>76</v>
      </c>
      <c r="AW143" s="113" t="s">
        <v>84</v>
      </c>
      <c r="AX143" s="113" t="s">
        <v>65</v>
      </c>
      <c r="AY143" s="113" t="s">
        <v>125</v>
      </c>
    </row>
    <row r="144" spans="2:51" s="6" customFormat="1" ht="15.75" customHeight="1">
      <c r="B144" s="111"/>
      <c r="E144" s="113"/>
      <c r="F144" s="310" t="s">
        <v>216</v>
      </c>
      <c r="G144" s="311"/>
      <c r="H144" s="311"/>
      <c r="I144" s="311"/>
      <c r="K144" s="114">
        <v>60.876</v>
      </c>
      <c r="S144" s="111"/>
      <c r="T144" s="115"/>
      <c r="AA144" s="116"/>
      <c r="AT144" s="113" t="s">
        <v>135</v>
      </c>
      <c r="AU144" s="113" t="s">
        <v>76</v>
      </c>
      <c r="AV144" s="113" t="s">
        <v>76</v>
      </c>
      <c r="AW144" s="113" t="s">
        <v>84</v>
      </c>
      <c r="AX144" s="113" t="s">
        <v>65</v>
      </c>
      <c r="AY144" s="113" t="s">
        <v>125</v>
      </c>
    </row>
    <row r="145" spans="2:51" s="6" customFormat="1" ht="15.75" customHeight="1">
      <c r="B145" s="111"/>
      <c r="E145" s="113"/>
      <c r="F145" s="310" t="s">
        <v>217</v>
      </c>
      <c r="G145" s="311"/>
      <c r="H145" s="311"/>
      <c r="I145" s="311"/>
      <c r="K145" s="114">
        <v>53.454</v>
      </c>
      <c r="S145" s="111"/>
      <c r="T145" s="115"/>
      <c r="AA145" s="116"/>
      <c r="AT145" s="113" t="s">
        <v>135</v>
      </c>
      <c r="AU145" s="113" t="s">
        <v>76</v>
      </c>
      <c r="AV145" s="113" t="s">
        <v>76</v>
      </c>
      <c r="AW145" s="113" t="s">
        <v>84</v>
      </c>
      <c r="AX145" s="113" t="s">
        <v>65</v>
      </c>
      <c r="AY145" s="113" t="s">
        <v>125</v>
      </c>
    </row>
    <row r="146" spans="2:51" s="6" customFormat="1" ht="15.75" customHeight="1">
      <c r="B146" s="117"/>
      <c r="E146" s="118"/>
      <c r="F146" s="313" t="s">
        <v>139</v>
      </c>
      <c r="G146" s="314"/>
      <c r="H146" s="314"/>
      <c r="I146" s="314"/>
      <c r="K146" s="119">
        <v>357.518</v>
      </c>
      <c r="S146" s="117"/>
      <c r="T146" s="120"/>
      <c r="AA146" s="121"/>
      <c r="AT146" s="118" t="s">
        <v>135</v>
      </c>
      <c r="AU146" s="118" t="s">
        <v>76</v>
      </c>
      <c r="AV146" s="118" t="s">
        <v>132</v>
      </c>
      <c r="AW146" s="118" t="s">
        <v>84</v>
      </c>
      <c r="AX146" s="118" t="s">
        <v>71</v>
      </c>
      <c r="AY146" s="118" t="s">
        <v>125</v>
      </c>
    </row>
    <row r="147" spans="2:65" s="6" customFormat="1" ht="27" customHeight="1">
      <c r="B147" s="20"/>
      <c r="C147" s="101" t="s">
        <v>218</v>
      </c>
      <c r="D147" s="101" t="s">
        <v>127</v>
      </c>
      <c r="E147" s="102" t="s">
        <v>219</v>
      </c>
      <c r="F147" s="308" t="s">
        <v>220</v>
      </c>
      <c r="G147" s="306"/>
      <c r="H147" s="306"/>
      <c r="I147" s="306"/>
      <c r="J147" s="104" t="s">
        <v>175</v>
      </c>
      <c r="K147" s="105">
        <v>178.759</v>
      </c>
      <c r="L147" s="309"/>
      <c r="M147" s="306"/>
      <c r="N147" s="305">
        <f>ROUND($L$147*$K$147,2)</f>
        <v>0</v>
      </c>
      <c r="O147" s="306"/>
      <c r="P147" s="306"/>
      <c r="Q147" s="306"/>
      <c r="R147" s="103" t="s">
        <v>131</v>
      </c>
      <c r="S147" s="20"/>
      <c r="T147" s="106"/>
      <c r="U147" s="107" t="s">
        <v>35</v>
      </c>
      <c r="X147" s="108">
        <v>0.0079</v>
      </c>
      <c r="Y147" s="108">
        <f>$X$147*$K$147</f>
        <v>1.4121961</v>
      </c>
      <c r="Z147" s="108">
        <v>0</v>
      </c>
      <c r="AA147" s="109">
        <f>$Z$147*$K$147</f>
        <v>0</v>
      </c>
      <c r="AR147" s="69" t="s">
        <v>132</v>
      </c>
      <c r="AT147" s="69" t="s">
        <v>127</v>
      </c>
      <c r="AU147" s="69" t="s">
        <v>76</v>
      </c>
      <c r="AY147" s="6" t="s">
        <v>125</v>
      </c>
      <c r="BE147" s="110">
        <f>IF($U$147="základní",$N$147,0)</f>
        <v>0</v>
      </c>
      <c r="BF147" s="110">
        <f>IF($U$147="snížená",$N$147,0)</f>
        <v>0</v>
      </c>
      <c r="BG147" s="110">
        <f>IF($U$147="zákl. přenesená",$N$147,0)</f>
        <v>0</v>
      </c>
      <c r="BH147" s="110">
        <f>IF($U$147="sníž. přenesená",$N$147,0)</f>
        <v>0</v>
      </c>
      <c r="BI147" s="110">
        <f>IF($U$147="nulová",$N$147,0)</f>
        <v>0</v>
      </c>
      <c r="BJ147" s="69" t="s">
        <v>71</v>
      </c>
      <c r="BK147" s="110">
        <f>ROUND($L$147*$K$147,2)</f>
        <v>0</v>
      </c>
      <c r="BL147" s="69" t="s">
        <v>132</v>
      </c>
      <c r="BM147" s="69" t="s">
        <v>221</v>
      </c>
    </row>
    <row r="148" spans="2:51" s="6" customFormat="1" ht="15.75" customHeight="1">
      <c r="B148" s="111"/>
      <c r="E148" s="112"/>
      <c r="F148" s="310" t="s">
        <v>222</v>
      </c>
      <c r="G148" s="311"/>
      <c r="H148" s="311"/>
      <c r="I148" s="311"/>
      <c r="K148" s="114">
        <v>178.759</v>
      </c>
      <c r="S148" s="111"/>
      <c r="T148" s="115"/>
      <c r="AA148" s="116"/>
      <c r="AT148" s="113" t="s">
        <v>135</v>
      </c>
      <c r="AU148" s="113" t="s">
        <v>76</v>
      </c>
      <c r="AV148" s="113" t="s">
        <v>76</v>
      </c>
      <c r="AW148" s="113" t="s">
        <v>84</v>
      </c>
      <c r="AX148" s="113" t="s">
        <v>71</v>
      </c>
      <c r="AY148" s="113" t="s">
        <v>125</v>
      </c>
    </row>
    <row r="149" spans="2:65" s="6" customFormat="1" ht="129.75" customHeight="1">
      <c r="B149" s="20"/>
      <c r="C149" s="101" t="s">
        <v>223</v>
      </c>
      <c r="D149" s="101" t="s">
        <v>127</v>
      </c>
      <c r="E149" s="102" t="s">
        <v>224</v>
      </c>
      <c r="F149" s="323" t="s">
        <v>982</v>
      </c>
      <c r="G149" s="306"/>
      <c r="H149" s="306"/>
      <c r="I149" s="306"/>
      <c r="J149" s="104"/>
      <c r="K149" s="105">
        <v>0</v>
      </c>
      <c r="L149" s="309"/>
      <c r="M149" s="306"/>
      <c r="N149" s="305">
        <f>ROUND($L$149*$K$149,2)</f>
        <v>0</v>
      </c>
      <c r="O149" s="306"/>
      <c r="P149" s="306"/>
      <c r="Q149" s="306"/>
      <c r="R149" s="103"/>
      <c r="S149" s="20"/>
      <c r="T149" s="106"/>
      <c r="U149" s="107" t="s">
        <v>35</v>
      </c>
      <c r="X149" s="108">
        <v>0</v>
      </c>
      <c r="Y149" s="108">
        <f>$X$149*$K$149</f>
        <v>0</v>
      </c>
      <c r="Z149" s="108">
        <v>0</v>
      </c>
      <c r="AA149" s="109">
        <f>$Z$149*$K$149</f>
        <v>0</v>
      </c>
      <c r="AR149" s="69" t="s">
        <v>132</v>
      </c>
      <c r="AT149" s="69" t="s">
        <v>127</v>
      </c>
      <c r="AU149" s="69" t="s">
        <v>76</v>
      </c>
      <c r="AY149" s="6" t="s">
        <v>125</v>
      </c>
      <c r="BE149" s="110">
        <f>IF($U$149="základní",$N$149,0)</f>
        <v>0</v>
      </c>
      <c r="BF149" s="110">
        <f>IF($U$149="snížená",$N$149,0)</f>
        <v>0</v>
      </c>
      <c r="BG149" s="110">
        <f>IF($U$149="zákl. přenesená",$N$149,0)</f>
        <v>0</v>
      </c>
      <c r="BH149" s="110">
        <f>IF($U$149="sníž. přenesená",$N$149,0)</f>
        <v>0</v>
      </c>
      <c r="BI149" s="110">
        <f>IF($U$149="nulová",$N$149,0)</f>
        <v>0</v>
      </c>
      <c r="BJ149" s="69" t="s">
        <v>71</v>
      </c>
      <c r="BK149" s="110">
        <f>ROUND($L$149*$K$149,2)</f>
        <v>0</v>
      </c>
      <c r="BL149" s="69" t="s">
        <v>132</v>
      </c>
      <c r="BM149" s="69" t="s">
        <v>225</v>
      </c>
    </row>
    <row r="150" spans="2:65" s="6" customFormat="1" ht="38.25" customHeight="1">
      <c r="B150" s="20"/>
      <c r="C150" s="104" t="s">
        <v>226</v>
      </c>
      <c r="D150" s="104" t="s">
        <v>127</v>
      </c>
      <c r="E150" s="102" t="s">
        <v>227</v>
      </c>
      <c r="F150" s="323" t="s">
        <v>983</v>
      </c>
      <c r="G150" s="306"/>
      <c r="H150" s="306"/>
      <c r="I150" s="306"/>
      <c r="J150" s="104" t="s">
        <v>175</v>
      </c>
      <c r="K150" s="105">
        <v>4.5</v>
      </c>
      <c r="L150" s="309"/>
      <c r="M150" s="306"/>
      <c r="N150" s="305">
        <f>ROUND($L$150*$K$150,2)</f>
        <v>0</v>
      </c>
      <c r="O150" s="306"/>
      <c r="P150" s="306"/>
      <c r="Q150" s="306"/>
      <c r="R150" s="103"/>
      <c r="S150" s="20"/>
      <c r="T150" s="106"/>
      <c r="U150" s="107" t="s">
        <v>35</v>
      </c>
      <c r="X150" s="108">
        <v>0.00838</v>
      </c>
      <c r="Y150" s="108">
        <f>$X$150*$K$150</f>
        <v>0.03771</v>
      </c>
      <c r="Z150" s="108">
        <v>0</v>
      </c>
      <c r="AA150" s="109">
        <f>$Z$150*$K$150</f>
        <v>0</v>
      </c>
      <c r="AR150" s="69" t="s">
        <v>132</v>
      </c>
      <c r="AT150" s="69" t="s">
        <v>127</v>
      </c>
      <c r="AU150" s="69" t="s">
        <v>76</v>
      </c>
      <c r="AY150" s="69" t="s">
        <v>125</v>
      </c>
      <c r="BE150" s="110">
        <f>IF($U$150="základní",$N$150,0)</f>
        <v>0</v>
      </c>
      <c r="BF150" s="110">
        <f>IF($U$150="snížená",$N$150,0)</f>
        <v>0</v>
      </c>
      <c r="BG150" s="110">
        <f>IF($U$150="zákl. přenesená",$N$150,0)</f>
        <v>0</v>
      </c>
      <c r="BH150" s="110">
        <f>IF($U$150="sníž. přenesená",$N$150,0)</f>
        <v>0</v>
      </c>
      <c r="BI150" s="110">
        <f>IF($U$150="nulová",$N$150,0)</f>
        <v>0</v>
      </c>
      <c r="BJ150" s="69" t="s">
        <v>71</v>
      </c>
      <c r="BK150" s="110">
        <f>ROUND($L$150*$K$150,2)</f>
        <v>0</v>
      </c>
      <c r="BL150" s="69" t="s">
        <v>132</v>
      </c>
      <c r="BM150" s="69" t="s">
        <v>228</v>
      </c>
    </row>
    <row r="151" spans="2:51" s="6" customFormat="1" ht="15.75" customHeight="1">
      <c r="B151" s="111"/>
      <c r="E151" s="112"/>
      <c r="F151" s="310" t="s">
        <v>229</v>
      </c>
      <c r="G151" s="311"/>
      <c r="H151" s="311"/>
      <c r="I151" s="311"/>
      <c r="K151" s="114">
        <v>3.6</v>
      </c>
      <c r="S151" s="111"/>
      <c r="T151" s="115"/>
      <c r="AA151" s="116"/>
      <c r="AT151" s="113" t="s">
        <v>135</v>
      </c>
      <c r="AU151" s="113" t="s">
        <v>76</v>
      </c>
      <c r="AV151" s="113" t="s">
        <v>76</v>
      </c>
      <c r="AW151" s="113" t="s">
        <v>84</v>
      </c>
      <c r="AX151" s="113" t="s">
        <v>65</v>
      </c>
      <c r="AY151" s="113" t="s">
        <v>125</v>
      </c>
    </row>
    <row r="152" spans="2:51" s="6" customFormat="1" ht="15.75" customHeight="1">
      <c r="B152" s="111"/>
      <c r="E152" s="113"/>
      <c r="F152" s="310" t="s">
        <v>230</v>
      </c>
      <c r="G152" s="311"/>
      <c r="H152" s="311"/>
      <c r="I152" s="311"/>
      <c r="K152" s="114">
        <v>0.9</v>
      </c>
      <c r="S152" s="111"/>
      <c r="T152" s="115"/>
      <c r="AA152" s="116"/>
      <c r="AT152" s="113" t="s">
        <v>135</v>
      </c>
      <c r="AU152" s="113" t="s">
        <v>76</v>
      </c>
      <c r="AV152" s="113" t="s">
        <v>76</v>
      </c>
      <c r="AW152" s="113" t="s">
        <v>84</v>
      </c>
      <c r="AX152" s="113" t="s">
        <v>65</v>
      </c>
      <c r="AY152" s="113" t="s">
        <v>125</v>
      </c>
    </row>
    <row r="153" spans="2:51" s="6" customFormat="1" ht="15.75" customHeight="1">
      <c r="B153" s="117"/>
      <c r="E153" s="118"/>
      <c r="F153" s="313" t="s">
        <v>139</v>
      </c>
      <c r="G153" s="314"/>
      <c r="H153" s="314"/>
      <c r="I153" s="314"/>
      <c r="K153" s="119">
        <v>4.5</v>
      </c>
      <c r="S153" s="117"/>
      <c r="T153" s="120"/>
      <c r="AA153" s="121"/>
      <c r="AT153" s="118" t="s">
        <v>135</v>
      </c>
      <c r="AU153" s="118" t="s">
        <v>76</v>
      </c>
      <c r="AV153" s="118" t="s">
        <v>132</v>
      </c>
      <c r="AW153" s="118" t="s">
        <v>84</v>
      </c>
      <c r="AX153" s="118" t="s">
        <v>71</v>
      </c>
      <c r="AY153" s="118" t="s">
        <v>125</v>
      </c>
    </row>
    <row r="154" spans="2:65" s="6" customFormat="1" ht="27" customHeight="1">
      <c r="B154" s="20"/>
      <c r="C154" s="101" t="s">
        <v>231</v>
      </c>
      <c r="D154" s="101" t="s">
        <v>127</v>
      </c>
      <c r="E154" s="102" t="s">
        <v>232</v>
      </c>
      <c r="F154" s="308" t="s">
        <v>233</v>
      </c>
      <c r="G154" s="306"/>
      <c r="H154" s="306"/>
      <c r="I154" s="306"/>
      <c r="J154" s="104" t="s">
        <v>175</v>
      </c>
      <c r="K154" s="105">
        <v>18.15</v>
      </c>
      <c r="L154" s="309"/>
      <c r="M154" s="306"/>
      <c r="N154" s="305">
        <f>ROUND($L$154*$K$154,2)</f>
        <v>0</v>
      </c>
      <c r="O154" s="306"/>
      <c r="P154" s="306"/>
      <c r="Q154" s="306"/>
      <c r="R154" s="103" t="s">
        <v>131</v>
      </c>
      <c r="S154" s="20"/>
      <c r="T154" s="106"/>
      <c r="U154" s="107" t="s">
        <v>35</v>
      </c>
      <c r="X154" s="108">
        <v>0.00348</v>
      </c>
      <c r="Y154" s="108">
        <f>$X$154*$K$154</f>
        <v>0.063162</v>
      </c>
      <c r="Z154" s="108">
        <v>0</v>
      </c>
      <c r="AA154" s="109">
        <f>$Z$154*$K$154</f>
        <v>0</v>
      </c>
      <c r="AR154" s="69" t="s">
        <v>132</v>
      </c>
      <c r="AT154" s="69" t="s">
        <v>127</v>
      </c>
      <c r="AU154" s="69" t="s">
        <v>76</v>
      </c>
      <c r="AY154" s="6" t="s">
        <v>125</v>
      </c>
      <c r="BE154" s="110">
        <f>IF($U$154="základní",$N$154,0)</f>
        <v>0</v>
      </c>
      <c r="BF154" s="110">
        <f>IF($U$154="snížená",$N$154,0)</f>
        <v>0</v>
      </c>
      <c r="BG154" s="110">
        <f>IF($U$154="zákl. přenesená",$N$154,0)</f>
        <v>0</v>
      </c>
      <c r="BH154" s="110">
        <f>IF($U$154="sníž. přenesená",$N$154,0)</f>
        <v>0</v>
      </c>
      <c r="BI154" s="110">
        <f>IF($U$154="nulová",$N$154,0)</f>
        <v>0</v>
      </c>
      <c r="BJ154" s="69" t="s">
        <v>71</v>
      </c>
      <c r="BK154" s="110">
        <f>ROUND($L$154*$K$154,2)</f>
        <v>0</v>
      </c>
      <c r="BL154" s="69" t="s">
        <v>132</v>
      </c>
      <c r="BM154" s="69" t="s">
        <v>234</v>
      </c>
    </row>
    <row r="155" spans="2:51" s="6" customFormat="1" ht="15.75" customHeight="1">
      <c r="B155" s="126"/>
      <c r="E155" s="127"/>
      <c r="F155" s="319" t="s">
        <v>235</v>
      </c>
      <c r="G155" s="320"/>
      <c r="H155" s="320"/>
      <c r="I155" s="320"/>
      <c r="K155" s="128"/>
      <c r="S155" s="126"/>
      <c r="T155" s="129"/>
      <c r="AA155" s="130"/>
      <c r="AT155" s="128" t="s">
        <v>135</v>
      </c>
      <c r="AU155" s="128" t="s">
        <v>76</v>
      </c>
      <c r="AV155" s="128" t="s">
        <v>71</v>
      </c>
      <c r="AW155" s="128" t="s">
        <v>84</v>
      </c>
      <c r="AX155" s="128" t="s">
        <v>65</v>
      </c>
      <c r="AY155" s="128" t="s">
        <v>125</v>
      </c>
    </row>
    <row r="156" spans="2:51" s="6" customFormat="1" ht="15.75" customHeight="1">
      <c r="B156" s="111"/>
      <c r="E156" s="113"/>
      <c r="F156" s="310" t="s">
        <v>229</v>
      </c>
      <c r="G156" s="311"/>
      <c r="H156" s="311"/>
      <c r="I156" s="311"/>
      <c r="K156" s="114">
        <v>3.6</v>
      </c>
      <c r="S156" s="111"/>
      <c r="T156" s="115"/>
      <c r="AA156" s="116"/>
      <c r="AT156" s="113" t="s">
        <v>135</v>
      </c>
      <c r="AU156" s="113" t="s">
        <v>76</v>
      </c>
      <c r="AV156" s="113" t="s">
        <v>76</v>
      </c>
      <c r="AW156" s="113" t="s">
        <v>84</v>
      </c>
      <c r="AX156" s="113" t="s">
        <v>65</v>
      </c>
      <c r="AY156" s="113" t="s">
        <v>125</v>
      </c>
    </row>
    <row r="157" spans="2:51" s="6" customFormat="1" ht="15.75" customHeight="1">
      <c r="B157" s="111"/>
      <c r="E157" s="113"/>
      <c r="F157" s="310" t="s">
        <v>230</v>
      </c>
      <c r="G157" s="311"/>
      <c r="H157" s="311"/>
      <c r="I157" s="311"/>
      <c r="K157" s="114">
        <v>0.9</v>
      </c>
      <c r="S157" s="111"/>
      <c r="T157" s="115"/>
      <c r="AA157" s="116"/>
      <c r="AT157" s="113" t="s">
        <v>135</v>
      </c>
      <c r="AU157" s="113" t="s">
        <v>76</v>
      </c>
      <c r="AV157" s="113" t="s">
        <v>76</v>
      </c>
      <c r="AW157" s="113" t="s">
        <v>84</v>
      </c>
      <c r="AX157" s="113" t="s">
        <v>65</v>
      </c>
      <c r="AY157" s="113" t="s">
        <v>125</v>
      </c>
    </row>
    <row r="158" spans="2:51" s="6" customFormat="1" ht="15.75" customHeight="1">
      <c r="B158" s="126"/>
      <c r="E158" s="128"/>
      <c r="F158" s="319" t="s">
        <v>236</v>
      </c>
      <c r="G158" s="320"/>
      <c r="H158" s="320"/>
      <c r="I158" s="320"/>
      <c r="K158" s="128"/>
      <c r="S158" s="126"/>
      <c r="T158" s="129"/>
      <c r="AA158" s="130"/>
      <c r="AT158" s="128" t="s">
        <v>135</v>
      </c>
      <c r="AU158" s="128" t="s">
        <v>76</v>
      </c>
      <c r="AV158" s="128" t="s">
        <v>71</v>
      </c>
      <c r="AW158" s="128" t="s">
        <v>84</v>
      </c>
      <c r="AX158" s="128" t="s">
        <v>65</v>
      </c>
      <c r="AY158" s="128" t="s">
        <v>125</v>
      </c>
    </row>
    <row r="159" spans="2:51" s="6" customFormat="1" ht="15.75" customHeight="1">
      <c r="B159" s="111"/>
      <c r="E159" s="113"/>
      <c r="F159" s="310" t="s">
        <v>237</v>
      </c>
      <c r="G159" s="311"/>
      <c r="H159" s="311"/>
      <c r="I159" s="311"/>
      <c r="K159" s="114">
        <v>6.24</v>
      </c>
      <c r="S159" s="111"/>
      <c r="T159" s="115"/>
      <c r="AA159" s="116"/>
      <c r="AT159" s="113" t="s">
        <v>135</v>
      </c>
      <c r="AU159" s="113" t="s">
        <v>76</v>
      </c>
      <c r="AV159" s="113" t="s">
        <v>76</v>
      </c>
      <c r="AW159" s="113" t="s">
        <v>84</v>
      </c>
      <c r="AX159" s="113" t="s">
        <v>65</v>
      </c>
      <c r="AY159" s="113" t="s">
        <v>125</v>
      </c>
    </row>
    <row r="160" spans="2:51" s="6" customFormat="1" ht="27" customHeight="1">
      <c r="B160" s="111"/>
      <c r="E160" s="113"/>
      <c r="F160" s="310" t="s">
        <v>238</v>
      </c>
      <c r="G160" s="311"/>
      <c r="H160" s="311"/>
      <c r="I160" s="311"/>
      <c r="K160" s="114">
        <v>5.58</v>
      </c>
      <c r="S160" s="111"/>
      <c r="T160" s="115"/>
      <c r="AA160" s="116"/>
      <c r="AT160" s="113" t="s">
        <v>135</v>
      </c>
      <c r="AU160" s="113" t="s">
        <v>76</v>
      </c>
      <c r="AV160" s="113" t="s">
        <v>76</v>
      </c>
      <c r="AW160" s="113" t="s">
        <v>84</v>
      </c>
      <c r="AX160" s="113" t="s">
        <v>65</v>
      </c>
      <c r="AY160" s="113" t="s">
        <v>125</v>
      </c>
    </row>
    <row r="161" spans="2:51" s="6" customFormat="1" ht="15.75" customHeight="1">
      <c r="B161" s="111"/>
      <c r="E161" s="113"/>
      <c r="F161" s="310" t="s">
        <v>239</v>
      </c>
      <c r="G161" s="311"/>
      <c r="H161" s="311"/>
      <c r="I161" s="311"/>
      <c r="K161" s="114">
        <v>0.27</v>
      </c>
      <c r="S161" s="111"/>
      <c r="T161" s="115"/>
      <c r="AA161" s="116"/>
      <c r="AT161" s="113" t="s">
        <v>135</v>
      </c>
      <c r="AU161" s="113" t="s">
        <v>76</v>
      </c>
      <c r="AV161" s="113" t="s">
        <v>76</v>
      </c>
      <c r="AW161" s="113" t="s">
        <v>84</v>
      </c>
      <c r="AX161" s="113" t="s">
        <v>65</v>
      </c>
      <c r="AY161" s="113" t="s">
        <v>125</v>
      </c>
    </row>
    <row r="162" spans="2:51" s="6" customFormat="1" ht="15.75" customHeight="1">
      <c r="B162" s="111"/>
      <c r="E162" s="113"/>
      <c r="F162" s="310" t="s">
        <v>240</v>
      </c>
      <c r="G162" s="311"/>
      <c r="H162" s="311"/>
      <c r="I162" s="311"/>
      <c r="K162" s="114">
        <v>1.56</v>
      </c>
      <c r="S162" s="111"/>
      <c r="T162" s="115"/>
      <c r="AA162" s="116"/>
      <c r="AT162" s="113" t="s">
        <v>135</v>
      </c>
      <c r="AU162" s="113" t="s">
        <v>76</v>
      </c>
      <c r="AV162" s="113" t="s">
        <v>76</v>
      </c>
      <c r="AW162" s="113" t="s">
        <v>84</v>
      </c>
      <c r="AX162" s="113" t="s">
        <v>65</v>
      </c>
      <c r="AY162" s="113" t="s">
        <v>125</v>
      </c>
    </row>
    <row r="163" spans="2:51" s="6" customFormat="1" ht="15.75" customHeight="1">
      <c r="B163" s="117"/>
      <c r="E163" s="118"/>
      <c r="F163" s="313" t="s">
        <v>139</v>
      </c>
      <c r="G163" s="314"/>
      <c r="H163" s="314"/>
      <c r="I163" s="314"/>
      <c r="K163" s="119">
        <v>18.15</v>
      </c>
      <c r="S163" s="117"/>
      <c r="T163" s="120"/>
      <c r="AA163" s="121"/>
      <c r="AT163" s="118" t="s">
        <v>135</v>
      </c>
      <c r="AU163" s="118" t="s">
        <v>76</v>
      </c>
      <c r="AV163" s="118" t="s">
        <v>132</v>
      </c>
      <c r="AW163" s="118" t="s">
        <v>84</v>
      </c>
      <c r="AX163" s="118" t="s">
        <v>71</v>
      </c>
      <c r="AY163" s="118" t="s">
        <v>125</v>
      </c>
    </row>
    <row r="164" spans="2:65" s="6" customFormat="1" ht="15.75" customHeight="1">
      <c r="B164" s="20"/>
      <c r="C164" s="101" t="s">
        <v>241</v>
      </c>
      <c r="D164" s="101" t="s">
        <v>127</v>
      </c>
      <c r="E164" s="102" t="s">
        <v>242</v>
      </c>
      <c r="F164" s="308" t="s">
        <v>243</v>
      </c>
      <c r="G164" s="306"/>
      <c r="H164" s="306"/>
      <c r="I164" s="306"/>
      <c r="J164" s="104" t="s">
        <v>175</v>
      </c>
      <c r="K164" s="105">
        <v>430.76</v>
      </c>
      <c r="L164" s="309"/>
      <c r="M164" s="306"/>
      <c r="N164" s="305">
        <f>ROUND($L$164*$K$164,2)</f>
        <v>0</v>
      </c>
      <c r="O164" s="306"/>
      <c r="P164" s="306"/>
      <c r="Q164" s="306"/>
      <c r="R164" s="103"/>
      <c r="S164" s="20"/>
      <c r="T164" s="106"/>
      <c r="U164" s="107" t="s">
        <v>35</v>
      </c>
      <c r="X164" s="108">
        <v>0.00047</v>
      </c>
      <c r="Y164" s="108">
        <f>$X$164*$K$164</f>
        <v>0.20245719999999998</v>
      </c>
      <c r="Z164" s="108">
        <v>0</v>
      </c>
      <c r="AA164" s="109">
        <f>$Z$164*$K$164</f>
        <v>0</v>
      </c>
      <c r="AR164" s="69" t="s">
        <v>132</v>
      </c>
      <c r="AT164" s="69" t="s">
        <v>127</v>
      </c>
      <c r="AU164" s="69" t="s">
        <v>76</v>
      </c>
      <c r="AY164" s="6" t="s">
        <v>125</v>
      </c>
      <c r="BE164" s="110">
        <f>IF($U$164="základní",$N$164,0)</f>
        <v>0</v>
      </c>
      <c r="BF164" s="110">
        <f>IF($U$164="snížená",$N$164,0)</f>
        <v>0</v>
      </c>
      <c r="BG164" s="110">
        <f>IF($U$164="zákl. přenesená",$N$164,0)</f>
        <v>0</v>
      </c>
      <c r="BH164" s="110">
        <f>IF($U$164="sníž. přenesená",$N$164,0)</f>
        <v>0</v>
      </c>
      <c r="BI164" s="110">
        <f>IF($U$164="nulová",$N$164,0)</f>
        <v>0</v>
      </c>
      <c r="BJ164" s="69" t="s">
        <v>71</v>
      </c>
      <c r="BK164" s="110">
        <f>ROUND($L$164*$K$164,2)</f>
        <v>0</v>
      </c>
      <c r="BL164" s="69" t="s">
        <v>132</v>
      </c>
      <c r="BM164" s="69" t="s">
        <v>244</v>
      </c>
    </row>
    <row r="165" spans="2:51" s="6" customFormat="1" ht="27" customHeight="1">
      <c r="B165" s="111"/>
      <c r="E165" s="112"/>
      <c r="F165" s="310" t="s">
        <v>245</v>
      </c>
      <c r="G165" s="311"/>
      <c r="H165" s="311"/>
      <c r="I165" s="311"/>
      <c r="K165" s="114">
        <v>430.76</v>
      </c>
      <c r="S165" s="111"/>
      <c r="T165" s="115"/>
      <c r="AA165" s="116"/>
      <c r="AT165" s="113" t="s">
        <v>135</v>
      </c>
      <c r="AU165" s="113" t="s">
        <v>76</v>
      </c>
      <c r="AV165" s="113" t="s">
        <v>76</v>
      </c>
      <c r="AW165" s="113" t="s">
        <v>84</v>
      </c>
      <c r="AX165" s="113" t="s">
        <v>71</v>
      </c>
      <c r="AY165" s="113" t="s">
        <v>125</v>
      </c>
    </row>
    <row r="166" spans="2:65" s="6" customFormat="1" ht="27" customHeight="1">
      <c r="B166" s="20"/>
      <c r="C166" s="101" t="s">
        <v>76</v>
      </c>
      <c r="D166" s="101" t="s">
        <v>127</v>
      </c>
      <c r="E166" s="102" t="s">
        <v>246</v>
      </c>
      <c r="F166" s="308" t="s">
        <v>247</v>
      </c>
      <c r="G166" s="306"/>
      <c r="H166" s="306"/>
      <c r="I166" s="306"/>
      <c r="J166" s="104" t="s">
        <v>175</v>
      </c>
      <c r="K166" s="105">
        <v>394.82</v>
      </c>
      <c r="L166" s="309"/>
      <c r="M166" s="306"/>
      <c r="N166" s="305">
        <f>ROUND($L$166*$K$166,2)</f>
        <v>0</v>
      </c>
      <c r="O166" s="306"/>
      <c r="P166" s="306"/>
      <c r="Q166" s="306"/>
      <c r="R166" s="103"/>
      <c r="S166" s="20"/>
      <c r="T166" s="106"/>
      <c r="U166" s="107" t="s">
        <v>35</v>
      </c>
      <c r="X166" s="108">
        <v>0.00832</v>
      </c>
      <c r="Y166" s="108">
        <f>$X$166*$K$166</f>
        <v>3.2849023999999996</v>
      </c>
      <c r="Z166" s="108">
        <v>0</v>
      </c>
      <c r="AA166" s="109">
        <f>$Z$166*$K$166</f>
        <v>0</v>
      </c>
      <c r="AR166" s="69" t="s">
        <v>132</v>
      </c>
      <c r="AT166" s="69" t="s">
        <v>127</v>
      </c>
      <c r="AU166" s="69" t="s">
        <v>76</v>
      </c>
      <c r="AY166" s="6" t="s">
        <v>125</v>
      </c>
      <c r="BE166" s="110">
        <f>IF($U$166="základní",$N$166,0)</f>
        <v>0</v>
      </c>
      <c r="BF166" s="110">
        <f>IF($U$166="snížená",$N$166,0)</f>
        <v>0</v>
      </c>
      <c r="BG166" s="110">
        <f>IF($U$166="zákl. přenesená",$N$166,0)</f>
        <v>0</v>
      </c>
      <c r="BH166" s="110">
        <f>IF($U$166="sníž. přenesená",$N$166,0)</f>
        <v>0</v>
      </c>
      <c r="BI166" s="110">
        <f>IF($U$166="nulová",$N$166,0)</f>
        <v>0</v>
      </c>
      <c r="BJ166" s="69" t="s">
        <v>71</v>
      </c>
      <c r="BK166" s="110">
        <f>ROUND($L$166*$K$166,2)</f>
        <v>0</v>
      </c>
      <c r="BL166" s="69" t="s">
        <v>132</v>
      </c>
      <c r="BM166" s="69" t="s">
        <v>248</v>
      </c>
    </row>
    <row r="167" spans="2:51" s="6" customFormat="1" ht="39" customHeight="1">
      <c r="B167" s="111"/>
      <c r="E167" s="112"/>
      <c r="F167" s="310" t="s">
        <v>249</v>
      </c>
      <c r="G167" s="311"/>
      <c r="H167" s="311"/>
      <c r="I167" s="311"/>
      <c r="K167" s="114">
        <v>118.952</v>
      </c>
      <c r="S167" s="111"/>
      <c r="T167" s="115"/>
      <c r="AA167" s="116"/>
      <c r="AT167" s="113" t="s">
        <v>135</v>
      </c>
      <c r="AU167" s="113" t="s">
        <v>76</v>
      </c>
      <c r="AV167" s="113" t="s">
        <v>76</v>
      </c>
      <c r="AW167" s="113" t="s">
        <v>84</v>
      </c>
      <c r="AX167" s="113" t="s">
        <v>65</v>
      </c>
      <c r="AY167" s="113" t="s">
        <v>125</v>
      </c>
    </row>
    <row r="168" spans="2:51" s="6" customFormat="1" ht="39" customHeight="1">
      <c r="B168" s="111"/>
      <c r="E168" s="113"/>
      <c r="F168" s="310" t="s">
        <v>250</v>
      </c>
      <c r="G168" s="311"/>
      <c r="H168" s="311"/>
      <c r="I168" s="311"/>
      <c r="K168" s="114">
        <v>131.82</v>
      </c>
      <c r="S168" s="111"/>
      <c r="T168" s="115"/>
      <c r="AA168" s="116"/>
      <c r="AT168" s="113" t="s">
        <v>135</v>
      </c>
      <c r="AU168" s="113" t="s">
        <v>76</v>
      </c>
      <c r="AV168" s="113" t="s">
        <v>76</v>
      </c>
      <c r="AW168" s="113" t="s">
        <v>84</v>
      </c>
      <c r="AX168" s="113" t="s">
        <v>65</v>
      </c>
      <c r="AY168" s="113" t="s">
        <v>125</v>
      </c>
    </row>
    <row r="169" spans="2:51" s="6" customFormat="1" ht="15.75" customHeight="1">
      <c r="B169" s="111"/>
      <c r="E169" s="113"/>
      <c r="F169" s="310" t="s">
        <v>216</v>
      </c>
      <c r="G169" s="311"/>
      <c r="H169" s="311"/>
      <c r="I169" s="311"/>
      <c r="K169" s="114">
        <v>60.876</v>
      </c>
      <c r="S169" s="111"/>
      <c r="T169" s="115"/>
      <c r="AA169" s="116"/>
      <c r="AT169" s="113" t="s">
        <v>135</v>
      </c>
      <c r="AU169" s="113" t="s">
        <v>76</v>
      </c>
      <c r="AV169" s="113" t="s">
        <v>76</v>
      </c>
      <c r="AW169" s="113" t="s">
        <v>84</v>
      </c>
      <c r="AX169" s="113" t="s">
        <v>65</v>
      </c>
      <c r="AY169" s="113" t="s">
        <v>125</v>
      </c>
    </row>
    <row r="170" spans="2:51" s="6" customFormat="1" ht="15.75" customHeight="1">
      <c r="B170" s="111"/>
      <c r="E170" s="113"/>
      <c r="F170" s="310" t="s">
        <v>217</v>
      </c>
      <c r="G170" s="311"/>
      <c r="H170" s="311"/>
      <c r="I170" s="311"/>
      <c r="K170" s="114">
        <v>53.454</v>
      </c>
      <c r="S170" s="111"/>
      <c r="T170" s="115"/>
      <c r="AA170" s="116"/>
      <c r="AT170" s="113" t="s">
        <v>135</v>
      </c>
      <c r="AU170" s="113" t="s">
        <v>76</v>
      </c>
      <c r="AV170" s="113" t="s">
        <v>76</v>
      </c>
      <c r="AW170" s="113" t="s">
        <v>84</v>
      </c>
      <c r="AX170" s="113" t="s">
        <v>65</v>
      </c>
      <c r="AY170" s="113" t="s">
        <v>125</v>
      </c>
    </row>
    <row r="171" spans="2:51" s="6" customFormat="1" ht="15.75" customHeight="1">
      <c r="B171" s="131"/>
      <c r="E171" s="132"/>
      <c r="F171" s="321" t="s">
        <v>251</v>
      </c>
      <c r="G171" s="322"/>
      <c r="H171" s="322"/>
      <c r="I171" s="322"/>
      <c r="K171" s="133">
        <v>365.102</v>
      </c>
      <c r="S171" s="131"/>
      <c r="T171" s="134"/>
      <c r="AA171" s="135"/>
      <c r="AT171" s="132" t="s">
        <v>135</v>
      </c>
      <c r="AU171" s="132" t="s">
        <v>76</v>
      </c>
      <c r="AV171" s="132" t="s">
        <v>252</v>
      </c>
      <c r="AW171" s="132" t="s">
        <v>84</v>
      </c>
      <c r="AX171" s="132" t="s">
        <v>65</v>
      </c>
      <c r="AY171" s="132" t="s">
        <v>125</v>
      </c>
    </row>
    <row r="172" spans="2:51" s="6" customFormat="1" ht="15.75" customHeight="1">
      <c r="B172" s="111"/>
      <c r="E172" s="113"/>
      <c r="F172" s="310" t="s">
        <v>253</v>
      </c>
      <c r="G172" s="311"/>
      <c r="H172" s="311"/>
      <c r="I172" s="311"/>
      <c r="K172" s="114">
        <v>6.336</v>
      </c>
      <c r="S172" s="111"/>
      <c r="T172" s="115"/>
      <c r="AA172" s="116"/>
      <c r="AT172" s="113" t="s">
        <v>135</v>
      </c>
      <c r="AU172" s="113" t="s">
        <v>76</v>
      </c>
      <c r="AV172" s="113" t="s">
        <v>76</v>
      </c>
      <c r="AW172" s="113" t="s">
        <v>84</v>
      </c>
      <c r="AX172" s="113" t="s">
        <v>65</v>
      </c>
      <c r="AY172" s="113" t="s">
        <v>125</v>
      </c>
    </row>
    <row r="173" spans="2:51" s="6" customFormat="1" ht="15.75" customHeight="1">
      <c r="B173" s="111"/>
      <c r="E173" s="113"/>
      <c r="F173" s="310" t="s">
        <v>254</v>
      </c>
      <c r="G173" s="311"/>
      <c r="H173" s="311"/>
      <c r="I173" s="311"/>
      <c r="K173" s="114">
        <v>1.701</v>
      </c>
      <c r="S173" s="111"/>
      <c r="T173" s="115"/>
      <c r="AA173" s="116"/>
      <c r="AT173" s="113" t="s">
        <v>135</v>
      </c>
      <c r="AU173" s="113" t="s">
        <v>76</v>
      </c>
      <c r="AV173" s="113" t="s">
        <v>76</v>
      </c>
      <c r="AW173" s="113" t="s">
        <v>84</v>
      </c>
      <c r="AX173" s="113" t="s">
        <v>65</v>
      </c>
      <c r="AY173" s="113" t="s">
        <v>125</v>
      </c>
    </row>
    <row r="174" spans="2:51" s="6" customFormat="1" ht="15.75" customHeight="1">
      <c r="B174" s="111"/>
      <c r="E174" s="113"/>
      <c r="F174" s="310" t="s">
        <v>255</v>
      </c>
      <c r="G174" s="311"/>
      <c r="H174" s="311"/>
      <c r="I174" s="311"/>
      <c r="K174" s="114">
        <v>1.701</v>
      </c>
      <c r="S174" s="111"/>
      <c r="T174" s="115"/>
      <c r="AA174" s="116"/>
      <c r="AT174" s="113" t="s">
        <v>135</v>
      </c>
      <c r="AU174" s="113" t="s">
        <v>76</v>
      </c>
      <c r="AV174" s="113" t="s">
        <v>76</v>
      </c>
      <c r="AW174" s="113" t="s">
        <v>84</v>
      </c>
      <c r="AX174" s="113" t="s">
        <v>65</v>
      </c>
      <c r="AY174" s="113" t="s">
        <v>125</v>
      </c>
    </row>
    <row r="175" spans="2:51" s="6" customFormat="1" ht="15.75" customHeight="1">
      <c r="B175" s="131"/>
      <c r="E175" s="132"/>
      <c r="F175" s="321" t="s">
        <v>256</v>
      </c>
      <c r="G175" s="322"/>
      <c r="H175" s="322"/>
      <c r="I175" s="322"/>
      <c r="K175" s="133">
        <v>9.738</v>
      </c>
      <c r="S175" s="131"/>
      <c r="T175" s="134"/>
      <c r="AA175" s="135"/>
      <c r="AT175" s="132" t="s">
        <v>135</v>
      </c>
      <c r="AU175" s="132" t="s">
        <v>76</v>
      </c>
      <c r="AV175" s="132" t="s">
        <v>252</v>
      </c>
      <c r="AW175" s="132" t="s">
        <v>84</v>
      </c>
      <c r="AX175" s="132" t="s">
        <v>65</v>
      </c>
      <c r="AY175" s="132" t="s">
        <v>125</v>
      </c>
    </row>
    <row r="176" spans="2:51" s="6" customFormat="1" ht="15.75" customHeight="1">
      <c r="B176" s="111"/>
      <c r="E176" s="113"/>
      <c r="F176" s="310" t="s">
        <v>257</v>
      </c>
      <c r="G176" s="311"/>
      <c r="H176" s="311"/>
      <c r="I176" s="311"/>
      <c r="K176" s="114">
        <v>7.812</v>
      </c>
      <c r="S176" s="111"/>
      <c r="T176" s="115"/>
      <c r="AA176" s="116"/>
      <c r="AT176" s="113" t="s">
        <v>135</v>
      </c>
      <c r="AU176" s="113" t="s">
        <v>76</v>
      </c>
      <c r="AV176" s="113" t="s">
        <v>76</v>
      </c>
      <c r="AW176" s="113" t="s">
        <v>84</v>
      </c>
      <c r="AX176" s="113" t="s">
        <v>65</v>
      </c>
      <c r="AY176" s="113" t="s">
        <v>125</v>
      </c>
    </row>
    <row r="177" spans="2:51" s="6" customFormat="1" ht="15.75" customHeight="1">
      <c r="B177" s="111"/>
      <c r="E177" s="113"/>
      <c r="F177" s="310" t="s">
        <v>253</v>
      </c>
      <c r="G177" s="311"/>
      <c r="H177" s="311"/>
      <c r="I177" s="311"/>
      <c r="K177" s="114">
        <v>6.336</v>
      </c>
      <c r="S177" s="111"/>
      <c r="T177" s="115"/>
      <c r="AA177" s="116"/>
      <c r="AT177" s="113" t="s">
        <v>135</v>
      </c>
      <c r="AU177" s="113" t="s">
        <v>76</v>
      </c>
      <c r="AV177" s="113" t="s">
        <v>76</v>
      </c>
      <c r="AW177" s="113" t="s">
        <v>84</v>
      </c>
      <c r="AX177" s="113" t="s">
        <v>65</v>
      </c>
      <c r="AY177" s="113" t="s">
        <v>125</v>
      </c>
    </row>
    <row r="178" spans="2:51" s="6" customFormat="1" ht="15.75" customHeight="1">
      <c r="B178" s="111"/>
      <c r="E178" s="113"/>
      <c r="F178" s="310" t="s">
        <v>258</v>
      </c>
      <c r="G178" s="311"/>
      <c r="H178" s="311"/>
      <c r="I178" s="311"/>
      <c r="K178" s="114">
        <v>2.916</v>
      </c>
      <c r="S178" s="111"/>
      <c r="T178" s="115"/>
      <c r="AA178" s="116"/>
      <c r="AT178" s="113" t="s">
        <v>135</v>
      </c>
      <c r="AU178" s="113" t="s">
        <v>76</v>
      </c>
      <c r="AV178" s="113" t="s">
        <v>76</v>
      </c>
      <c r="AW178" s="113" t="s">
        <v>84</v>
      </c>
      <c r="AX178" s="113" t="s">
        <v>65</v>
      </c>
      <c r="AY178" s="113" t="s">
        <v>125</v>
      </c>
    </row>
    <row r="179" spans="2:51" s="6" customFormat="1" ht="15.75" customHeight="1">
      <c r="B179" s="111"/>
      <c r="E179" s="113"/>
      <c r="F179" s="310" t="s">
        <v>259</v>
      </c>
      <c r="G179" s="311"/>
      <c r="H179" s="311"/>
      <c r="I179" s="311"/>
      <c r="K179" s="114">
        <v>2.916</v>
      </c>
      <c r="S179" s="111"/>
      <c r="T179" s="115"/>
      <c r="AA179" s="116"/>
      <c r="AT179" s="113" t="s">
        <v>135</v>
      </c>
      <c r="AU179" s="113" t="s">
        <v>76</v>
      </c>
      <c r="AV179" s="113" t="s">
        <v>76</v>
      </c>
      <c r="AW179" s="113" t="s">
        <v>84</v>
      </c>
      <c r="AX179" s="113" t="s">
        <v>65</v>
      </c>
      <c r="AY179" s="113" t="s">
        <v>125</v>
      </c>
    </row>
    <row r="180" spans="2:51" s="6" customFormat="1" ht="15.75" customHeight="1">
      <c r="B180" s="131"/>
      <c r="E180" s="132"/>
      <c r="F180" s="321" t="s">
        <v>260</v>
      </c>
      <c r="G180" s="322"/>
      <c r="H180" s="322"/>
      <c r="I180" s="322"/>
      <c r="K180" s="133">
        <v>19.98</v>
      </c>
      <c r="S180" s="131"/>
      <c r="T180" s="134"/>
      <c r="AA180" s="135"/>
      <c r="AT180" s="132" t="s">
        <v>135</v>
      </c>
      <c r="AU180" s="132" t="s">
        <v>76</v>
      </c>
      <c r="AV180" s="132" t="s">
        <v>252</v>
      </c>
      <c r="AW180" s="132" t="s">
        <v>84</v>
      </c>
      <c r="AX180" s="132" t="s">
        <v>65</v>
      </c>
      <c r="AY180" s="132" t="s">
        <v>125</v>
      </c>
    </row>
    <row r="181" spans="2:51" s="6" customFormat="1" ht="15.75" customHeight="1">
      <c r="B181" s="117"/>
      <c r="E181" s="118"/>
      <c r="F181" s="313" t="s">
        <v>139</v>
      </c>
      <c r="G181" s="314"/>
      <c r="H181" s="314"/>
      <c r="I181" s="314"/>
      <c r="K181" s="119">
        <v>394.82</v>
      </c>
      <c r="S181" s="117"/>
      <c r="T181" s="120"/>
      <c r="AA181" s="121"/>
      <c r="AT181" s="118" t="s">
        <v>135</v>
      </c>
      <c r="AU181" s="118" t="s">
        <v>76</v>
      </c>
      <c r="AV181" s="118" t="s">
        <v>132</v>
      </c>
      <c r="AW181" s="118" t="s">
        <v>84</v>
      </c>
      <c r="AX181" s="118" t="s">
        <v>71</v>
      </c>
      <c r="AY181" s="118" t="s">
        <v>125</v>
      </c>
    </row>
    <row r="182" spans="2:65" s="6" customFormat="1" ht="27" customHeight="1">
      <c r="B182" s="20"/>
      <c r="C182" s="125" t="s">
        <v>261</v>
      </c>
      <c r="D182" s="125" t="s">
        <v>194</v>
      </c>
      <c r="E182" s="123" t="s">
        <v>262</v>
      </c>
      <c r="F182" s="315" t="s">
        <v>263</v>
      </c>
      <c r="G182" s="316"/>
      <c r="H182" s="316"/>
      <c r="I182" s="316"/>
      <c r="J182" s="122" t="s">
        <v>175</v>
      </c>
      <c r="K182" s="124">
        <v>9.933</v>
      </c>
      <c r="L182" s="317"/>
      <c r="M182" s="316"/>
      <c r="N182" s="318">
        <f>ROUND($L$182*$K$182,2)</f>
        <v>0</v>
      </c>
      <c r="O182" s="306"/>
      <c r="P182" s="306"/>
      <c r="Q182" s="306"/>
      <c r="R182" s="103" t="s">
        <v>131</v>
      </c>
      <c r="S182" s="20"/>
      <c r="T182" s="106"/>
      <c r="U182" s="107" t="s">
        <v>35</v>
      </c>
      <c r="X182" s="108">
        <v>0.0017</v>
      </c>
      <c r="Y182" s="108">
        <f>$X$182*$K$182</f>
        <v>0.016886099999999998</v>
      </c>
      <c r="Z182" s="108">
        <v>0</v>
      </c>
      <c r="AA182" s="109">
        <f>$Z$182*$K$182</f>
        <v>0</v>
      </c>
      <c r="AR182" s="69" t="s">
        <v>197</v>
      </c>
      <c r="AT182" s="69" t="s">
        <v>194</v>
      </c>
      <c r="AU182" s="69" t="s">
        <v>76</v>
      </c>
      <c r="AY182" s="6" t="s">
        <v>125</v>
      </c>
      <c r="BE182" s="110">
        <f>IF($U$182="základní",$N$182,0)</f>
        <v>0</v>
      </c>
      <c r="BF182" s="110">
        <f>IF($U$182="snížená",$N$182,0)</f>
        <v>0</v>
      </c>
      <c r="BG182" s="110">
        <f>IF($U$182="zákl. přenesená",$N$182,0)</f>
        <v>0</v>
      </c>
      <c r="BH182" s="110">
        <f>IF($U$182="sníž. přenesená",$N$182,0)</f>
        <v>0</v>
      </c>
      <c r="BI182" s="110">
        <f>IF($U$182="nulová",$N$182,0)</f>
        <v>0</v>
      </c>
      <c r="BJ182" s="69" t="s">
        <v>71</v>
      </c>
      <c r="BK182" s="110">
        <f>ROUND($L$182*$K$182,2)</f>
        <v>0</v>
      </c>
      <c r="BL182" s="69" t="s">
        <v>132</v>
      </c>
      <c r="BM182" s="69" t="s">
        <v>264</v>
      </c>
    </row>
    <row r="183" spans="2:51" s="6" customFormat="1" ht="15.75" customHeight="1">
      <c r="B183" s="111"/>
      <c r="E183" s="112"/>
      <c r="F183" s="310" t="s">
        <v>265</v>
      </c>
      <c r="G183" s="311"/>
      <c r="H183" s="311"/>
      <c r="I183" s="311"/>
      <c r="K183" s="114">
        <v>9.933</v>
      </c>
      <c r="S183" s="111"/>
      <c r="T183" s="115"/>
      <c r="AA183" s="116"/>
      <c r="AT183" s="113" t="s">
        <v>135</v>
      </c>
      <c r="AU183" s="113" t="s">
        <v>76</v>
      </c>
      <c r="AV183" s="113" t="s">
        <v>76</v>
      </c>
      <c r="AW183" s="113" t="s">
        <v>84</v>
      </c>
      <c r="AX183" s="113" t="s">
        <v>71</v>
      </c>
      <c r="AY183" s="113" t="s">
        <v>125</v>
      </c>
    </row>
    <row r="184" spans="2:65" s="6" customFormat="1" ht="27" customHeight="1">
      <c r="B184" s="20"/>
      <c r="C184" s="125" t="s">
        <v>252</v>
      </c>
      <c r="D184" s="125" t="s">
        <v>194</v>
      </c>
      <c r="E184" s="123" t="s">
        <v>266</v>
      </c>
      <c r="F184" s="315" t="s">
        <v>267</v>
      </c>
      <c r="G184" s="316"/>
      <c r="H184" s="316"/>
      <c r="I184" s="316"/>
      <c r="J184" s="122" t="s">
        <v>175</v>
      </c>
      <c r="K184" s="124">
        <v>372.404</v>
      </c>
      <c r="L184" s="317"/>
      <c r="M184" s="316"/>
      <c r="N184" s="318">
        <f>ROUND($L$184*$K$184,2)</f>
        <v>0</v>
      </c>
      <c r="O184" s="306"/>
      <c r="P184" s="306"/>
      <c r="Q184" s="306"/>
      <c r="R184" s="103" t="s">
        <v>131</v>
      </c>
      <c r="S184" s="20"/>
      <c r="T184" s="106"/>
      <c r="U184" s="107" t="s">
        <v>35</v>
      </c>
      <c r="X184" s="108">
        <v>0.00204</v>
      </c>
      <c r="Y184" s="108">
        <f>$X$184*$K$184</f>
        <v>0.7597041600000001</v>
      </c>
      <c r="Z184" s="108">
        <v>0</v>
      </c>
      <c r="AA184" s="109">
        <f>$Z$184*$K$184</f>
        <v>0</v>
      </c>
      <c r="AR184" s="69" t="s">
        <v>197</v>
      </c>
      <c r="AT184" s="69" t="s">
        <v>194</v>
      </c>
      <c r="AU184" s="69" t="s">
        <v>76</v>
      </c>
      <c r="AY184" s="6" t="s">
        <v>125</v>
      </c>
      <c r="BE184" s="110">
        <f>IF($U$184="základní",$N$184,0)</f>
        <v>0</v>
      </c>
      <c r="BF184" s="110">
        <f>IF($U$184="snížená",$N$184,0)</f>
        <v>0</v>
      </c>
      <c r="BG184" s="110">
        <f>IF($U$184="zákl. přenesená",$N$184,0)</f>
        <v>0</v>
      </c>
      <c r="BH184" s="110">
        <f>IF($U$184="sníž. přenesená",$N$184,0)</f>
        <v>0</v>
      </c>
      <c r="BI184" s="110">
        <f>IF($U$184="nulová",$N$184,0)</f>
        <v>0</v>
      </c>
      <c r="BJ184" s="69" t="s">
        <v>71</v>
      </c>
      <c r="BK184" s="110">
        <f>ROUND($L$184*$K$184,2)</f>
        <v>0</v>
      </c>
      <c r="BL184" s="69" t="s">
        <v>132</v>
      </c>
      <c r="BM184" s="69" t="s">
        <v>268</v>
      </c>
    </row>
    <row r="185" spans="2:51" s="6" customFormat="1" ht="15.75" customHeight="1">
      <c r="B185" s="111"/>
      <c r="E185" s="112"/>
      <c r="F185" s="310" t="s">
        <v>269</v>
      </c>
      <c r="G185" s="311"/>
      <c r="H185" s="311"/>
      <c r="I185" s="311"/>
      <c r="K185" s="114">
        <v>372.404</v>
      </c>
      <c r="S185" s="111"/>
      <c r="T185" s="115"/>
      <c r="AA185" s="116"/>
      <c r="AT185" s="113" t="s">
        <v>135</v>
      </c>
      <c r="AU185" s="113" t="s">
        <v>76</v>
      </c>
      <c r="AV185" s="113" t="s">
        <v>76</v>
      </c>
      <c r="AW185" s="113" t="s">
        <v>84</v>
      </c>
      <c r="AX185" s="113" t="s">
        <v>71</v>
      </c>
      <c r="AY185" s="113" t="s">
        <v>125</v>
      </c>
    </row>
    <row r="186" spans="2:65" s="6" customFormat="1" ht="15.75" customHeight="1">
      <c r="B186" s="20"/>
      <c r="C186" s="125" t="s">
        <v>270</v>
      </c>
      <c r="D186" s="125" t="s">
        <v>194</v>
      </c>
      <c r="E186" s="123" t="s">
        <v>271</v>
      </c>
      <c r="F186" s="315" t="s">
        <v>272</v>
      </c>
      <c r="G186" s="316"/>
      <c r="H186" s="316"/>
      <c r="I186" s="316"/>
      <c r="J186" s="122" t="s">
        <v>175</v>
      </c>
      <c r="K186" s="124">
        <v>20.38</v>
      </c>
      <c r="L186" s="317"/>
      <c r="M186" s="316"/>
      <c r="N186" s="318">
        <f>ROUND($L$186*$K$186,2)</f>
        <v>0</v>
      </c>
      <c r="O186" s="306"/>
      <c r="P186" s="306"/>
      <c r="Q186" s="306"/>
      <c r="R186" s="103" t="s">
        <v>131</v>
      </c>
      <c r="S186" s="20"/>
      <c r="T186" s="106"/>
      <c r="U186" s="107" t="s">
        <v>35</v>
      </c>
      <c r="X186" s="108">
        <v>0.003</v>
      </c>
      <c r="Y186" s="108">
        <f>$X$186*$K$186</f>
        <v>0.06114</v>
      </c>
      <c r="Z186" s="108">
        <v>0</v>
      </c>
      <c r="AA186" s="109">
        <f>$Z$186*$K$186</f>
        <v>0</v>
      </c>
      <c r="AR186" s="69" t="s">
        <v>197</v>
      </c>
      <c r="AT186" s="69" t="s">
        <v>194</v>
      </c>
      <c r="AU186" s="69" t="s">
        <v>76</v>
      </c>
      <c r="AY186" s="6" t="s">
        <v>125</v>
      </c>
      <c r="BE186" s="110">
        <f>IF($U$186="základní",$N$186,0)</f>
        <v>0</v>
      </c>
      <c r="BF186" s="110">
        <f>IF($U$186="snížená",$N$186,0)</f>
        <v>0</v>
      </c>
      <c r="BG186" s="110">
        <f>IF($U$186="zákl. přenesená",$N$186,0)</f>
        <v>0</v>
      </c>
      <c r="BH186" s="110">
        <f>IF($U$186="sníž. přenesená",$N$186,0)</f>
        <v>0</v>
      </c>
      <c r="BI186" s="110">
        <f>IF($U$186="nulová",$N$186,0)</f>
        <v>0</v>
      </c>
      <c r="BJ186" s="69" t="s">
        <v>71</v>
      </c>
      <c r="BK186" s="110">
        <f>ROUND($L$186*$K$186,2)</f>
        <v>0</v>
      </c>
      <c r="BL186" s="69" t="s">
        <v>132</v>
      </c>
      <c r="BM186" s="69" t="s">
        <v>273</v>
      </c>
    </row>
    <row r="187" spans="2:51" s="6" customFormat="1" ht="15.75" customHeight="1">
      <c r="B187" s="111"/>
      <c r="E187" s="112"/>
      <c r="F187" s="310" t="s">
        <v>274</v>
      </c>
      <c r="G187" s="311"/>
      <c r="H187" s="311"/>
      <c r="I187" s="311"/>
      <c r="K187" s="114">
        <v>20.38</v>
      </c>
      <c r="S187" s="111"/>
      <c r="T187" s="115"/>
      <c r="AA187" s="116"/>
      <c r="AT187" s="113" t="s">
        <v>135</v>
      </c>
      <c r="AU187" s="113" t="s">
        <v>76</v>
      </c>
      <c r="AV187" s="113" t="s">
        <v>76</v>
      </c>
      <c r="AW187" s="113" t="s">
        <v>84</v>
      </c>
      <c r="AX187" s="113" t="s">
        <v>71</v>
      </c>
      <c r="AY187" s="113" t="s">
        <v>125</v>
      </c>
    </row>
    <row r="188" spans="2:65" s="6" customFormat="1" ht="27" customHeight="1">
      <c r="B188" s="20"/>
      <c r="C188" s="101" t="s">
        <v>275</v>
      </c>
      <c r="D188" s="101" t="s">
        <v>127</v>
      </c>
      <c r="E188" s="102" t="s">
        <v>276</v>
      </c>
      <c r="F188" s="308" t="s">
        <v>277</v>
      </c>
      <c r="G188" s="306"/>
      <c r="H188" s="306"/>
      <c r="I188" s="306"/>
      <c r="J188" s="104" t="s">
        <v>161</v>
      </c>
      <c r="K188" s="105">
        <v>136.82</v>
      </c>
      <c r="L188" s="309"/>
      <c r="M188" s="306"/>
      <c r="N188" s="305">
        <f>ROUND($L$188*$K$188,2)</f>
        <v>0</v>
      </c>
      <c r="O188" s="306"/>
      <c r="P188" s="306"/>
      <c r="Q188" s="306"/>
      <c r="R188" s="103" t="s">
        <v>131</v>
      </c>
      <c r="S188" s="20"/>
      <c r="T188" s="106"/>
      <c r="U188" s="107" t="s">
        <v>35</v>
      </c>
      <c r="X188" s="108">
        <v>0.00334</v>
      </c>
      <c r="Y188" s="108">
        <f>$X$188*$K$188</f>
        <v>0.45697879999999996</v>
      </c>
      <c r="Z188" s="108">
        <v>0</v>
      </c>
      <c r="AA188" s="109">
        <f>$Z$188*$K$188</f>
        <v>0</v>
      </c>
      <c r="AR188" s="69" t="s">
        <v>132</v>
      </c>
      <c r="AT188" s="69" t="s">
        <v>127</v>
      </c>
      <c r="AU188" s="69" t="s">
        <v>76</v>
      </c>
      <c r="AY188" s="6" t="s">
        <v>125</v>
      </c>
      <c r="BE188" s="110">
        <f>IF($U$188="základní",$N$188,0)</f>
        <v>0</v>
      </c>
      <c r="BF188" s="110">
        <f>IF($U$188="snížená",$N$188,0)</f>
        <v>0</v>
      </c>
      <c r="BG188" s="110">
        <f>IF($U$188="zákl. přenesená",$N$188,0)</f>
        <v>0</v>
      </c>
      <c r="BH188" s="110">
        <f>IF($U$188="sníž. přenesená",$N$188,0)</f>
        <v>0</v>
      </c>
      <c r="BI188" s="110">
        <f>IF($U$188="nulová",$N$188,0)</f>
        <v>0</v>
      </c>
      <c r="BJ188" s="69" t="s">
        <v>71</v>
      </c>
      <c r="BK188" s="110">
        <f>ROUND($L$188*$K$188,2)</f>
        <v>0</v>
      </c>
      <c r="BL188" s="69" t="s">
        <v>132</v>
      </c>
      <c r="BM188" s="69" t="s">
        <v>278</v>
      </c>
    </row>
    <row r="189" spans="2:51" s="6" customFormat="1" ht="27" customHeight="1">
      <c r="B189" s="111"/>
      <c r="E189" s="112"/>
      <c r="F189" s="310" t="s">
        <v>279</v>
      </c>
      <c r="G189" s="311"/>
      <c r="H189" s="311"/>
      <c r="I189" s="311"/>
      <c r="K189" s="114">
        <v>60.84</v>
      </c>
      <c r="S189" s="111"/>
      <c r="T189" s="115"/>
      <c r="AA189" s="116"/>
      <c r="AT189" s="113" t="s">
        <v>135</v>
      </c>
      <c r="AU189" s="113" t="s">
        <v>76</v>
      </c>
      <c r="AV189" s="113" t="s">
        <v>76</v>
      </c>
      <c r="AW189" s="113" t="s">
        <v>84</v>
      </c>
      <c r="AX189" s="113" t="s">
        <v>65</v>
      </c>
      <c r="AY189" s="113" t="s">
        <v>125</v>
      </c>
    </row>
    <row r="190" spans="2:51" s="6" customFormat="1" ht="39" customHeight="1">
      <c r="B190" s="111"/>
      <c r="E190" s="113"/>
      <c r="F190" s="310" t="s">
        <v>280</v>
      </c>
      <c r="G190" s="311"/>
      <c r="H190" s="311"/>
      <c r="I190" s="311"/>
      <c r="K190" s="114">
        <v>55.04</v>
      </c>
      <c r="S190" s="111"/>
      <c r="T190" s="115"/>
      <c r="AA190" s="116"/>
      <c r="AT190" s="113" t="s">
        <v>135</v>
      </c>
      <c r="AU190" s="113" t="s">
        <v>76</v>
      </c>
      <c r="AV190" s="113" t="s">
        <v>76</v>
      </c>
      <c r="AW190" s="113" t="s">
        <v>84</v>
      </c>
      <c r="AX190" s="113" t="s">
        <v>65</v>
      </c>
      <c r="AY190" s="113" t="s">
        <v>125</v>
      </c>
    </row>
    <row r="191" spans="2:51" s="6" customFormat="1" ht="15.75" customHeight="1">
      <c r="B191" s="111"/>
      <c r="E191" s="113"/>
      <c r="F191" s="310" t="s">
        <v>281</v>
      </c>
      <c r="G191" s="311"/>
      <c r="H191" s="311"/>
      <c r="I191" s="311"/>
      <c r="K191" s="114">
        <v>4.94</v>
      </c>
      <c r="S191" s="111"/>
      <c r="T191" s="115"/>
      <c r="AA191" s="116"/>
      <c r="AT191" s="113" t="s">
        <v>135</v>
      </c>
      <c r="AU191" s="113" t="s">
        <v>76</v>
      </c>
      <c r="AV191" s="113" t="s">
        <v>76</v>
      </c>
      <c r="AW191" s="113" t="s">
        <v>84</v>
      </c>
      <c r="AX191" s="113" t="s">
        <v>65</v>
      </c>
      <c r="AY191" s="113" t="s">
        <v>125</v>
      </c>
    </row>
    <row r="192" spans="2:51" s="6" customFormat="1" ht="15.75" customHeight="1">
      <c r="B192" s="111"/>
      <c r="E192" s="113"/>
      <c r="F192" s="310" t="s">
        <v>282</v>
      </c>
      <c r="G192" s="311"/>
      <c r="H192" s="311"/>
      <c r="I192" s="311"/>
      <c r="K192" s="114">
        <v>16</v>
      </c>
      <c r="S192" s="111"/>
      <c r="T192" s="115"/>
      <c r="AA192" s="116"/>
      <c r="AT192" s="113" t="s">
        <v>135</v>
      </c>
      <c r="AU192" s="113" t="s">
        <v>76</v>
      </c>
      <c r="AV192" s="113" t="s">
        <v>76</v>
      </c>
      <c r="AW192" s="113" t="s">
        <v>84</v>
      </c>
      <c r="AX192" s="113" t="s">
        <v>65</v>
      </c>
      <c r="AY192" s="113" t="s">
        <v>125</v>
      </c>
    </row>
    <row r="193" spans="2:51" s="6" customFormat="1" ht="15.75" customHeight="1">
      <c r="B193" s="117"/>
      <c r="E193" s="118"/>
      <c r="F193" s="313" t="s">
        <v>139</v>
      </c>
      <c r="G193" s="314"/>
      <c r="H193" s="314"/>
      <c r="I193" s="314"/>
      <c r="K193" s="119">
        <v>136.82</v>
      </c>
      <c r="S193" s="117"/>
      <c r="T193" s="120"/>
      <c r="AA193" s="121"/>
      <c r="AT193" s="118" t="s">
        <v>135</v>
      </c>
      <c r="AU193" s="118" t="s">
        <v>76</v>
      </c>
      <c r="AV193" s="118" t="s">
        <v>132</v>
      </c>
      <c r="AW193" s="118" t="s">
        <v>84</v>
      </c>
      <c r="AX193" s="118" t="s">
        <v>71</v>
      </c>
      <c r="AY193" s="118" t="s">
        <v>125</v>
      </c>
    </row>
    <row r="194" spans="2:65" s="6" customFormat="1" ht="27" customHeight="1">
      <c r="B194" s="20"/>
      <c r="C194" s="125" t="s">
        <v>283</v>
      </c>
      <c r="D194" s="125" t="s">
        <v>194</v>
      </c>
      <c r="E194" s="123" t="s">
        <v>284</v>
      </c>
      <c r="F194" s="315" t="s">
        <v>285</v>
      </c>
      <c r="G194" s="316"/>
      <c r="H194" s="316"/>
      <c r="I194" s="316"/>
      <c r="J194" s="122" t="s">
        <v>175</v>
      </c>
      <c r="K194" s="124">
        <v>41.867</v>
      </c>
      <c r="L194" s="317"/>
      <c r="M194" s="316"/>
      <c r="N194" s="318">
        <f>ROUND($L$194*$K$194,2)</f>
        <v>0</v>
      </c>
      <c r="O194" s="306"/>
      <c r="P194" s="306"/>
      <c r="Q194" s="306"/>
      <c r="R194" s="103" t="s">
        <v>131</v>
      </c>
      <c r="S194" s="20"/>
      <c r="T194" s="106"/>
      <c r="U194" s="107" t="s">
        <v>35</v>
      </c>
      <c r="X194" s="108">
        <v>0.00051</v>
      </c>
      <c r="Y194" s="108">
        <f>$X$194*$K$194</f>
        <v>0.02135217</v>
      </c>
      <c r="Z194" s="108">
        <v>0</v>
      </c>
      <c r="AA194" s="109">
        <f>$Z$194*$K$194</f>
        <v>0</v>
      </c>
      <c r="AR194" s="69" t="s">
        <v>197</v>
      </c>
      <c r="AT194" s="69" t="s">
        <v>194</v>
      </c>
      <c r="AU194" s="69" t="s">
        <v>76</v>
      </c>
      <c r="AY194" s="6" t="s">
        <v>125</v>
      </c>
      <c r="BE194" s="110">
        <f>IF($U$194="základní",$N$194,0)</f>
        <v>0</v>
      </c>
      <c r="BF194" s="110">
        <f>IF($U$194="snížená",$N$194,0)</f>
        <v>0</v>
      </c>
      <c r="BG194" s="110">
        <f>IF($U$194="zákl. přenesená",$N$194,0)</f>
        <v>0</v>
      </c>
      <c r="BH194" s="110">
        <f>IF($U$194="sníž. přenesená",$N$194,0)</f>
        <v>0</v>
      </c>
      <c r="BI194" s="110">
        <f>IF($U$194="nulová",$N$194,0)</f>
        <v>0</v>
      </c>
      <c r="BJ194" s="69" t="s">
        <v>71</v>
      </c>
      <c r="BK194" s="110">
        <f>ROUND($L$194*$K$194,2)</f>
        <v>0</v>
      </c>
      <c r="BL194" s="69" t="s">
        <v>132</v>
      </c>
      <c r="BM194" s="69" t="s">
        <v>286</v>
      </c>
    </row>
    <row r="195" spans="2:51" s="6" customFormat="1" ht="15.75" customHeight="1">
      <c r="B195" s="111"/>
      <c r="E195" s="112"/>
      <c r="F195" s="310" t="s">
        <v>287</v>
      </c>
      <c r="G195" s="311"/>
      <c r="H195" s="311"/>
      <c r="I195" s="311"/>
      <c r="K195" s="114">
        <v>41.867</v>
      </c>
      <c r="S195" s="111"/>
      <c r="T195" s="115"/>
      <c r="AA195" s="116"/>
      <c r="AT195" s="113" t="s">
        <v>135</v>
      </c>
      <c r="AU195" s="113" t="s">
        <v>76</v>
      </c>
      <c r="AV195" s="113" t="s">
        <v>76</v>
      </c>
      <c r="AW195" s="113" t="s">
        <v>84</v>
      </c>
      <c r="AX195" s="113" t="s">
        <v>71</v>
      </c>
      <c r="AY195" s="113" t="s">
        <v>125</v>
      </c>
    </row>
    <row r="196" spans="2:65" s="6" customFormat="1" ht="27" customHeight="1">
      <c r="B196" s="20"/>
      <c r="C196" s="101" t="s">
        <v>288</v>
      </c>
      <c r="D196" s="101" t="s">
        <v>127</v>
      </c>
      <c r="E196" s="102" t="s">
        <v>289</v>
      </c>
      <c r="F196" s="308" t="s">
        <v>290</v>
      </c>
      <c r="G196" s="306"/>
      <c r="H196" s="306"/>
      <c r="I196" s="306"/>
      <c r="J196" s="104" t="s">
        <v>175</v>
      </c>
      <c r="K196" s="105">
        <v>46.146</v>
      </c>
      <c r="L196" s="309"/>
      <c r="M196" s="306"/>
      <c r="N196" s="305">
        <f>ROUND($L$196*$K$196,2)</f>
        <v>0</v>
      </c>
      <c r="O196" s="306"/>
      <c r="P196" s="306"/>
      <c r="Q196" s="306"/>
      <c r="R196" s="103" t="s">
        <v>131</v>
      </c>
      <c r="S196" s="20"/>
      <c r="T196" s="106"/>
      <c r="U196" s="107" t="s">
        <v>35</v>
      </c>
      <c r="X196" s="108">
        <v>0.0231</v>
      </c>
      <c r="Y196" s="108">
        <f>$X$196*$K$196</f>
        <v>1.0659726</v>
      </c>
      <c r="Z196" s="108">
        <v>0</v>
      </c>
      <c r="AA196" s="109">
        <f>$Z$196*$K$196</f>
        <v>0</v>
      </c>
      <c r="AR196" s="69" t="s">
        <v>132</v>
      </c>
      <c r="AT196" s="69" t="s">
        <v>127</v>
      </c>
      <c r="AU196" s="69" t="s">
        <v>76</v>
      </c>
      <c r="AY196" s="6" t="s">
        <v>125</v>
      </c>
      <c r="BE196" s="110">
        <f>IF($U$196="základní",$N$196,0)</f>
        <v>0</v>
      </c>
      <c r="BF196" s="110">
        <f>IF($U$196="snížená",$N$196,0)</f>
        <v>0</v>
      </c>
      <c r="BG196" s="110">
        <f>IF($U$196="zákl. přenesená",$N$196,0)</f>
        <v>0</v>
      </c>
      <c r="BH196" s="110">
        <f>IF($U$196="sníž. přenesená",$N$196,0)</f>
        <v>0</v>
      </c>
      <c r="BI196" s="110">
        <f>IF($U$196="nulová",$N$196,0)</f>
        <v>0</v>
      </c>
      <c r="BJ196" s="69" t="s">
        <v>71</v>
      </c>
      <c r="BK196" s="110">
        <f>ROUND($L$196*$K$196,2)</f>
        <v>0</v>
      </c>
      <c r="BL196" s="69" t="s">
        <v>132</v>
      </c>
      <c r="BM196" s="69" t="s">
        <v>291</v>
      </c>
    </row>
    <row r="197" spans="2:51" s="6" customFormat="1" ht="27" customHeight="1">
      <c r="B197" s="111"/>
      <c r="E197" s="112"/>
      <c r="F197" s="310" t="s">
        <v>292</v>
      </c>
      <c r="G197" s="311"/>
      <c r="H197" s="311"/>
      <c r="I197" s="311"/>
      <c r="K197" s="114">
        <v>46.146</v>
      </c>
      <c r="S197" s="111"/>
      <c r="T197" s="115"/>
      <c r="AA197" s="116"/>
      <c r="AT197" s="113" t="s">
        <v>135</v>
      </c>
      <c r="AU197" s="113" t="s">
        <v>76</v>
      </c>
      <c r="AV197" s="113" t="s">
        <v>76</v>
      </c>
      <c r="AW197" s="113" t="s">
        <v>84</v>
      </c>
      <c r="AX197" s="113" t="s">
        <v>71</v>
      </c>
      <c r="AY197" s="113" t="s">
        <v>125</v>
      </c>
    </row>
    <row r="198" spans="2:65" s="6" customFormat="1" ht="27" customHeight="1">
      <c r="B198" s="20"/>
      <c r="C198" s="101" t="s">
        <v>293</v>
      </c>
      <c r="D198" s="101" t="s">
        <v>127</v>
      </c>
      <c r="E198" s="102" t="s">
        <v>294</v>
      </c>
      <c r="F198" s="308" t="s">
        <v>295</v>
      </c>
      <c r="G198" s="306"/>
      <c r="H198" s="306"/>
      <c r="I198" s="306"/>
      <c r="J198" s="104" t="s">
        <v>161</v>
      </c>
      <c r="K198" s="105">
        <v>40</v>
      </c>
      <c r="L198" s="309"/>
      <c r="M198" s="306"/>
      <c r="N198" s="305">
        <f>ROUND($L$198*$K$198,2)</f>
        <v>0</v>
      </c>
      <c r="O198" s="306"/>
      <c r="P198" s="306"/>
      <c r="Q198" s="306"/>
      <c r="R198" s="103"/>
      <c r="S198" s="20"/>
      <c r="T198" s="106"/>
      <c r="U198" s="107" t="s">
        <v>35</v>
      </c>
      <c r="X198" s="108">
        <v>0.07426</v>
      </c>
      <c r="Y198" s="108">
        <f>$X$198*$K$198</f>
        <v>2.9704</v>
      </c>
      <c r="Z198" s="108">
        <v>0</v>
      </c>
      <c r="AA198" s="109">
        <f>$Z$198*$K$198</f>
        <v>0</v>
      </c>
      <c r="AR198" s="69" t="s">
        <v>132</v>
      </c>
      <c r="AT198" s="69" t="s">
        <v>127</v>
      </c>
      <c r="AU198" s="69" t="s">
        <v>76</v>
      </c>
      <c r="AY198" s="6" t="s">
        <v>125</v>
      </c>
      <c r="BE198" s="110">
        <f>IF($U$198="základní",$N$198,0)</f>
        <v>0</v>
      </c>
      <c r="BF198" s="110">
        <f>IF($U$198="snížená",$N$198,0)</f>
        <v>0</v>
      </c>
      <c r="BG198" s="110">
        <f>IF($U$198="zákl. přenesená",$N$198,0)</f>
        <v>0</v>
      </c>
      <c r="BH198" s="110">
        <f>IF($U$198="sníž. přenesená",$N$198,0)</f>
        <v>0</v>
      </c>
      <c r="BI198" s="110">
        <f>IF($U$198="nulová",$N$198,0)</f>
        <v>0</v>
      </c>
      <c r="BJ198" s="69" t="s">
        <v>71</v>
      </c>
      <c r="BK198" s="110">
        <f>ROUND($L$198*$K$198,2)</f>
        <v>0</v>
      </c>
      <c r="BL198" s="69" t="s">
        <v>132</v>
      </c>
      <c r="BM198" s="69" t="s">
        <v>296</v>
      </c>
    </row>
    <row r="199" spans="2:51" s="6" customFormat="1" ht="27" customHeight="1">
      <c r="B199" s="111"/>
      <c r="E199" s="112"/>
      <c r="F199" s="310" t="s">
        <v>297</v>
      </c>
      <c r="G199" s="311"/>
      <c r="H199" s="311"/>
      <c r="I199" s="311"/>
      <c r="K199" s="114">
        <v>40</v>
      </c>
      <c r="S199" s="111"/>
      <c r="T199" s="115"/>
      <c r="AA199" s="116"/>
      <c r="AT199" s="113" t="s">
        <v>135</v>
      </c>
      <c r="AU199" s="113" t="s">
        <v>76</v>
      </c>
      <c r="AV199" s="113" t="s">
        <v>76</v>
      </c>
      <c r="AW199" s="113" t="s">
        <v>84</v>
      </c>
      <c r="AX199" s="113" t="s">
        <v>71</v>
      </c>
      <c r="AY199" s="113" t="s">
        <v>125</v>
      </c>
    </row>
    <row r="200" spans="2:65" s="6" customFormat="1" ht="39" customHeight="1">
      <c r="B200" s="20"/>
      <c r="C200" s="101" t="s">
        <v>298</v>
      </c>
      <c r="D200" s="101" t="s">
        <v>127</v>
      </c>
      <c r="E200" s="102" t="s">
        <v>299</v>
      </c>
      <c r="F200" s="308" t="s">
        <v>300</v>
      </c>
      <c r="G200" s="306"/>
      <c r="H200" s="306"/>
      <c r="I200" s="306"/>
      <c r="J200" s="104" t="s">
        <v>175</v>
      </c>
      <c r="K200" s="105">
        <v>36.568</v>
      </c>
      <c r="L200" s="309"/>
      <c r="M200" s="306"/>
      <c r="N200" s="305">
        <f>ROUND($L$200*$K$200,2)</f>
        <v>0</v>
      </c>
      <c r="O200" s="306"/>
      <c r="P200" s="306"/>
      <c r="Q200" s="306"/>
      <c r="R200" s="103" t="s">
        <v>131</v>
      </c>
      <c r="S200" s="20"/>
      <c r="T200" s="106"/>
      <c r="U200" s="107" t="s">
        <v>35</v>
      </c>
      <c r="X200" s="108">
        <v>0.00628</v>
      </c>
      <c r="Y200" s="108">
        <f>$X$200*$K$200</f>
        <v>0.22964704</v>
      </c>
      <c r="Z200" s="108">
        <v>0</v>
      </c>
      <c r="AA200" s="109">
        <f>$Z$200*$K$200</f>
        <v>0</v>
      </c>
      <c r="AR200" s="69" t="s">
        <v>132</v>
      </c>
      <c r="AT200" s="69" t="s">
        <v>127</v>
      </c>
      <c r="AU200" s="69" t="s">
        <v>76</v>
      </c>
      <c r="AY200" s="6" t="s">
        <v>125</v>
      </c>
      <c r="BE200" s="110">
        <f>IF($U$200="základní",$N$200,0)</f>
        <v>0</v>
      </c>
      <c r="BF200" s="110">
        <f>IF($U$200="snížená",$N$200,0)</f>
        <v>0</v>
      </c>
      <c r="BG200" s="110">
        <f>IF($U$200="zákl. přenesená",$N$200,0)</f>
        <v>0</v>
      </c>
      <c r="BH200" s="110">
        <f>IF($U$200="sníž. přenesená",$N$200,0)</f>
        <v>0</v>
      </c>
      <c r="BI200" s="110">
        <f>IF($U$200="nulová",$N$200,0)</f>
        <v>0</v>
      </c>
      <c r="BJ200" s="69" t="s">
        <v>71</v>
      </c>
      <c r="BK200" s="110">
        <f>ROUND($L$200*$K$200,2)</f>
        <v>0</v>
      </c>
      <c r="BL200" s="69" t="s">
        <v>132</v>
      </c>
      <c r="BM200" s="69" t="s">
        <v>301</v>
      </c>
    </row>
    <row r="201" spans="2:51" s="6" customFormat="1" ht="15.75" customHeight="1">
      <c r="B201" s="111"/>
      <c r="E201" s="112"/>
      <c r="F201" s="310" t="s">
        <v>257</v>
      </c>
      <c r="G201" s="311"/>
      <c r="H201" s="311"/>
      <c r="I201" s="311"/>
      <c r="K201" s="114">
        <v>7.812</v>
      </c>
      <c r="S201" s="111"/>
      <c r="T201" s="115"/>
      <c r="AA201" s="116"/>
      <c r="AT201" s="113" t="s">
        <v>135</v>
      </c>
      <c r="AU201" s="113" t="s">
        <v>76</v>
      </c>
      <c r="AV201" s="113" t="s">
        <v>76</v>
      </c>
      <c r="AW201" s="113" t="s">
        <v>84</v>
      </c>
      <c r="AX201" s="113" t="s">
        <v>65</v>
      </c>
      <c r="AY201" s="113" t="s">
        <v>125</v>
      </c>
    </row>
    <row r="202" spans="2:51" s="6" customFormat="1" ht="15.75" customHeight="1">
      <c r="B202" s="111"/>
      <c r="E202" s="113"/>
      <c r="F202" s="310" t="s">
        <v>302</v>
      </c>
      <c r="G202" s="311"/>
      <c r="H202" s="311"/>
      <c r="I202" s="311"/>
      <c r="K202" s="114">
        <v>2.34</v>
      </c>
      <c r="S202" s="111"/>
      <c r="T202" s="115"/>
      <c r="AA202" s="116"/>
      <c r="AT202" s="113" t="s">
        <v>135</v>
      </c>
      <c r="AU202" s="113" t="s">
        <v>76</v>
      </c>
      <c r="AV202" s="113" t="s">
        <v>76</v>
      </c>
      <c r="AW202" s="113" t="s">
        <v>84</v>
      </c>
      <c r="AX202" s="113" t="s">
        <v>65</v>
      </c>
      <c r="AY202" s="113" t="s">
        <v>125</v>
      </c>
    </row>
    <row r="203" spans="2:51" s="6" customFormat="1" ht="15.75" customHeight="1">
      <c r="B203" s="111"/>
      <c r="E203" s="113"/>
      <c r="F203" s="310" t="s">
        <v>303</v>
      </c>
      <c r="G203" s="311"/>
      <c r="H203" s="311"/>
      <c r="I203" s="311"/>
      <c r="K203" s="114">
        <v>12.672</v>
      </c>
      <c r="S203" s="111"/>
      <c r="T203" s="115"/>
      <c r="AA203" s="116"/>
      <c r="AT203" s="113" t="s">
        <v>135</v>
      </c>
      <c r="AU203" s="113" t="s">
        <v>76</v>
      </c>
      <c r="AV203" s="113" t="s">
        <v>76</v>
      </c>
      <c r="AW203" s="113" t="s">
        <v>84</v>
      </c>
      <c r="AX203" s="113" t="s">
        <v>65</v>
      </c>
      <c r="AY203" s="113" t="s">
        <v>125</v>
      </c>
    </row>
    <row r="204" spans="2:51" s="6" customFormat="1" ht="27" customHeight="1">
      <c r="B204" s="111"/>
      <c r="E204" s="113"/>
      <c r="F204" s="310" t="s">
        <v>304</v>
      </c>
      <c r="G204" s="311"/>
      <c r="H204" s="311"/>
      <c r="I204" s="311"/>
      <c r="K204" s="114">
        <v>4.32</v>
      </c>
      <c r="S204" s="111"/>
      <c r="T204" s="115"/>
      <c r="AA204" s="116"/>
      <c r="AT204" s="113" t="s">
        <v>135</v>
      </c>
      <c r="AU204" s="113" t="s">
        <v>76</v>
      </c>
      <c r="AV204" s="113" t="s">
        <v>76</v>
      </c>
      <c r="AW204" s="113" t="s">
        <v>84</v>
      </c>
      <c r="AX204" s="113" t="s">
        <v>65</v>
      </c>
      <c r="AY204" s="113" t="s">
        <v>125</v>
      </c>
    </row>
    <row r="205" spans="2:51" s="6" customFormat="1" ht="15.75" customHeight="1">
      <c r="B205" s="111"/>
      <c r="E205" s="113"/>
      <c r="F205" s="310" t="s">
        <v>305</v>
      </c>
      <c r="G205" s="311"/>
      <c r="H205" s="311"/>
      <c r="I205" s="311"/>
      <c r="K205" s="114">
        <v>4.712</v>
      </c>
      <c r="S205" s="111"/>
      <c r="T205" s="115"/>
      <c r="AA205" s="116"/>
      <c r="AT205" s="113" t="s">
        <v>135</v>
      </c>
      <c r="AU205" s="113" t="s">
        <v>76</v>
      </c>
      <c r="AV205" s="113" t="s">
        <v>76</v>
      </c>
      <c r="AW205" s="113" t="s">
        <v>84</v>
      </c>
      <c r="AX205" s="113" t="s">
        <v>65</v>
      </c>
      <c r="AY205" s="113" t="s">
        <v>125</v>
      </c>
    </row>
    <row r="206" spans="2:51" s="6" customFormat="1" ht="15.75" customHeight="1">
      <c r="B206" s="111"/>
      <c r="E206" s="113"/>
      <c r="F206" s="310" t="s">
        <v>306</v>
      </c>
      <c r="G206" s="311"/>
      <c r="H206" s="311"/>
      <c r="I206" s="311"/>
      <c r="K206" s="114">
        <v>4.712</v>
      </c>
      <c r="S206" s="111"/>
      <c r="T206" s="115"/>
      <c r="AA206" s="116"/>
      <c r="AT206" s="113" t="s">
        <v>135</v>
      </c>
      <c r="AU206" s="113" t="s">
        <v>76</v>
      </c>
      <c r="AV206" s="113" t="s">
        <v>76</v>
      </c>
      <c r="AW206" s="113" t="s">
        <v>84</v>
      </c>
      <c r="AX206" s="113" t="s">
        <v>65</v>
      </c>
      <c r="AY206" s="113" t="s">
        <v>125</v>
      </c>
    </row>
    <row r="207" spans="2:51" s="6" customFormat="1" ht="15.75" customHeight="1">
      <c r="B207" s="117"/>
      <c r="E207" s="118"/>
      <c r="F207" s="313" t="s">
        <v>139</v>
      </c>
      <c r="G207" s="314"/>
      <c r="H207" s="314"/>
      <c r="I207" s="314"/>
      <c r="K207" s="119">
        <v>36.568</v>
      </c>
      <c r="S207" s="117"/>
      <c r="T207" s="120"/>
      <c r="AA207" s="121"/>
      <c r="AT207" s="118" t="s">
        <v>135</v>
      </c>
      <c r="AU207" s="118" t="s">
        <v>76</v>
      </c>
      <c r="AV207" s="118" t="s">
        <v>132</v>
      </c>
      <c r="AW207" s="118" t="s">
        <v>84</v>
      </c>
      <c r="AX207" s="118" t="s">
        <v>71</v>
      </c>
      <c r="AY207" s="118" t="s">
        <v>125</v>
      </c>
    </row>
    <row r="208" spans="2:65" s="6" customFormat="1" ht="39" customHeight="1">
      <c r="B208" s="20"/>
      <c r="C208" s="101" t="s">
        <v>307</v>
      </c>
      <c r="D208" s="101" t="s">
        <v>127</v>
      </c>
      <c r="E208" s="102" t="s">
        <v>308</v>
      </c>
      <c r="F208" s="308" t="s">
        <v>309</v>
      </c>
      <c r="G208" s="306"/>
      <c r="H208" s="306"/>
      <c r="I208" s="306"/>
      <c r="J208" s="104" t="s">
        <v>175</v>
      </c>
      <c r="K208" s="105">
        <v>396.029</v>
      </c>
      <c r="L208" s="309"/>
      <c r="M208" s="306"/>
      <c r="N208" s="305">
        <f>ROUND($L$208*$K$208,2)</f>
        <v>0</v>
      </c>
      <c r="O208" s="306"/>
      <c r="P208" s="306"/>
      <c r="Q208" s="306"/>
      <c r="R208" s="103" t="s">
        <v>131</v>
      </c>
      <c r="S208" s="20"/>
      <c r="T208" s="106"/>
      <c r="U208" s="107" t="s">
        <v>35</v>
      </c>
      <c r="X208" s="108">
        <v>0.00348</v>
      </c>
      <c r="Y208" s="108">
        <f>$X$208*$K$208</f>
        <v>1.37818092</v>
      </c>
      <c r="Z208" s="108">
        <v>0</v>
      </c>
      <c r="AA208" s="109">
        <f>$Z$208*$K$208</f>
        <v>0</v>
      </c>
      <c r="AR208" s="69" t="s">
        <v>132</v>
      </c>
      <c r="AT208" s="69" t="s">
        <v>127</v>
      </c>
      <c r="AU208" s="69" t="s">
        <v>76</v>
      </c>
      <c r="AY208" s="6" t="s">
        <v>125</v>
      </c>
      <c r="BE208" s="110">
        <f>IF($U$208="základní",$N$208,0)</f>
        <v>0</v>
      </c>
      <c r="BF208" s="110">
        <f>IF($U$208="snížená",$N$208,0)</f>
        <v>0</v>
      </c>
      <c r="BG208" s="110">
        <f>IF($U$208="zákl. přenesená",$N$208,0)</f>
        <v>0</v>
      </c>
      <c r="BH208" s="110">
        <f>IF($U$208="sníž. přenesená",$N$208,0)</f>
        <v>0</v>
      </c>
      <c r="BI208" s="110">
        <f>IF($U$208="nulová",$N$208,0)</f>
        <v>0</v>
      </c>
      <c r="BJ208" s="69" t="s">
        <v>71</v>
      </c>
      <c r="BK208" s="110">
        <f>ROUND($L$208*$K$208,2)</f>
        <v>0</v>
      </c>
      <c r="BL208" s="69" t="s">
        <v>132</v>
      </c>
      <c r="BM208" s="69" t="s">
        <v>310</v>
      </c>
    </row>
    <row r="209" spans="2:51" s="6" customFormat="1" ht="39" customHeight="1">
      <c r="B209" s="111"/>
      <c r="E209" s="112"/>
      <c r="F209" s="310" t="s">
        <v>249</v>
      </c>
      <c r="G209" s="311"/>
      <c r="H209" s="311"/>
      <c r="I209" s="311"/>
      <c r="K209" s="114">
        <v>118.952</v>
      </c>
      <c r="S209" s="111"/>
      <c r="T209" s="115"/>
      <c r="AA209" s="116"/>
      <c r="AT209" s="113" t="s">
        <v>135</v>
      </c>
      <c r="AU209" s="113" t="s">
        <v>76</v>
      </c>
      <c r="AV209" s="113" t="s">
        <v>76</v>
      </c>
      <c r="AW209" s="113" t="s">
        <v>84</v>
      </c>
      <c r="AX209" s="113" t="s">
        <v>65</v>
      </c>
      <c r="AY209" s="113" t="s">
        <v>125</v>
      </c>
    </row>
    <row r="210" spans="2:51" s="6" customFormat="1" ht="39" customHeight="1">
      <c r="B210" s="111"/>
      <c r="E210" s="113"/>
      <c r="F210" s="310" t="s">
        <v>311</v>
      </c>
      <c r="G210" s="311"/>
      <c r="H210" s="311"/>
      <c r="I210" s="311"/>
      <c r="K210" s="114">
        <v>131.58</v>
      </c>
      <c r="S210" s="111"/>
      <c r="T210" s="115"/>
      <c r="AA210" s="116"/>
      <c r="AT210" s="113" t="s">
        <v>135</v>
      </c>
      <c r="AU210" s="113" t="s">
        <v>76</v>
      </c>
      <c r="AV210" s="113" t="s">
        <v>76</v>
      </c>
      <c r="AW210" s="113" t="s">
        <v>84</v>
      </c>
      <c r="AX210" s="113" t="s">
        <v>65</v>
      </c>
      <c r="AY210" s="113" t="s">
        <v>125</v>
      </c>
    </row>
    <row r="211" spans="2:51" s="6" customFormat="1" ht="15.75" customHeight="1">
      <c r="B211" s="111"/>
      <c r="E211" s="113"/>
      <c r="F211" s="310" t="s">
        <v>312</v>
      </c>
      <c r="G211" s="311"/>
      <c r="H211" s="311"/>
      <c r="I211" s="311"/>
      <c r="K211" s="114">
        <v>62.424</v>
      </c>
      <c r="S211" s="111"/>
      <c r="T211" s="115"/>
      <c r="AA211" s="116"/>
      <c r="AT211" s="113" t="s">
        <v>135</v>
      </c>
      <c r="AU211" s="113" t="s">
        <v>76</v>
      </c>
      <c r="AV211" s="113" t="s">
        <v>76</v>
      </c>
      <c r="AW211" s="113" t="s">
        <v>84</v>
      </c>
      <c r="AX211" s="113" t="s">
        <v>65</v>
      </c>
      <c r="AY211" s="113" t="s">
        <v>125</v>
      </c>
    </row>
    <row r="212" spans="2:51" s="6" customFormat="1" ht="15.75" customHeight="1">
      <c r="B212" s="111"/>
      <c r="E212" s="113"/>
      <c r="F212" s="310" t="s">
        <v>313</v>
      </c>
      <c r="G212" s="311"/>
      <c r="H212" s="311"/>
      <c r="I212" s="311"/>
      <c r="K212" s="114">
        <v>55.002</v>
      </c>
      <c r="S212" s="111"/>
      <c r="T212" s="115"/>
      <c r="AA212" s="116"/>
      <c r="AT212" s="113" t="s">
        <v>135</v>
      </c>
      <c r="AU212" s="113" t="s">
        <v>76</v>
      </c>
      <c r="AV212" s="113" t="s">
        <v>76</v>
      </c>
      <c r="AW212" s="113" t="s">
        <v>84</v>
      </c>
      <c r="AX212" s="113" t="s">
        <v>65</v>
      </c>
      <c r="AY212" s="113" t="s">
        <v>125</v>
      </c>
    </row>
    <row r="213" spans="2:51" s="6" customFormat="1" ht="15.75" customHeight="1">
      <c r="B213" s="126"/>
      <c r="E213" s="128"/>
      <c r="F213" s="319" t="s">
        <v>314</v>
      </c>
      <c r="G213" s="320"/>
      <c r="H213" s="320"/>
      <c r="I213" s="320"/>
      <c r="K213" s="128"/>
      <c r="S213" s="126"/>
      <c r="T213" s="129"/>
      <c r="AA213" s="130"/>
      <c r="AT213" s="128" t="s">
        <v>135</v>
      </c>
      <c r="AU213" s="128" t="s">
        <v>76</v>
      </c>
      <c r="AV213" s="128" t="s">
        <v>71</v>
      </c>
      <c r="AW213" s="128" t="s">
        <v>84</v>
      </c>
      <c r="AX213" s="128" t="s">
        <v>65</v>
      </c>
      <c r="AY213" s="128" t="s">
        <v>125</v>
      </c>
    </row>
    <row r="214" spans="2:51" s="6" customFormat="1" ht="15.75" customHeight="1">
      <c r="B214" s="111"/>
      <c r="E214" s="113"/>
      <c r="F214" s="310" t="s">
        <v>315</v>
      </c>
      <c r="G214" s="311"/>
      <c r="H214" s="311"/>
      <c r="I214" s="311"/>
      <c r="K214" s="114">
        <v>12.012</v>
      </c>
      <c r="S214" s="111"/>
      <c r="T214" s="115"/>
      <c r="AA214" s="116"/>
      <c r="AT214" s="113" t="s">
        <v>135</v>
      </c>
      <c r="AU214" s="113" t="s">
        <v>76</v>
      </c>
      <c r="AV214" s="113" t="s">
        <v>76</v>
      </c>
      <c r="AW214" s="113" t="s">
        <v>84</v>
      </c>
      <c r="AX214" s="113" t="s">
        <v>65</v>
      </c>
      <c r="AY214" s="113" t="s">
        <v>125</v>
      </c>
    </row>
    <row r="215" spans="2:51" s="6" customFormat="1" ht="27" customHeight="1">
      <c r="B215" s="111"/>
      <c r="E215" s="113"/>
      <c r="F215" s="310" t="s">
        <v>316</v>
      </c>
      <c r="G215" s="311"/>
      <c r="H215" s="311"/>
      <c r="I215" s="311"/>
      <c r="K215" s="114">
        <v>10.932</v>
      </c>
      <c r="S215" s="111"/>
      <c r="T215" s="115"/>
      <c r="AA215" s="116"/>
      <c r="AT215" s="113" t="s">
        <v>135</v>
      </c>
      <c r="AU215" s="113" t="s">
        <v>76</v>
      </c>
      <c r="AV215" s="113" t="s">
        <v>76</v>
      </c>
      <c r="AW215" s="113" t="s">
        <v>84</v>
      </c>
      <c r="AX215" s="113" t="s">
        <v>65</v>
      </c>
      <c r="AY215" s="113" t="s">
        <v>125</v>
      </c>
    </row>
    <row r="216" spans="2:51" s="6" customFormat="1" ht="15.75" customHeight="1">
      <c r="B216" s="111"/>
      <c r="E216" s="113"/>
      <c r="F216" s="310" t="s">
        <v>317</v>
      </c>
      <c r="G216" s="311"/>
      <c r="H216" s="311"/>
      <c r="I216" s="311"/>
      <c r="K216" s="114">
        <v>1.212</v>
      </c>
      <c r="S216" s="111"/>
      <c r="T216" s="115"/>
      <c r="AA216" s="116"/>
      <c r="AT216" s="113" t="s">
        <v>135</v>
      </c>
      <c r="AU216" s="113" t="s">
        <v>76</v>
      </c>
      <c r="AV216" s="113" t="s">
        <v>76</v>
      </c>
      <c r="AW216" s="113" t="s">
        <v>84</v>
      </c>
      <c r="AX216" s="113" t="s">
        <v>65</v>
      </c>
      <c r="AY216" s="113" t="s">
        <v>125</v>
      </c>
    </row>
    <row r="217" spans="2:51" s="6" customFormat="1" ht="15.75" customHeight="1">
      <c r="B217" s="111"/>
      <c r="E217" s="113"/>
      <c r="F217" s="310" t="s">
        <v>318</v>
      </c>
      <c r="G217" s="311"/>
      <c r="H217" s="311"/>
      <c r="I217" s="311"/>
      <c r="K217" s="114">
        <v>3.24</v>
      </c>
      <c r="S217" s="111"/>
      <c r="T217" s="115"/>
      <c r="AA217" s="116"/>
      <c r="AT217" s="113" t="s">
        <v>135</v>
      </c>
      <c r="AU217" s="113" t="s">
        <v>76</v>
      </c>
      <c r="AV217" s="113" t="s">
        <v>76</v>
      </c>
      <c r="AW217" s="113" t="s">
        <v>84</v>
      </c>
      <c r="AX217" s="113" t="s">
        <v>65</v>
      </c>
      <c r="AY217" s="113" t="s">
        <v>125</v>
      </c>
    </row>
    <row r="218" spans="2:51" s="6" customFormat="1" ht="15.75" customHeight="1">
      <c r="B218" s="126"/>
      <c r="E218" s="128"/>
      <c r="F218" s="319" t="s">
        <v>319</v>
      </c>
      <c r="G218" s="320"/>
      <c r="H218" s="320"/>
      <c r="I218" s="320"/>
      <c r="K218" s="128"/>
      <c r="S218" s="126"/>
      <c r="T218" s="129"/>
      <c r="AA218" s="130"/>
      <c r="AT218" s="128" t="s">
        <v>135</v>
      </c>
      <c r="AU218" s="128" t="s">
        <v>76</v>
      </c>
      <c r="AV218" s="128" t="s">
        <v>71</v>
      </c>
      <c r="AW218" s="128" t="s">
        <v>84</v>
      </c>
      <c r="AX218" s="128" t="s">
        <v>65</v>
      </c>
      <c r="AY218" s="128" t="s">
        <v>125</v>
      </c>
    </row>
    <row r="219" spans="2:51" s="6" customFormat="1" ht="15.75" customHeight="1">
      <c r="B219" s="111"/>
      <c r="E219" s="113"/>
      <c r="F219" s="310" t="s">
        <v>320</v>
      </c>
      <c r="G219" s="311"/>
      <c r="H219" s="311"/>
      <c r="I219" s="311"/>
      <c r="K219" s="114">
        <v>0.675</v>
      </c>
      <c r="S219" s="111"/>
      <c r="T219" s="115"/>
      <c r="AA219" s="116"/>
      <c r="AT219" s="113" t="s">
        <v>135</v>
      </c>
      <c r="AU219" s="113" t="s">
        <v>76</v>
      </c>
      <c r="AV219" s="113" t="s">
        <v>76</v>
      </c>
      <c r="AW219" s="113" t="s">
        <v>84</v>
      </c>
      <c r="AX219" s="113" t="s">
        <v>65</v>
      </c>
      <c r="AY219" s="113" t="s">
        <v>125</v>
      </c>
    </row>
    <row r="220" spans="2:51" s="6" customFormat="1" ht="15.75" customHeight="1">
      <c r="B220" s="117"/>
      <c r="E220" s="118"/>
      <c r="F220" s="313" t="s">
        <v>139</v>
      </c>
      <c r="G220" s="314"/>
      <c r="H220" s="314"/>
      <c r="I220" s="314"/>
      <c r="K220" s="119">
        <v>396.029</v>
      </c>
      <c r="S220" s="117"/>
      <c r="T220" s="120"/>
      <c r="AA220" s="121"/>
      <c r="AT220" s="118" t="s">
        <v>135</v>
      </c>
      <c r="AU220" s="118" t="s">
        <v>76</v>
      </c>
      <c r="AV220" s="118" t="s">
        <v>132</v>
      </c>
      <c r="AW220" s="118" t="s">
        <v>84</v>
      </c>
      <c r="AX220" s="118" t="s">
        <v>71</v>
      </c>
      <c r="AY220" s="118" t="s">
        <v>125</v>
      </c>
    </row>
    <row r="221" spans="2:65" s="6" customFormat="1" ht="15.75" customHeight="1">
      <c r="B221" s="20"/>
      <c r="C221" s="101" t="s">
        <v>321</v>
      </c>
      <c r="D221" s="101" t="s">
        <v>127</v>
      </c>
      <c r="E221" s="102" t="s">
        <v>322</v>
      </c>
      <c r="F221" s="308" t="s">
        <v>323</v>
      </c>
      <c r="G221" s="306"/>
      <c r="H221" s="306"/>
      <c r="I221" s="306"/>
      <c r="J221" s="104" t="s">
        <v>175</v>
      </c>
      <c r="K221" s="105">
        <v>72</v>
      </c>
      <c r="L221" s="309"/>
      <c r="M221" s="306"/>
      <c r="N221" s="305">
        <f>ROUND($L$221*$K$221,2)</f>
        <v>0</v>
      </c>
      <c r="O221" s="306"/>
      <c r="P221" s="306"/>
      <c r="Q221" s="306"/>
      <c r="R221" s="103" t="s">
        <v>131</v>
      </c>
      <c r="S221" s="20"/>
      <c r="T221" s="106"/>
      <c r="U221" s="107" t="s">
        <v>35</v>
      </c>
      <c r="X221" s="108">
        <v>0.00012</v>
      </c>
      <c r="Y221" s="108">
        <f>$X$221*$K$221</f>
        <v>0.00864</v>
      </c>
      <c r="Z221" s="108">
        <v>0</v>
      </c>
      <c r="AA221" s="109">
        <f>$Z$221*$K$221</f>
        <v>0</v>
      </c>
      <c r="AR221" s="69" t="s">
        <v>132</v>
      </c>
      <c r="AT221" s="69" t="s">
        <v>127</v>
      </c>
      <c r="AU221" s="69" t="s">
        <v>76</v>
      </c>
      <c r="AY221" s="6" t="s">
        <v>125</v>
      </c>
      <c r="BE221" s="110">
        <f>IF($U$221="základní",$N$221,0)</f>
        <v>0</v>
      </c>
      <c r="BF221" s="110">
        <f>IF($U$221="snížená",$N$221,0)</f>
        <v>0</v>
      </c>
      <c r="BG221" s="110">
        <f>IF($U$221="zákl. přenesená",$N$221,0)</f>
        <v>0</v>
      </c>
      <c r="BH221" s="110">
        <f>IF($U$221="sníž. přenesená",$N$221,0)</f>
        <v>0</v>
      </c>
      <c r="BI221" s="110">
        <f>IF($U$221="nulová",$N$221,0)</f>
        <v>0</v>
      </c>
      <c r="BJ221" s="69" t="s">
        <v>71</v>
      </c>
      <c r="BK221" s="110">
        <f>ROUND($L$221*$K$221,2)</f>
        <v>0</v>
      </c>
      <c r="BL221" s="69" t="s">
        <v>132</v>
      </c>
      <c r="BM221" s="69" t="s">
        <v>324</v>
      </c>
    </row>
    <row r="222" spans="2:51" s="6" customFormat="1" ht="27" customHeight="1">
      <c r="B222" s="126"/>
      <c r="E222" s="127"/>
      <c r="F222" s="319" t="s">
        <v>325</v>
      </c>
      <c r="G222" s="320"/>
      <c r="H222" s="320"/>
      <c r="I222" s="320"/>
      <c r="K222" s="128"/>
      <c r="S222" s="126"/>
      <c r="T222" s="129"/>
      <c r="AA222" s="130"/>
      <c r="AT222" s="128" t="s">
        <v>135</v>
      </c>
      <c r="AU222" s="128" t="s">
        <v>76</v>
      </c>
      <c r="AV222" s="128" t="s">
        <v>71</v>
      </c>
      <c r="AW222" s="128" t="s">
        <v>84</v>
      </c>
      <c r="AX222" s="128" t="s">
        <v>65</v>
      </c>
      <c r="AY222" s="128" t="s">
        <v>125</v>
      </c>
    </row>
    <row r="223" spans="2:51" s="6" customFormat="1" ht="15.75" customHeight="1">
      <c r="B223" s="111"/>
      <c r="E223" s="113"/>
      <c r="F223" s="310" t="s">
        <v>326</v>
      </c>
      <c r="G223" s="311"/>
      <c r="H223" s="311"/>
      <c r="I223" s="311"/>
      <c r="K223" s="114">
        <v>72</v>
      </c>
      <c r="S223" s="111"/>
      <c r="T223" s="115"/>
      <c r="AA223" s="116"/>
      <c r="AT223" s="113" t="s">
        <v>135</v>
      </c>
      <c r="AU223" s="113" t="s">
        <v>76</v>
      </c>
      <c r="AV223" s="113" t="s">
        <v>76</v>
      </c>
      <c r="AW223" s="113" t="s">
        <v>84</v>
      </c>
      <c r="AX223" s="113" t="s">
        <v>71</v>
      </c>
      <c r="AY223" s="113" t="s">
        <v>125</v>
      </c>
    </row>
    <row r="224" spans="2:65" s="6" customFormat="1" ht="27" customHeight="1">
      <c r="B224" s="20"/>
      <c r="C224" s="101" t="s">
        <v>327</v>
      </c>
      <c r="D224" s="101" t="s">
        <v>127</v>
      </c>
      <c r="E224" s="102" t="s">
        <v>328</v>
      </c>
      <c r="F224" s="308" t="s">
        <v>329</v>
      </c>
      <c r="G224" s="306"/>
      <c r="H224" s="306"/>
      <c r="I224" s="306"/>
      <c r="J224" s="104" t="s">
        <v>175</v>
      </c>
      <c r="K224" s="105">
        <v>83.875</v>
      </c>
      <c r="L224" s="309"/>
      <c r="M224" s="306"/>
      <c r="N224" s="305">
        <f>ROUND($L$224*$K$224,2)</f>
        <v>0</v>
      </c>
      <c r="O224" s="306"/>
      <c r="P224" s="306"/>
      <c r="Q224" s="306"/>
      <c r="R224" s="103" t="s">
        <v>131</v>
      </c>
      <c r="S224" s="20"/>
      <c r="T224" s="106"/>
      <c r="U224" s="107" t="s">
        <v>35</v>
      </c>
      <c r="X224" s="108">
        <v>0.00012</v>
      </c>
      <c r="Y224" s="108">
        <f>$X$224*$K$224</f>
        <v>0.010065000000000001</v>
      </c>
      <c r="Z224" s="108">
        <v>0</v>
      </c>
      <c r="AA224" s="109">
        <f>$Z$224*$K$224</f>
        <v>0</v>
      </c>
      <c r="AR224" s="69" t="s">
        <v>132</v>
      </c>
      <c r="AT224" s="69" t="s">
        <v>127</v>
      </c>
      <c r="AU224" s="69" t="s">
        <v>76</v>
      </c>
      <c r="AY224" s="6" t="s">
        <v>125</v>
      </c>
      <c r="BE224" s="110">
        <f>IF($U$224="základní",$N$224,0)</f>
        <v>0</v>
      </c>
      <c r="BF224" s="110">
        <f>IF($U$224="snížená",$N$224,0)</f>
        <v>0</v>
      </c>
      <c r="BG224" s="110">
        <f>IF($U$224="zákl. přenesená",$N$224,0)</f>
        <v>0</v>
      </c>
      <c r="BH224" s="110">
        <f>IF($U$224="sníž. přenesená",$N$224,0)</f>
        <v>0</v>
      </c>
      <c r="BI224" s="110">
        <f>IF($U$224="nulová",$N$224,0)</f>
        <v>0</v>
      </c>
      <c r="BJ224" s="69" t="s">
        <v>71</v>
      </c>
      <c r="BK224" s="110">
        <f>ROUND($L$224*$K$224,2)</f>
        <v>0</v>
      </c>
      <c r="BL224" s="69" t="s">
        <v>132</v>
      </c>
      <c r="BM224" s="69" t="s">
        <v>330</v>
      </c>
    </row>
    <row r="225" spans="2:51" s="6" customFormat="1" ht="27" customHeight="1">
      <c r="B225" s="111"/>
      <c r="E225" s="112"/>
      <c r="F225" s="310" t="s">
        <v>331</v>
      </c>
      <c r="G225" s="311"/>
      <c r="H225" s="311"/>
      <c r="I225" s="311"/>
      <c r="K225" s="114">
        <v>31.72</v>
      </c>
      <c r="S225" s="111"/>
      <c r="T225" s="115"/>
      <c r="AA225" s="116"/>
      <c r="AT225" s="113" t="s">
        <v>135</v>
      </c>
      <c r="AU225" s="113" t="s">
        <v>76</v>
      </c>
      <c r="AV225" s="113" t="s">
        <v>76</v>
      </c>
      <c r="AW225" s="113" t="s">
        <v>84</v>
      </c>
      <c r="AX225" s="113" t="s">
        <v>65</v>
      </c>
      <c r="AY225" s="113" t="s">
        <v>125</v>
      </c>
    </row>
    <row r="226" spans="2:51" s="6" customFormat="1" ht="27" customHeight="1">
      <c r="B226" s="111"/>
      <c r="E226" s="113"/>
      <c r="F226" s="310" t="s">
        <v>332</v>
      </c>
      <c r="G226" s="311"/>
      <c r="H226" s="311"/>
      <c r="I226" s="311"/>
      <c r="K226" s="114">
        <v>28.692</v>
      </c>
      <c r="S226" s="111"/>
      <c r="T226" s="115"/>
      <c r="AA226" s="116"/>
      <c r="AT226" s="113" t="s">
        <v>135</v>
      </c>
      <c r="AU226" s="113" t="s">
        <v>76</v>
      </c>
      <c r="AV226" s="113" t="s">
        <v>76</v>
      </c>
      <c r="AW226" s="113" t="s">
        <v>84</v>
      </c>
      <c r="AX226" s="113" t="s">
        <v>65</v>
      </c>
      <c r="AY226" s="113" t="s">
        <v>125</v>
      </c>
    </row>
    <row r="227" spans="2:51" s="6" customFormat="1" ht="15.75" customHeight="1">
      <c r="B227" s="111"/>
      <c r="E227" s="113"/>
      <c r="F227" s="310" t="s">
        <v>333</v>
      </c>
      <c r="G227" s="311"/>
      <c r="H227" s="311"/>
      <c r="I227" s="311"/>
      <c r="K227" s="114">
        <v>1.818</v>
      </c>
      <c r="S227" s="111"/>
      <c r="T227" s="115"/>
      <c r="AA227" s="116"/>
      <c r="AT227" s="113" t="s">
        <v>135</v>
      </c>
      <c r="AU227" s="113" t="s">
        <v>76</v>
      </c>
      <c r="AV227" s="113" t="s">
        <v>76</v>
      </c>
      <c r="AW227" s="113" t="s">
        <v>84</v>
      </c>
      <c r="AX227" s="113" t="s">
        <v>65</v>
      </c>
      <c r="AY227" s="113" t="s">
        <v>125</v>
      </c>
    </row>
    <row r="228" spans="2:51" s="6" customFormat="1" ht="15.75" customHeight="1">
      <c r="B228" s="111"/>
      <c r="E228" s="113"/>
      <c r="F228" s="310" t="s">
        <v>334</v>
      </c>
      <c r="G228" s="311"/>
      <c r="H228" s="311"/>
      <c r="I228" s="311"/>
      <c r="K228" s="114">
        <v>9.24</v>
      </c>
      <c r="S228" s="111"/>
      <c r="T228" s="115"/>
      <c r="AA228" s="116"/>
      <c r="AT228" s="113" t="s">
        <v>135</v>
      </c>
      <c r="AU228" s="113" t="s">
        <v>76</v>
      </c>
      <c r="AV228" s="113" t="s">
        <v>76</v>
      </c>
      <c r="AW228" s="113" t="s">
        <v>84</v>
      </c>
      <c r="AX228" s="113" t="s">
        <v>65</v>
      </c>
      <c r="AY228" s="113" t="s">
        <v>125</v>
      </c>
    </row>
    <row r="229" spans="2:51" s="6" customFormat="1" ht="15.75" customHeight="1">
      <c r="B229" s="111"/>
      <c r="E229" s="113"/>
      <c r="F229" s="310" t="s">
        <v>335</v>
      </c>
      <c r="G229" s="311"/>
      <c r="H229" s="311"/>
      <c r="I229" s="311"/>
      <c r="K229" s="114">
        <v>12.405</v>
      </c>
      <c r="S229" s="111"/>
      <c r="T229" s="115"/>
      <c r="AA229" s="116"/>
      <c r="AT229" s="113" t="s">
        <v>135</v>
      </c>
      <c r="AU229" s="113" t="s">
        <v>76</v>
      </c>
      <c r="AV229" s="113" t="s">
        <v>76</v>
      </c>
      <c r="AW229" s="113" t="s">
        <v>84</v>
      </c>
      <c r="AX229" s="113" t="s">
        <v>65</v>
      </c>
      <c r="AY229" s="113" t="s">
        <v>125</v>
      </c>
    </row>
    <row r="230" spans="2:51" s="6" customFormat="1" ht="15.75" customHeight="1">
      <c r="B230" s="117"/>
      <c r="E230" s="118"/>
      <c r="F230" s="313" t="s">
        <v>139</v>
      </c>
      <c r="G230" s="314"/>
      <c r="H230" s="314"/>
      <c r="I230" s="314"/>
      <c r="K230" s="119">
        <v>83.875</v>
      </c>
      <c r="S230" s="117"/>
      <c r="T230" s="120"/>
      <c r="AA230" s="121"/>
      <c r="AT230" s="118" t="s">
        <v>135</v>
      </c>
      <c r="AU230" s="118" t="s">
        <v>76</v>
      </c>
      <c r="AV230" s="118" t="s">
        <v>132</v>
      </c>
      <c r="AW230" s="118" t="s">
        <v>84</v>
      </c>
      <c r="AX230" s="118" t="s">
        <v>71</v>
      </c>
      <c r="AY230" s="118" t="s">
        <v>125</v>
      </c>
    </row>
    <row r="231" spans="2:65" s="6" customFormat="1" ht="15.75" customHeight="1">
      <c r="B231" s="20"/>
      <c r="C231" s="101" t="s">
        <v>336</v>
      </c>
      <c r="D231" s="101" t="s">
        <v>127</v>
      </c>
      <c r="E231" s="102" t="s">
        <v>337</v>
      </c>
      <c r="F231" s="308" t="s">
        <v>338</v>
      </c>
      <c r="G231" s="306"/>
      <c r="H231" s="306"/>
      <c r="I231" s="306"/>
      <c r="J231" s="104" t="s">
        <v>175</v>
      </c>
      <c r="K231" s="105">
        <v>430.76</v>
      </c>
      <c r="L231" s="309"/>
      <c r="M231" s="306"/>
      <c r="N231" s="305">
        <f>ROUND($L$231*$K$231,2)</f>
        <v>0</v>
      </c>
      <c r="O231" s="306"/>
      <c r="P231" s="306"/>
      <c r="Q231" s="306"/>
      <c r="R231" s="103" t="s">
        <v>131</v>
      </c>
      <c r="S231" s="20"/>
      <c r="T231" s="106"/>
      <c r="U231" s="107" t="s">
        <v>35</v>
      </c>
      <c r="X231" s="108">
        <v>0</v>
      </c>
      <c r="Y231" s="108">
        <f>$X$231*$K$231</f>
        <v>0</v>
      </c>
      <c r="Z231" s="108">
        <v>0</v>
      </c>
      <c r="AA231" s="109">
        <f>$Z$231*$K$231</f>
        <v>0</v>
      </c>
      <c r="AR231" s="69" t="s">
        <v>132</v>
      </c>
      <c r="AT231" s="69" t="s">
        <v>127</v>
      </c>
      <c r="AU231" s="69" t="s">
        <v>76</v>
      </c>
      <c r="AY231" s="6" t="s">
        <v>125</v>
      </c>
      <c r="BE231" s="110">
        <f>IF($U$231="základní",$N$231,0)</f>
        <v>0</v>
      </c>
      <c r="BF231" s="110">
        <f>IF($U$231="snížená",$N$231,0)</f>
        <v>0</v>
      </c>
      <c r="BG231" s="110">
        <f>IF($U$231="zákl. přenesená",$N$231,0)</f>
        <v>0</v>
      </c>
      <c r="BH231" s="110">
        <f>IF($U$231="sníž. přenesená",$N$231,0)</f>
        <v>0</v>
      </c>
      <c r="BI231" s="110">
        <f>IF($U$231="nulová",$N$231,0)</f>
        <v>0</v>
      </c>
      <c r="BJ231" s="69" t="s">
        <v>71</v>
      </c>
      <c r="BK231" s="110">
        <f>ROUND($L$231*$K$231,2)</f>
        <v>0</v>
      </c>
      <c r="BL231" s="69" t="s">
        <v>132</v>
      </c>
      <c r="BM231" s="69" t="s">
        <v>339</v>
      </c>
    </row>
    <row r="232" spans="2:51" s="6" customFormat="1" ht="27" customHeight="1">
      <c r="B232" s="111"/>
      <c r="E232" s="112"/>
      <c r="F232" s="310" t="s">
        <v>245</v>
      </c>
      <c r="G232" s="311"/>
      <c r="H232" s="311"/>
      <c r="I232" s="311"/>
      <c r="K232" s="114">
        <v>430.76</v>
      </c>
      <c r="S232" s="111"/>
      <c r="T232" s="115"/>
      <c r="AA232" s="116"/>
      <c r="AT232" s="113" t="s">
        <v>135</v>
      </c>
      <c r="AU232" s="113" t="s">
        <v>76</v>
      </c>
      <c r="AV232" s="113" t="s">
        <v>76</v>
      </c>
      <c r="AW232" s="113" t="s">
        <v>84</v>
      </c>
      <c r="AX232" s="113" t="s">
        <v>71</v>
      </c>
      <c r="AY232" s="113" t="s">
        <v>125</v>
      </c>
    </row>
    <row r="233" spans="2:65" s="6" customFormat="1" ht="27" customHeight="1">
      <c r="B233" s="20"/>
      <c r="C233" s="101" t="s">
        <v>340</v>
      </c>
      <c r="D233" s="101" t="s">
        <v>127</v>
      </c>
      <c r="E233" s="102" t="s">
        <v>341</v>
      </c>
      <c r="F233" s="308" t="s">
        <v>342</v>
      </c>
      <c r="G233" s="306"/>
      <c r="H233" s="306"/>
      <c r="I233" s="306"/>
      <c r="J233" s="104" t="s">
        <v>343</v>
      </c>
      <c r="K233" s="105">
        <v>2</v>
      </c>
      <c r="L233" s="309"/>
      <c r="M233" s="306"/>
      <c r="N233" s="305">
        <f>ROUND($L$233*$K$233,2)</f>
        <v>0</v>
      </c>
      <c r="O233" s="306"/>
      <c r="P233" s="306"/>
      <c r="Q233" s="306"/>
      <c r="R233" s="103" t="s">
        <v>131</v>
      </c>
      <c r="S233" s="20"/>
      <c r="T233" s="106"/>
      <c r="U233" s="107" t="s">
        <v>35</v>
      </c>
      <c r="X233" s="108">
        <v>0</v>
      </c>
      <c r="Y233" s="108">
        <f>$X$233*$K$233</f>
        <v>0</v>
      </c>
      <c r="Z233" s="108">
        <v>0</v>
      </c>
      <c r="AA233" s="109">
        <f>$Z$233*$K$233</f>
        <v>0</v>
      </c>
      <c r="AR233" s="69" t="s">
        <v>132</v>
      </c>
      <c r="AT233" s="69" t="s">
        <v>127</v>
      </c>
      <c r="AU233" s="69" t="s">
        <v>76</v>
      </c>
      <c r="AY233" s="6" t="s">
        <v>125</v>
      </c>
      <c r="BE233" s="110">
        <f>IF($U$233="základní",$N$233,0)</f>
        <v>0</v>
      </c>
      <c r="BF233" s="110">
        <f>IF($U$233="snížená",$N$233,0)</f>
        <v>0</v>
      </c>
      <c r="BG233" s="110">
        <f>IF($U$233="zákl. přenesená",$N$233,0)</f>
        <v>0</v>
      </c>
      <c r="BH233" s="110">
        <f>IF($U$233="sníž. přenesená",$N$233,0)</f>
        <v>0</v>
      </c>
      <c r="BI233" s="110">
        <f>IF($U$233="nulová",$N$233,0)</f>
        <v>0</v>
      </c>
      <c r="BJ233" s="69" t="s">
        <v>71</v>
      </c>
      <c r="BK233" s="110">
        <f>ROUND($L$233*$K$233,2)</f>
        <v>0</v>
      </c>
      <c r="BL233" s="69" t="s">
        <v>132</v>
      </c>
      <c r="BM233" s="69" t="s">
        <v>344</v>
      </c>
    </row>
    <row r="234" spans="2:51" s="6" customFormat="1" ht="15.75" customHeight="1">
      <c r="B234" s="111"/>
      <c r="E234" s="112"/>
      <c r="F234" s="310" t="s">
        <v>345</v>
      </c>
      <c r="G234" s="311"/>
      <c r="H234" s="311"/>
      <c r="I234" s="311"/>
      <c r="K234" s="114">
        <v>2</v>
      </c>
      <c r="S234" s="111"/>
      <c r="T234" s="115"/>
      <c r="AA234" s="116"/>
      <c r="AT234" s="113" t="s">
        <v>135</v>
      </c>
      <c r="AU234" s="113" t="s">
        <v>76</v>
      </c>
      <c r="AV234" s="113" t="s">
        <v>76</v>
      </c>
      <c r="AW234" s="113" t="s">
        <v>84</v>
      </c>
      <c r="AX234" s="113" t="s">
        <v>71</v>
      </c>
      <c r="AY234" s="113" t="s">
        <v>125</v>
      </c>
    </row>
    <row r="235" spans="2:65" s="6" customFormat="1" ht="15.75" customHeight="1">
      <c r="B235" s="20"/>
      <c r="C235" s="125" t="s">
        <v>346</v>
      </c>
      <c r="D235" s="125" t="s">
        <v>194</v>
      </c>
      <c r="E235" s="123" t="s">
        <v>347</v>
      </c>
      <c r="F235" s="315" t="s">
        <v>348</v>
      </c>
      <c r="G235" s="316"/>
      <c r="H235" s="316"/>
      <c r="I235" s="316"/>
      <c r="J235" s="122" t="s">
        <v>343</v>
      </c>
      <c r="K235" s="124">
        <v>2</v>
      </c>
      <c r="L235" s="317"/>
      <c r="M235" s="316"/>
      <c r="N235" s="318">
        <f>ROUND($L$235*$K$235,2)</f>
        <v>0</v>
      </c>
      <c r="O235" s="306"/>
      <c r="P235" s="306"/>
      <c r="Q235" s="306"/>
      <c r="R235" s="103" t="s">
        <v>131</v>
      </c>
      <c r="S235" s="20"/>
      <c r="T235" s="106"/>
      <c r="U235" s="107" t="s">
        <v>35</v>
      </c>
      <c r="X235" s="108">
        <v>0.000251</v>
      </c>
      <c r="Y235" s="108">
        <f>$X$235*$K$235</f>
        <v>0.000502</v>
      </c>
      <c r="Z235" s="108">
        <v>0</v>
      </c>
      <c r="AA235" s="109">
        <f>$Z$235*$K$235</f>
        <v>0</v>
      </c>
      <c r="AR235" s="69" t="s">
        <v>197</v>
      </c>
      <c r="AT235" s="69" t="s">
        <v>194</v>
      </c>
      <c r="AU235" s="69" t="s">
        <v>76</v>
      </c>
      <c r="AY235" s="6" t="s">
        <v>125</v>
      </c>
      <c r="BE235" s="110">
        <f>IF($U$235="základní",$N$235,0)</f>
        <v>0</v>
      </c>
      <c r="BF235" s="110">
        <f>IF($U$235="snížená",$N$235,0)</f>
        <v>0</v>
      </c>
      <c r="BG235" s="110">
        <f>IF($U$235="zákl. přenesená",$N$235,0)</f>
        <v>0</v>
      </c>
      <c r="BH235" s="110">
        <f>IF($U$235="sníž. přenesená",$N$235,0)</f>
        <v>0</v>
      </c>
      <c r="BI235" s="110">
        <f>IF($U$235="nulová",$N$235,0)</f>
        <v>0</v>
      </c>
      <c r="BJ235" s="69" t="s">
        <v>71</v>
      </c>
      <c r="BK235" s="110">
        <f>ROUND($L$235*$K$235,2)</f>
        <v>0</v>
      </c>
      <c r="BL235" s="69" t="s">
        <v>132</v>
      </c>
      <c r="BM235" s="69" t="s">
        <v>349</v>
      </c>
    </row>
    <row r="236" spans="2:63" s="92" customFormat="1" ht="30.75" customHeight="1">
      <c r="B236" s="93"/>
      <c r="D236" s="100" t="s">
        <v>89</v>
      </c>
      <c r="N236" s="302">
        <f>$BK$236</f>
        <v>0</v>
      </c>
      <c r="O236" s="303"/>
      <c r="P236" s="303"/>
      <c r="Q236" s="303"/>
      <c r="S236" s="93"/>
      <c r="T236" s="96"/>
      <c r="W236" s="97">
        <f>SUM($W$237:$W$239)</f>
        <v>0</v>
      </c>
      <c r="Y236" s="97">
        <f>SUM($Y$237:$Y$239)</f>
        <v>0.051</v>
      </c>
      <c r="AA236" s="98">
        <f>SUM($AA$237:$AA$239)</f>
        <v>0</v>
      </c>
      <c r="AR236" s="95" t="s">
        <v>71</v>
      </c>
      <c r="AT236" s="95" t="s">
        <v>64</v>
      </c>
      <c r="AU236" s="95" t="s">
        <v>71</v>
      </c>
      <c r="AY236" s="95" t="s">
        <v>125</v>
      </c>
      <c r="BK236" s="99">
        <f>SUM($BK$237:$BK$239)</f>
        <v>0</v>
      </c>
    </row>
    <row r="237" spans="2:65" s="6" customFormat="1" ht="27" customHeight="1">
      <c r="B237" s="20"/>
      <c r="C237" s="104" t="s">
        <v>350</v>
      </c>
      <c r="D237" s="104" t="s">
        <v>127</v>
      </c>
      <c r="E237" s="102" t="s">
        <v>351</v>
      </c>
      <c r="F237" s="308" t="s">
        <v>352</v>
      </c>
      <c r="G237" s="306"/>
      <c r="H237" s="306"/>
      <c r="I237" s="306"/>
      <c r="J237" s="104" t="s">
        <v>343</v>
      </c>
      <c r="K237" s="105">
        <v>2</v>
      </c>
      <c r="L237" s="309"/>
      <c r="M237" s="306"/>
      <c r="N237" s="305">
        <f>ROUND($L$237*$K$237,2)</f>
        <v>0</v>
      </c>
      <c r="O237" s="306"/>
      <c r="P237" s="306"/>
      <c r="Q237" s="306"/>
      <c r="R237" s="103" t="s">
        <v>131</v>
      </c>
      <c r="S237" s="20"/>
      <c r="T237" s="106"/>
      <c r="U237" s="107" t="s">
        <v>35</v>
      </c>
      <c r="X237" s="108">
        <v>0</v>
      </c>
      <c r="Y237" s="108">
        <f>$X$237*$K$237</f>
        <v>0</v>
      </c>
      <c r="Z237" s="108">
        <v>0</v>
      </c>
      <c r="AA237" s="109">
        <f>$Z$237*$K$237</f>
        <v>0</v>
      </c>
      <c r="AR237" s="69" t="s">
        <v>132</v>
      </c>
      <c r="AT237" s="69" t="s">
        <v>127</v>
      </c>
      <c r="AU237" s="69" t="s">
        <v>76</v>
      </c>
      <c r="AY237" s="69" t="s">
        <v>125</v>
      </c>
      <c r="BE237" s="110">
        <f>IF($U$237="základní",$N$237,0)</f>
        <v>0</v>
      </c>
      <c r="BF237" s="110">
        <f>IF($U$237="snížená",$N$237,0)</f>
        <v>0</v>
      </c>
      <c r="BG237" s="110">
        <f>IF($U$237="zákl. přenesená",$N$237,0)</f>
        <v>0</v>
      </c>
      <c r="BH237" s="110">
        <f>IF($U$237="sníž. přenesená",$N$237,0)</f>
        <v>0</v>
      </c>
      <c r="BI237" s="110">
        <f>IF($U$237="nulová",$N$237,0)</f>
        <v>0</v>
      </c>
      <c r="BJ237" s="69" t="s">
        <v>71</v>
      </c>
      <c r="BK237" s="110">
        <f>ROUND($L$237*$K$237,2)</f>
        <v>0</v>
      </c>
      <c r="BL237" s="69" t="s">
        <v>132</v>
      </c>
      <c r="BM237" s="69" t="s">
        <v>353</v>
      </c>
    </row>
    <row r="238" spans="2:51" s="6" customFormat="1" ht="15.75" customHeight="1">
      <c r="B238" s="111"/>
      <c r="E238" s="112"/>
      <c r="F238" s="310" t="s">
        <v>354</v>
      </c>
      <c r="G238" s="311"/>
      <c r="H238" s="311"/>
      <c r="I238" s="311"/>
      <c r="K238" s="114">
        <v>2</v>
      </c>
      <c r="S238" s="111"/>
      <c r="T238" s="115"/>
      <c r="AA238" s="116"/>
      <c r="AT238" s="113" t="s">
        <v>135</v>
      </c>
      <c r="AU238" s="113" t="s">
        <v>76</v>
      </c>
      <c r="AV238" s="113" t="s">
        <v>76</v>
      </c>
      <c r="AW238" s="113" t="s">
        <v>84</v>
      </c>
      <c r="AX238" s="113" t="s">
        <v>71</v>
      </c>
      <c r="AY238" s="113" t="s">
        <v>125</v>
      </c>
    </row>
    <row r="239" spans="2:65" s="6" customFormat="1" ht="27" customHeight="1">
      <c r="B239" s="20"/>
      <c r="C239" s="125" t="s">
        <v>355</v>
      </c>
      <c r="D239" s="125" t="s">
        <v>194</v>
      </c>
      <c r="E239" s="123" t="s">
        <v>356</v>
      </c>
      <c r="F239" s="315" t="s">
        <v>357</v>
      </c>
      <c r="G239" s="316"/>
      <c r="H239" s="316"/>
      <c r="I239" s="316"/>
      <c r="J239" s="122" t="s">
        <v>343</v>
      </c>
      <c r="K239" s="124">
        <v>2</v>
      </c>
      <c r="L239" s="317"/>
      <c r="M239" s="316"/>
      <c r="N239" s="318">
        <f>ROUND($L$239*$K$239,2)</f>
        <v>0</v>
      </c>
      <c r="O239" s="306"/>
      <c r="P239" s="306"/>
      <c r="Q239" s="306"/>
      <c r="R239" s="103"/>
      <c r="S239" s="20"/>
      <c r="T239" s="106"/>
      <c r="U239" s="107" t="s">
        <v>35</v>
      </c>
      <c r="X239" s="108">
        <v>0.0255</v>
      </c>
      <c r="Y239" s="108">
        <f>$X$239*$K$239</f>
        <v>0.051</v>
      </c>
      <c r="Z239" s="108">
        <v>0</v>
      </c>
      <c r="AA239" s="109">
        <f>$Z$239*$K$239</f>
        <v>0</v>
      </c>
      <c r="AR239" s="69" t="s">
        <v>197</v>
      </c>
      <c r="AT239" s="69" t="s">
        <v>194</v>
      </c>
      <c r="AU239" s="69" t="s">
        <v>76</v>
      </c>
      <c r="AY239" s="6" t="s">
        <v>125</v>
      </c>
      <c r="BE239" s="110">
        <f>IF($U$239="základní",$N$239,0)</f>
        <v>0</v>
      </c>
      <c r="BF239" s="110">
        <f>IF($U$239="snížená",$N$239,0)</f>
        <v>0</v>
      </c>
      <c r="BG239" s="110">
        <f>IF($U$239="zákl. přenesená",$N$239,0)</f>
        <v>0</v>
      </c>
      <c r="BH239" s="110">
        <f>IF($U$239="sníž. přenesená",$N$239,0)</f>
        <v>0</v>
      </c>
      <c r="BI239" s="110">
        <f>IF($U$239="nulová",$N$239,0)</f>
        <v>0</v>
      </c>
      <c r="BJ239" s="69" t="s">
        <v>71</v>
      </c>
      <c r="BK239" s="110">
        <f>ROUND($L$239*$K$239,2)</f>
        <v>0</v>
      </c>
      <c r="BL239" s="69" t="s">
        <v>132</v>
      </c>
      <c r="BM239" s="69" t="s">
        <v>358</v>
      </c>
    </row>
    <row r="240" spans="2:63" s="92" customFormat="1" ht="30.75" customHeight="1">
      <c r="B240" s="93"/>
      <c r="D240" s="100" t="s">
        <v>90</v>
      </c>
      <c r="N240" s="302">
        <f>$BK$240</f>
        <v>0</v>
      </c>
      <c r="O240" s="303"/>
      <c r="P240" s="303"/>
      <c r="Q240" s="303"/>
      <c r="S240" s="93"/>
      <c r="T240" s="96"/>
      <c r="W240" s="97">
        <f>SUM($W$241:$W$250)</f>
        <v>0</v>
      </c>
      <c r="Y240" s="97">
        <f>SUM($Y$241:$Y$250)</f>
        <v>0</v>
      </c>
      <c r="AA240" s="98">
        <f>SUM($AA$241:$AA$250)</f>
        <v>0</v>
      </c>
      <c r="AR240" s="95" t="s">
        <v>71</v>
      </c>
      <c r="AT240" s="95" t="s">
        <v>64</v>
      </c>
      <c r="AU240" s="95" t="s">
        <v>71</v>
      </c>
      <c r="AY240" s="95" t="s">
        <v>125</v>
      </c>
      <c r="BK240" s="99">
        <f>SUM($BK$241:$BK$250)</f>
        <v>0</v>
      </c>
    </row>
    <row r="241" spans="2:65" s="6" customFormat="1" ht="75" customHeight="1">
      <c r="B241" s="20"/>
      <c r="C241" s="104" t="s">
        <v>359</v>
      </c>
      <c r="D241" s="104" t="s">
        <v>127</v>
      </c>
      <c r="E241" s="102" t="s">
        <v>360</v>
      </c>
      <c r="F241" s="308" t="s">
        <v>361</v>
      </c>
      <c r="G241" s="306"/>
      <c r="H241" s="306"/>
      <c r="I241" s="306"/>
      <c r="J241" s="104" t="s">
        <v>175</v>
      </c>
      <c r="K241" s="105">
        <v>552.064</v>
      </c>
      <c r="L241" s="309"/>
      <c r="M241" s="306"/>
      <c r="N241" s="305">
        <f>ROUND($L$241*$K$241,2)</f>
        <v>0</v>
      </c>
      <c r="O241" s="306"/>
      <c r="P241" s="306"/>
      <c r="Q241" s="306"/>
      <c r="R241" s="103"/>
      <c r="S241" s="20"/>
      <c r="T241" s="106"/>
      <c r="U241" s="107" t="s">
        <v>35</v>
      </c>
      <c r="X241" s="108">
        <v>0</v>
      </c>
      <c r="Y241" s="108">
        <f>$X$241*$K$241</f>
        <v>0</v>
      </c>
      <c r="Z241" s="108">
        <v>0</v>
      </c>
      <c r="AA241" s="109">
        <f>$Z$241*$K$241</f>
        <v>0</v>
      </c>
      <c r="AR241" s="69" t="s">
        <v>132</v>
      </c>
      <c r="AT241" s="69" t="s">
        <v>127</v>
      </c>
      <c r="AU241" s="69" t="s">
        <v>76</v>
      </c>
      <c r="AY241" s="69" t="s">
        <v>125</v>
      </c>
      <c r="BE241" s="110">
        <f>IF($U$241="základní",$N$241,0)</f>
        <v>0</v>
      </c>
      <c r="BF241" s="110">
        <f>IF($U$241="snížená",$N$241,0)</f>
        <v>0</v>
      </c>
      <c r="BG241" s="110">
        <f>IF($U$241="zákl. přenesená",$N$241,0)</f>
        <v>0</v>
      </c>
      <c r="BH241" s="110">
        <f>IF($U$241="sníž. přenesená",$N$241,0)</f>
        <v>0</v>
      </c>
      <c r="BI241" s="110">
        <f>IF($U$241="nulová",$N$241,0)</f>
        <v>0</v>
      </c>
      <c r="BJ241" s="69" t="s">
        <v>71</v>
      </c>
      <c r="BK241" s="110">
        <f>ROUND($L$241*$K$241,2)</f>
        <v>0</v>
      </c>
      <c r="BL241" s="69" t="s">
        <v>132</v>
      </c>
      <c r="BM241" s="69" t="s">
        <v>362</v>
      </c>
    </row>
    <row r="242" spans="2:51" s="6" customFormat="1" ht="15.75" customHeight="1">
      <c r="B242" s="111"/>
      <c r="E242" s="112"/>
      <c r="F242" s="310" t="s">
        <v>363</v>
      </c>
      <c r="G242" s="311"/>
      <c r="H242" s="311"/>
      <c r="I242" s="311"/>
      <c r="K242" s="114">
        <v>175.168</v>
      </c>
      <c r="S242" s="111"/>
      <c r="T242" s="115"/>
      <c r="AA242" s="116"/>
      <c r="AT242" s="113" t="s">
        <v>135</v>
      </c>
      <c r="AU242" s="113" t="s">
        <v>76</v>
      </c>
      <c r="AV242" s="113" t="s">
        <v>76</v>
      </c>
      <c r="AW242" s="113" t="s">
        <v>84</v>
      </c>
      <c r="AX242" s="113" t="s">
        <v>65</v>
      </c>
      <c r="AY242" s="113" t="s">
        <v>125</v>
      </c>
    </row>
    <row r="243" spans="2:51" s="6" customFormat="1" ht="15.75" customHeight="1">
      <c r="B243" s="111"/>
      <c r="E243" s="113"/>
      <c r="F243" s="310" t="s">
        <v>364</v>
      </c>
      <c r="G243" s="311"/>
      <c r="H243" s="311"/>
      <c r="I243" s="311"/>
      <c r="K243" s="114">
        <v>181.608</v>
      </c>
      <c r="S243" s="111"/>
      <c r="T243" s="115"/>
      <c r="AA243" s="116"/>
      <c r="AT243" s="113" t="s">
        <v>135</v>
      </c>
      <c r="AU243" s="113" t="s">
        <v>76</v>
      </c>
      <c r="AV243" s="113" t="s">
        <v>76</v>
      </c>
      <c r="AW243" s="113" t="s">
        <v>84</v>
      </c>
      <c r="AX243" s="113" t="s">
        <v>65</v>
      </c>
      <c r="AY243" s="113" t="s">
        <v>125</v>
      </c>
    </row>
    <row r="244" spans="2:51" s="6" customFormat="1" ht="15.75" customHeight="1">
      <c r="B244" s="111"/>
      <c r="E244" s="113"/>
      <c r="F244" s="310" t="s">
        <v>365</v>
      </c>
      <c r="G244" s="311"/>
      <c r="H244" s="311"/>
      <c r="I244" s="311"/>
      <c r="K244" s="114">
        <v>97.644</v>
      </c>
      <c r="S244" s="111"/>
      <c r="T244" s="115"/>
      <c r="AA244" s="116"/>
      <c r="AT244" s="113" t="s">
        <v>135</v>
      </c>
      <c r="AU244" s="113" t="s">
        <v>76</v>
      </c>
      <c r="AV244" s="113" t="s">
        <v>76</v>
      </c>
      <c r="AW244" s="113" t="s">
        <v>84</v>
      </c>
      <c r="AX244" s="113" t="s">
        <v>65</v>
      </c>
      <c r="AY244" s="113" t="s">
        <v>125</v>
      </c>
    </row>
    <row r="245" spans="2:51" s="6" customFormat="1" ht="15.75" customHeight="1">
      <c r="B245" s="111"/>
      <c r="E245" s="113"/>
      <c r="F245" s="310" t="s">
        <v>366</v>
      </c>
      <c r="G245" s="311"/>
      <c r="H245" s="311"/>
      <c r="I245" s="311"/>
      <c r="K245" s="114">
        <v>97.644</v>
      </c>
      <c r="S245" s="111"/>
      <c r="T245" s="115"/>
      <c r="AA245" s="116"/>
      <c r="AT245" s="113" t="s">
        <v>135</v>
      </c>
      <c r="AU245" s="113" t="s">
        <v>76</v>
      </c>
      <c r="AV245" s="113" t="s">
        <v>76</v>
      </c>
      <c r="AW245" s="113" t="s">
        <v>84</v>
      </c>
      <c r="AX245" s="113" t="s">
        <v>65</v>
      </c>
      <c r="AY245" s="113" t="s">
        <v>125</v>
      </c>
    </row>
    <row r="246" spans="2:51" s="6" customFormat="1" ht="15.75" customHeight="1">
      <c r="B246" s="117"/>
      <c r="E246" s="118"/>
      <c r="F246" s="313" t="s">
        <v>139</v>
      </c>
      <c r="G246" s="314"/>
      <c r="H246" s="314"/>
      <c r="I246" s="314"/>
      <c r="K246" s="119">
        <v>552.064</v>
      </c>
      <c r="S246" s="117"/>
      <c r="T246" s="120"/>
      <c r="AA246" s="121"/>
      <c r="AT246" s="118" t="s">
        <v>135</v>
      </c>
      <c r="AU246" s="118" t="s">
        <v>76</v>
      </c>
      <c r="AV246" s="118" t="s">
        <v>132</v>
      </c>
      <c r="AW246" s="118" t="s">
        <v>84</v>
      </c>
      <c r="AX246" s="118" t="s">
        <v>71</v>
      </c>
      <c r="AY246" s="118" t="s">
        <v>125</v>
      </c>
    </row>
    <row r="247" spans="2:65" s="6" customFormat="1" ht="27" customHeight="1">
      <c r="B247" s="20"/>
      <c r="C247" s="101" t="s">
        <v>367</v>
      </c>
      <c r="D247" s="101" t="s">
        <v>127</v>
      </c>
      <c r="E247" s="102" t="s">
        <v>368</v>
      </c>
      <c r="F247" s="308" t="s">
        <v>369</v>
      </c>
      <c r="G247" s="306"/>
      <c r="H247" s="306"/>
      <c r="I247" s="306"/>
      <c r="J247" s="104" t="s">
        <v>175</v>
      </c>
      <c r="K247" s="105">
        <v>279.252</v>
      </c>
      <c r="L247" s="309"/>
      <c r="M247" s="306"/>
      <c r="N247" s="305">
        <f>ROUND($L$247*$K$247,2)</f>
        <v>0</v>
      </c>
      <c r="O247" s="306"/>
      <c r="P247" s="306"/>
      <c r="Q247" s="306"/>
      <c r="R247" s="103"/>
      <c r="S247" s="20"/>
      <c r="T247" s="106"/>
      <c r="U247" s="107" t="s">
        <v>35</v>
      </c>
      <c r="X247" s="108">
        <v>0</v>
      </c>
      <c r="Y247" s="108">
        <f>$X$247*$K$247</f>
        <v>0</v>
      </c>
      <c r="Z247" s="108">
        <v>0</v>
      </c>
      <c r="AA247" s="109">
        <f>$Z$247*$K$247</f>
        <v>0</v>
      </c>
      <c r="AR247" s="69" t="s">
        <v>132</v>
      </c>
      <c r="AT247" s="69" t="s">
        <v>127</v>
      </c>
      <c r="AU247" s="69" t="s">
        <v>76</v>
      </c>
      <c r="AY247" s="6" t="s">
        <v>125</v>
      </c>
      <c r="BE247" s="110">
        <f>IF($U$247="základní",$N$247,0)</f>
        <v>0</v>
      </c>
      <c r="BF247" s="110">
        <f>IF($U$247="snížená",$N$247,0)</f>
        <v>0</v>
      </c>
      <c r="BG247" s="110">
        <f>IF($U$247="zákl. přenesená",$N$247,0)</f>
        <v>0</v>
      </c>
      <c r="BH247" s="110">
        <f>IF($U$247="sníž. přenesená",$N$247,0)</f>
        <v>0</v>
      </c>
      <c r="BI247" s="110">
        <f>IF($U$247="nulová",$N$247,0)</f>
        <v>0</v>
      </c>
      <c r="BJ247" s="69" t="s">
        <v>71</v>
      </c>
      <c r="BK247" s="110">
        <f>ROUND($L$247*$K$247,2)</f>
        <v>0</v>
      </c>
      <c r="BL247" s="69" t="s">
        <v>132</v>
      </c>
      <c r="BM247" s="69" t="s">
        <v>370</v>
      </c>
    </row>
    <row r="248" spans="2:51" s="6" customFormat="1" ht="15.75" customHeight="1">
      <c r="B248" s="111"/>
      <c r="E248" s="112"/>
      <c r="F248" s="310" t="s">
        <v>364</v>
      </c>
      <c r="G248" s="311"/>
      <c r="H248" s="311"/>
      <c r="I248" s="311"/>
      <c r="K248" s="114">
        <v>181.608</v>
      </c>
      <c r="S248" s="111"/>
      <c r="T248" s="115"/>
      <c r="AA248" s="116"/>
      <c r="AT248" s="113" t="s">
        <v>135</v>
      </c>
      <c r="AU248" s="113" t="s">
        <v>76</v>
      </c>
      <c r="AV248" s="113" t="s">
        <v>76</v>
      </c>
      <c r="AW248" s="113" t="s">
        <v>84</v>
      </c>
      <c r="AX248" s="113" t="s">
        <v>65</v>
      </c>
      <c r="AY248" s="113" t="s">
        <v>125</v>
      </c>
    </row>
    <row r="249" spans="2:51" s="6" customFormat="1" ht="15.75" customHeight="1">
      <c r="B249" s="111"/>
      <c r="E249" s="113"/>
      <c r="F249" s="310" t="s">
        <v>365</v>
      </c>
      <c r="G249" s="311"/>
      <c r="H249" s="311"/>
      <c r="I249" s="311"/>
      <c r="K249" s="114">
        <v>97.644</v>
      </c>
      <c r="S249" s="111"/>
      <c r="T249" s="115"/>
      <c r="AA249" s="116"/>
      <c r="AT249" s="113" t="s">
        <v>135</v>
      </c>
      <c r="AU249" s="113" t="s">
        <v>76</v>
      </c>
      <c r="AV249" s="113" t="s">
        <v>76</v>
      </c>
      <c r="AW249" s="113" t="s">
        <v>84</v>
      </c>
      <c r="AX249" s="113" t="s">
        <v>65</v>
      </c>
      <c r="AY249" s="113" t="s">
        <v>125</v>
      </c>
    </row>
    <row r="250" spans="2:51" s="6" customFormat="1" ht="15.75" customHeight="1">
      <c r="B250" s="117"/>
      <c r="E250" s="118"/>
      <c r="F250" s="313" t="s">
        <v>139</v>
      </c>
      <c r="G250" s="314"/>
      <c r="H250" s="314"/>
      <c r="I250" s="314"/>
      <c r="K250" s="119">
        <v>279.252</v>
      </c>
      <c r="S250" s="117"/>
      <c r="T250" s="120"/>
      <c r="AA250" s="121"/>
      <c r="AT250" s="118" t="s">
        <v>135</v>
      </c>
      <c r="AU250" s="118" t="s">
        <v>76</v>
      </c>
      <c r="AV250" s="118" t="s">
        <v>132</v>
      </c>
      <c r="AW250" s="118" t="s">
        <v>84</v>
      </c>
      <c r="AX250" s="118" t="s">
        <v>71</v>
      </c>
      <c r="AY250" s="118" t="s">
        <v>125</v>
      </c>
    </row>
    <row r="251" spans="2:63" s="92" customFormat="1" ht="30.75" customHeight="1">
      <c r="B251" s="93"/>
      <c r="D251" s="100" t="s">
        <v>91</v>
      </c>
      <c r="N251" s="302">
        <f>$BK$251</f>
        <v>0</v>
      </c>
      <c r="O251" s="303"/>
      <c r="P251" s="303"/>
      <c r="Q251" s="303"/>
      <c r="S251" s="93"/>
      <c r="T251" s="96"/>
      <c r="W251" s="97">
        <f>SUM($W$252:$W$256)</f>
        <v>0</v>
      </c>
      <c r="Y251" s="97">
        <f>SUM($Y$252:$Y$256)</f>
        <v>0.006806400000000001</v>
      </c>
      <c r="AA251" s="98">
        <f>SUM($AA$252:$AA$256)</f>
        <v>0</v>
      </c>
      <c r="AR251" s="95" t="s">
        <v>71</v>
      </c>
      <c r="AT251" s="95" t="s">
        <v>64</v>
      </c>
      <c r="AU251" s="95" t="s">
        <v>71</v>
      </c>
      <c r="AY251" s="95" t="s">
        <v>125</v>
      </c>
      <c r="BK251" s="99">
        <f>SUM($BK$252:$BK$256)</f>
        <v>0</v>
      </c>
    </row>
    <row r="252" spans="2:65" s="6" customFormat="1" ht="27" customHeight="1">
      <c r="B252" s="20"/>
      <c r="C252" s="101" t="s">
        <v>371</v>
      </c>
      <c r="D252" s="101" t="s">
        <v>127</v>
      </c>
      <c r="E252" s="102" t="s">
        <v>372</v>
      </c>
      <c r="F252" s="308" t="s">
        <v>373</v>
      </c>
      <c r="G252" s="306"/>
      <c r="H252" s="306"/>
      <c r="I252" s="306"/>
      <c r="J252" s="104" t="s">
        <v>175</v>
      </c>
      <c r="K252" s="105">
        <v>170.16</v>
      </c>
      <c r="L252" s="309"/>
      <c r="M252" s="306"/>
      <c r="N252" s="305">
        <f>ROUND($L$252*$K$252,2)</f>
        <v>0</v>
      </c>
      <c r="O252" s="306"/>
      <c r="P252" s="306"/>
      <c r="Q252" s="306"/>
      <c r="R252" s="103" t="s">
        <v>131</v>
      </c>
      <c r="S252" s="20"/>
      <c r="T252" s="106"/>
      <c r="U252" s="107" t="s">
        <v>35</v>
      </c>
      <c r="X252" s="108">
        <v>4E-05</v>
      </c>
      <c r="Y252" s="108">
        <f>$X$252*$K$252</f>
        <v>0.006806400000000001</v>
      </c>
      <c r="Z252" s="108">
        <v>0</v>
      </c>
      <c r="AA252" s="109">
        <f>$Z$252*$K$252</f>
        <v>0</v>
      </c>
      <c r="AR252" s="69" t="s">
        <v>132</v>
      </c>
      <c r="AT252" s="69" t="s">
        <v>127</v>
      </c>
      <c r="AU252" s="69" t="s">
        <v>76</v>
      </c>
      <c r="AY252" s="6" t="s">
        <v>125</v>
      </c>
      <c r="BE252" s="110">
        <f>IF($U$252="základní",$N$252,0)</f>
        <v>0</v>
      </c>
      <c r="BF252" s="110">
        <f>IF($U$252="snížená",$N$252,0)</f>
        <v>0</v>
      </c>
      <c r="BG252" s="110">
        <f>IF($U$252="zákl. přenesená",$N$252,0)</f>
        <v>0</v>
      </c>
      <c r="BH252" s="110">
        <f>IF($U$252="sníž. přenesená",$N$252,0)</f>
        <v>0</v>
      </c>
      <c r="BI252" s="110">
        <f>IF($U$252="nulová",$N$252,0)</f>
        <v>0</v>
      </c>
      <c r="BJ252" s="69" t="s">
        <v>71</v>
      </c>
      <c r="BK252" s="110">
        <f>ROUND($L$252*$K$252,2)</f>
        <v>0</v>
      </c>
      <c r="BL252" s="69" t="s">
        <v>132</v>
      </c>
      <c r="BM252" s="69" t="s">
        <v>374</v>
      </c>
    </row>
    <row r="253" spans="2:51" s="6" customFormat="1" ht="27" customHeight="1">
      <c r="B253" s="126"/>
      <c r="E253" s="127"/>
      <c r="F253" s="319" t="s">
        <v>375</v>
      </c>
      <c r="G253" s="320"/>
      <c r="H253" s="320"/>
      <c r="I253" s="320"/>
      <c r="K253" s="128"/>
      <c r="S253" s="126"/>
      <c r="T253" s="129"/>
      <c r="AA253" s="130"/>
      <c r="AT253" s="128" t="s">
        <v>135</v>
      </c>
      <c r="AU253" s="128" t="s">
        <v>76</v>
      </c>
      <c r="AV253" s="128" t="s">
        <v>71</v>
      </c>
      <c r="AW253" s="128" t="s">
        <v>84</v>
      </c>
      <c r="AX253" s="128" t="s">
        <v>65</v>
      </c>
      <c r="AY253" s="128" t="s">
        <v>125</v>
      </c>
    </row>
    <row r="254" spans="2:51" s="6" customFormat="1" ht="27" customHeight="1">
      <c r="B254" s="111"/>
      <c r="E254" s="113"/>
      <c r="F254" s="310" t="s">
        <v>376</v>
      </c>
      <c r="G254" s="311"/>
      <c r="H254" s="311"/>
      <c r="I254" s="311"/>
      <c r="K254" s="114">
        <v>85.08</v>
      </c>
      <c r="S254" s="111"/>
      <c r="T254" s="115"/>
      <c r="AA254" s="116"/>
      <c r="AT254" s="113" t="s">
        <v>135</v>
      </c>
      <c r="AU254" s="113" t="s">
        <v>76</v>
      </c>
      <c r="AV254" s="113" t="s">
        <v>76</v>
      </c>
      <c r="AW254" s="113" t="s">
        <v>84</v>
      </c>
      <c r="AX254" s="113" t="s">
        <v>65</v>
      </c>
      <c r="AY254" s="113" t="s">
        <v>125</v>
      </c>
    </row>
    <row r="255" spans="2:51" s="6" customFormat="1" ht="27" customHeight="1">
      <c r="B255" s="111"/>
      <c r="E255" s="113"/>
      <c r="F255" s="310" t="s">
        <v>377</v>
      </c>
      <c r="G255" s="311"/>
      <c r="H255" s="311"/>
      <c r="I255" s="311"/>
      <c r="K255" s="114">
        <v>85.08</v>
      </c>
      <c r="S255" s="111"/>
      <c r="T255" s="115"/>
      <c r="AA255" s="116"/>
      <c r="AT255" s="113" t="s">
        <v>135</v>
      </c>
      <c r="AU255" s="113" t="s">
        <v>76</v>
      </c>
      <c r="AV255" s="113" t="s">
        <v>76</v>
      </c>
      <c r="AW255" s="113" t="s">
        <v>84</v>
      </c>
      <c r="AX255" s="113" t="s">
        <v>65</v>
      </c>
      <c r="AY255" s="113" t="s">
        <v>125</v>
      </c>
    </row>
    <row r="256" spans="2:51" s="6" customFormat="1" ht="15.75" customHeight="1">
      <c r="B256" s="117"/>
      <c r="E256" s="118"/>
      <c r="F256" s="313" t="s">
        <v>139</v>
      </c>
      <c r="G256" s="314"/>
      <c r="H256" s="314"/>
      <c r="I256" s="314"/>
      <c r="K256" s="119">
        <v>170.16</v>
      </c>
      <c r="S256" s="117"/>
      <c r="T256" s="120"/>
      <c r="AA256" s="121"/>
      <c r="AT256" s="118" t="s">
        <v>135</v>
      </c>
      <c r="AU256" s="118" t="s">
        <v>76</v>
      </c>
      <c r="AV256" s="118" t="s">
        <v>132</v>
      </c>
      <c r="AW256" s="118" t="s">
        <v>84</v>
      </c>
      <c r="AX256" s="118" t="s">
        <v>71</v>
      </c>
      <c r="AY256" s="118" t="s">
        <v>125</v>
      </c>
    </row>
    <row r="257" spans="2:63" s="92" customFormat="1" ht="30.75" customHeight="1">
      <c r="B257" s="93"/>
      <c r="D257" s="100" t="s">
        <v>92</v>
      </c>
      <c r="N257" s="302">
        <f>$BK$257</f>
        <v>0</v>
      </c>
      <c r="O257" s="303"/>
      <c r="P257" s="303"/>
      <c r="Q257" s="303"/>
      <c r="S257" s="93"/>
      <c r="T257" s="96"/>
      <c r="W257" s="97">
        <f>SUM($W$258:$W$307)</f>
        <v>0</v>
      </c>
      <c r="Y257" s="97">
        <f>SUM($Y$258:$Y$307)</f>
        <v>0</v>
      </c>
      <c r="AA257" s="98">
        <f>SUM($AA$258:$AA$307)</f>
        <v>13.309143400000002</v>
      </c>
      <c r="AR257" s="95" t="s">
        <v>71</v>
      </c>
      <c r="AT257" s="95" t="s">
        <v>64</v>
      </c>
      <c r="AU257" s="95" t="s">
        <v>71</v>
      </c>
      <c r="AY257" s="95" t="s">
        <v>125</v>
      </c>
      <c r="BK257" s="99">
        <f>SUM($BK$258:$BK$307)</f>
        <v>0</v>
      </c>
    </row>
    <row r="258" spans="2:65" s="6" customFormat="1" ht="27" customHeight="1">
      <c r="B258" s="20"/>
      <c r="C258" s="101" t="s">
        <v>378</v>
      </c>
      <c r="D258" s="101" t="s">
        <v>127</v>
      </c>
      <c r="E258" s="102" t="s">
        <v>379</v>
      </c>
      <c r="F258" s="308" t="s">
        <v>380</v>
      </c>
      <c r="G258" s="306"/>
      <c r="H258" s="306"/>
      <c r="I258" s="306"/>
      <c r="J258" s="104" t="s">
        <v>175</v>
      </c>
      <c r="K258" s="105">
        <v>39.69</v>
      </c>
      <c r="L258" s="309"/>
      <c r="M258" s="306"/>
      <c r="N258" s="305">
        <f>ROUND($L$258*$K$258,2)</f>
        <v>0</v>
      </c>
      <c r="O258" s="306"/>
      <c r="P258" s="306"/>
      <c r="Q258" s="306"/>
      <c r="R258" s="103" t="s">
        <v>131</v>
      </c>
      <c r="S258" s="20"/>
      <c r="T258" s="106"/>
      <c r="U258" s="107" t="s">
        <v>35</v>
      </c>
      <c r="X258" s="108">
        <v>0</v>
      </c>
      <c r="Y258" s="108">
        <f>$X$258*$K$258</f>
        <v>0</v>
      </c>
      <c r="Z258" s="108">
        <v>0.13</v>
      </c>
      <c r="AA258" s="109">
        <f>$Z$258*$K$258</f>
        <v>5.1597</v>
      </c>
      <c r="AR258" s="69" t="s">
        <v>132</v>
      </c>
      <c r="AT258" s="69" t="s">
        <v>127</v>
      </c>
      <c r="AU258" s="69" t="s">
        <v>76</v>
      </c>
      <c r="AY258" s="6" t="s">
        <v>125</v>
      </c>
      <c r="BE258" s="110">
        <f>IF($U$258="základní",$N$258,0)</f>
        <v>0</v>
      </c>
      <c r="BF258" s="110">
        <f>IF($U$258="snížená",$N$258,0)</f>
        <v>0</v>
      </c>
      <c r="BG258" s="110">
        <f>IF($U$258="zákl. přenesená",$N$258,0)</f>
        <v>0</v>
      </c>
      <c r="BH258" s="110">
        <f>IF($U$258="sníž. přenesená",$N$258,0)</f>
        <v>0</v>
      </c>
      <c r="BI258" s="110">
        <f>IF($U$258="nulová",$N$258,0)</f>
        <v>0</v>
      </c>
      <c r="BJ258" s="69" t="s">
        <v>71</v>
      </c>
      <c r="BK258" s="110">
        <f>ROUND($L$258*$K$258,2)</f>
        <v>0</v>
      </c>
      <c r="BL258" s="69" t="s">
        <v>132</v>
      </c>
      <c r="BM258" s="69" t="s">
        <v>381</v>
      </c>
    </row>
    <row r="259" spans="2:51" s="6" customFormat="1" ht="15.75" customHeight="1">
      <c r="B259" s="111"/>
      <c r="E259" s="112"/>
      <c r="F259" s="310" t="s">
        <v>177</v>
      </c>
      <c r="G259" s="311"/>
      <c r="H259" s="311"/>
      <c r="I259" s="311"/>
      <c r="K259" s="114">
        <v>18.16</v>
      </c>
      <c r="S259" s="111"/>
      <c r="T259" s="115"/>
      <c r="AA259" s="116"/>
      <c r="AT259" s="113" t="s">
        <v>135</v>
      </c>
      <c r="AU259" s="113" t="s">
        <v>76</v>
      </c>
      <c r="AV259" s="113" t="s">
        <v>76</v>
      </c>
      <c r="AW259" s="113" t="s">
        <v>84</v>
      </c>
      <c r="AX259" s="113" t="s">
        <v>65</v>
      </c>
      <c r="AY259" s="113" t="s">
        <v>125</v>
      </c>
    </row>
    <row r="260" spans="2:51" s="6" customFormat="1" ht="27" customHeight="1">
      <c r="B260" s="111"/>
      <c r="E260" s="113"/>
      <c r="F260" s="310" t="s">
        <v>178</v>
      </c>
      <c r="G260" s="311"/>
      <c r="H260" s="311"/>
      <c r="I260" s="311"/>
      <c r="K260" s="114">
        <v>11.81</v>
      </c>
      <c r="S260" s="111"/>
      <c r="T260" s="115"/>
      <c r="AA260" s="116"/>
      <c r="AT260" s="113" t="s">
        <v>135</v>
      </c>
      <c r="AU260" s="113" t="s">
        <v>76</v>
      </c>
      <c r="AV260" s="113" t="s">
        <v>76</v>
      </c>
      <c r="AW260" s="113" t="s">
        <v>84</v>
      </c>
      <c r="AX260" s="113" t="s">
        <v>65</v>
      </c>
      <c r="AY260" s="113" t="s">
        <v>125</v>
      </c>
    </row>
    <row r="261" spans="2:51" s="6" customFormat="1" ht="15.75" customHeight="1">
      <c r="B261" s="111"/>
      <c r="E261" s="113"/>
      <c r="F261" s="310" t="s">
        <v>179</v>
      </c>
      <c r="G261" s="311"/>
      <c r="H261" s="311"/>
      <c r="I261" s="311"/>
      <c r="K261" s="114">
        <v>4.86</v>
      </c>
      <c r="S261" s="111"/>
      <c r="T261" s="115"/>
      <c r="AA261" s="116"/>
      <c r="AT261" s="113" t="s">
        <v>135</v>
      </c>
      <c r="AU261" s="113" t="s">
        <v>76</v>
      </c>
      <c r="AV261" s="113" t="s">
        <v>76</v>
      </c>
      <c r="AW261" s="113" t="s">
        <v>84</v>
      </c>
      <c r="AX261" s="113" t="s">
        <v>65</v>
      </c>
      <c r="AY261" s="113" t="s">
        <v>125</v>
      </c>
    </row>
    <row r="262" spans="2:51" s="6" customFormat="1" ht="15.75" customHeight="1">
      <c r="B262" s="111"/>
      <c r="E262" s="113"/>
      <c r="F262" s="310" t="s">
        <v>180</v>
      </c>
      <c r="G262" s="311"/>
      <c r="H262" s="311"/>
      <c r="I262" s="311"/>
      <c r="K262" s="114">
        <v>4.86</v>
      </c>
      <c r="S262" s="111"/>
      <c r="T262" s="115"/>
      <c r="AA262" s="116"/>
      <c r="AT262" s="113" t="s">
        <v>135</v>
      </c>
      <c r="AU262" s="113" t="s">
        <v>76</v>
      </c>
      <c r="AV262" s="113" t="s">
        <v>76</v>
      </c>
      <c r="AW262" s="113" t="s">
        <v>84</v>
      </c>
      <c r="AX262" s="113" t="s">
        <v>65</v>
      </c>
      <c r="AY262" s="113" t="s">
        <v>125</v>
      </c>
    </row>
    <row r="263" spans="2:51" s="6" customFormat="1" ht="15.75" customHeight="1">
      <c r="B263" s="117"/>
      <c r="E263" s="118"/>
      <c r="F263" s="313" t="s">
        <v>139</v>
      </c>
      <c r="G263" s="314"/>
      <c r="H263" s="314"/>
      <c r="I263" s="314"/>
      <c r="K263" s="119">
        <v>39.69</v>
      </c>
      <c r="S263" s="117"/>
      <c r="T263" s="120"/>
      <c r="AA263" s="121"/>
      <c r="AT263" s="118" t="s">
        <v>135</v>
      </c>
      <c r="AU263" s="118" t="s">
        <v>76</v>
      </c>
      <c r="AV263" s="118" t="s">
        <v>132</v>
      </c>
      <c r="AW263" s="118" t="s">
        <v>84</v>
      </c>
      <c r="AX263" s="118" t="s">
        <v>71</v>
      </c>
      <c r="AY263" s="118" t="s">
        <v>125</v>
      </c>
    </row>
    <row r="264" spans="2:65" s="6" customFormat="1" ht="27" customHeight="1">
      <c r="B264" s="20"/>
      <c r="C264" s="101" t="s">
        <v>382</v>
      </c>
      <c r="D264" s="101" t="s">
        <v>127</v>
      </c>
      <c r="E264" s="102" t="s">
        <v>383</v>
      </c>
      <c r="F264" s="308" t="s">
        <v>384</v>
      </c>
      <c r="G264" s="306"/>
      <c r="H264" s="306"/>
      <c r="I264" s="306"/>
      <c r="J264" s="104" t="s">
        <v>175</v>
      </c>
      <c r="K264" s="105">
        <v>6.325</v>
      </c>
      <c r="L264" s="309"/>
      <c r="M264" s="306"/>
      <c r="N264" s="305">
        <f>ROUND($L$264*$K$264,2)</f>
        <v>0</v>
      </c>
      <c r="O264" s="306"/>
      <c r="P264" s="306"/>
      <c r="Q264" s="306"/>
      <c r="R264" s="103" t="s">
        <v>131</v>
      </c>
      <c r="S264" s="20"/>
      <c r="T264" s="106"/>
      <c r="U264" s="107" t="s">
        <v>35</v>
      </c>
      <c r="X264" s="108">
        <v>0</v>
      </c>
      <c r="Y264" s="108">
        <f>$X$264*$K$264</f>
        <v>0</v>
      </c>
      <c r="Z264" s="108">
        <v>0.00742</v>
      </c>
      <c r="AA264" s="109">
        <f>$Z$264*$K$264</f>
        <v>0.0469315</v>
      </c>
      <c r="AR264" s="69" t="s">
        <v>132</v>
      </c>
      <c r="AT264" s="69" t="s">
        <v>127</v>
      </c>
      <c r="AU264" s="69" t="s">
        <v>76</v>
      </c>
      <c r="AY264" s="6" t="s">
        <v>125</v>
      </c>
      <c r="BE264" s="110">
        <f>IF($U$264="základní",$N$264,0)</f>
        <v>0</v>
      </c>
      <c r="BF264" s="110">
        <f>IF($U$264="snížená",$N$264,0)</f>
        <v>0</v>
      </c>
      <c r="BG264" s="110">
        <f>IF($U$264="zákl. přenesená",$N$264,0)</f>
        <v>0</v>
      </c>
      <c r="BH264" s="110">
        <f>IF($U$264="sníž. přenesená",$N$264,0)</f>
        <v>0</v>
      </c>
      <c r="BI264" s="110">
        <f>IF($U$264="nulová",$N$264,0)</f>
        <v>0</v>
      </c>
      <c r="BJ264" s="69" t="s">
        <v>71</v>
      </c>
      <c r="BK264" s="110">
        <f>ROUND($L$264*$K$264,2)</f>
        <v>0</v>
      </c>
      <c r="BL264" s="69" t="s">
        <v>132</v>
      </c>
      <c r="BM264" s="69" t="s">
        <v>385</v>
      </c>
    </row>
    <row r="265" spans="2:51" s="6" customFormat="1" ht="15.75" customHeight="1">
      <c r="B265" s="111"/>
      <c r="E265" s="112"/>
      <c r="F265" s="310" t="s">
        <v>386</v>
      </c>
      <c r="G265" s="311"/>
      <c r="H265" s="311"/>
      <c r="I265" s="311"/>
      <c r="K265" s="114">
        <v>6.325</v>
      </c>
      <c r="S265" s="111"/>
      <c r="T265" s="115"/>
      <c r="AA265" s="116"/>
      <c r="AT265" s="113" t="s">
        <v>135</v>
      </c>
      <c r="AU265" s="113" t="s">
        <v>76</v>
      </c>
      <c r="AV265" s="113" t="s">
        <v>76</v>
      </c>
      <c r="AW265" s="113" t="s">
        <v>84</v>
      </c>
      <c r="AX265" s="113" t="s">
        <v>71</v>
      </c>
      <c r="AY265" s="113" t="s">
        <v>125</v>
      </c>
    </row>
    <row r="266" spans="2:65" s="6" customFormat="1" ht="27" customHeight="1">
      <c r="B266" s="20"/>
      <c r="C266" s="101" t="s">
        <v>387</v>
      </c>
      <c r="D266" s="101" t="s">
        <v>127</v>
      </c>
      <c r="E266" s="102" t="s">
        <v>388</v>
      </c>
      <c r="F266" s="308" t="s">
        <v>389</v>
      </c>
      <c r="G266" s="306"/>
      <c r="H266" s="306"/>
      <c r="I266" s="306"/>
      <c r="J266" s="104" t="s">
        <v>161</v>
      </c>
      <c r="K266" s="105">
        <v>48</v>
      </c>
      <c r="L266" s="309"/>
      <c r="M266" s="306"/>
      <c r="N266" s="305">
        <f>ROUND($L$266*$K$266,2)</f>
        <v>0</v>
      </c>
      <c r="O266" s="306"/>
      <c r="P266" s="306"/>
      <c r="Q266" s="306"/>
      <c r="R266" s="103" t="s">
        <v>131</v>
      </c>
      <c r="S266" s="20"/>
      <c r="T266" s="106"/>
      <c r="U266" s="107" t="s">
        <v>35</v>
      </c>
      <c r="X266" s="108">
        <v>0</v>
      </c>
      <c r="Y266" s="108">
        <f>$X$266*$K$266</f>
        <v>0</v>
      </c>
      <c r="Z266" s="108">
        <v>0.00392</v>
      </c>
      <c r="AA266" s="109">
        <f>$Z$266*$K$266</f>
        <v>0.18816</v>
      </c>
      <c r="AR266" s="69" t="s">
        <v>132</v>
      </c>
      <c r="AT266" s="69" t="s">
        <v>127</v>
      </c>
      <c r="AU266" s="69" t="s">
        <v>76</v>
      </c>
      <c r="AY266" s="6" t="s">
        <v>125</v>
      </c>
      <c r="BE266" s="110">
        <f>IF($U$266="základní",$N$266,0)</f>
        <v>0</v>
      </c>
      <c r="BF266" s="110">
        <f>IF($U$266="snížená",$N$266,0)</f>
        <v>0</v>
      </c>
      <c r="BG266" s="110">
        <f>IF($U$266="zákl. přenesená",$N$266,0)</f>
        <v>0</v>
      </c>
      <c r="BH266" s="110">
        <f>IF($U$266="sníž. přenesená",$N$266,0)</f>
        <v>0</v>
      </c>
      <c r="BI266" s="110">
        <f>IF($U$266="nulová",$N$266,0)</f>
        <v>0</v>
      </c>
      <c r="BJ266" s="69" t="s">
        <v>71</v>
      </c>
      <c r="BK266" s="110">
        <f>ROUND($L$266*$K$266,2)</f>
        <v>0</v>
      </c>
      <c r="BL266" s="69" t="s">
        <v>132</v>
      </c>
      <c r="BM266" s="69" t="s">
        <v>390</v>
      </c>
    </row>
    <row r="267" spans="2:51" s="6" customFormat="1" ht="15.75" customHeight="1">
      <c r="B267" s="111"/>
      <c r="E267" s="112"/>
      <c r="F267" s="310" t="s">
        <v>391</v>
      </c>
      <c r="G267" s="311"/>
      <c r="H267" s="311"/>
      <c r="I267" s="311"/>
      <c r="K267" s="114">
        <v>48</v>
      </c>
      <c r="S267" s="111"/>
      <c r="T267" s="115"/>
      <c r="AA267" s="116"/>
      <c r="AT267" s="113" t="s">
        <v>135</v>
      </c>
      <c r="AU267" s="113" t="s">
        <v>76</v>
      </c>
      <c r="AV267" s="113" t="s">
        <v>76</v>
      </c>
      <c r="AW267" s="113" t="s">
        <v>84</v>
      </c>
      <c r="AX267" s="113" t="s">
        <v>71</v>
      </c>
      <c r="AY267" s="113" t="s">
        <v>125</v>
      </c>
    </row>
    <row r="268" spans="2:65" s="6" customFormat="1" ht="15.75" customHeight="1">
      <c r="B268" s="20"/>
      <c r="C268" s="101" t="s">
        <v>392</v>
      </c>
      <c r="D268" s="101" t="s">
        <v>127</v>
      </c>
      <c r="E268" s="102" t="s">
        <v>393</v>
      </c>
      <c r="F268" s="308" t="s">
        <v>394</v>
      </c>
      <c r="G268" s="306"/>
      <c r="H268" s="306"/>
      <c r="I268" s="306"/>
      <c r="J268" s="104" t="s">
        <v>161</v>
      </c>
      <c r="K268" s="105">
        <v>41.35</v>
      </c>
      <c r="L268" s="309"/>
      <c r="M268" s="306"/>
      <c r="N268" s="305">
        <f>ROUND($L$268*$K$268,2)</f>
        <v>0</v>
      </c>
      <c r="O268" s="306"/>
      <c r="P268" s="306"/>
      <c r="Q268" s="306"/>
      <c r="R268" s="103" t="s">
        <v>131</v>
      </c>
      <c r="S268" s="20"/>
      <c r="T268" s="106"/>
      <c r="U268" s="107" t="s">
        <v>35</v>
      </c>
      <c r="X268" s="108">
        <v>0</v>
      </c>
      <c r="Y268" s="108">
        <f>$X$268*$K$268</f>
        <v>0</v>
      </c>
      <c r="Z268" s="108">
        <v>0.00135</v>
      </c>
      <c r="AA268" s="109">
        <f>$Z$268*$K$268</f>
        <v>0.055822500000000004</v>
      </c>
      <c r="AR268" s="69" t="s">
        <v>132</v>
      </c>
      <c r="AT268" s="69" t="s">
        <v>127</v>
      </c>
      <c r="AU268" s="69" t="s">
        <v>76</v>
      </c>
      <c r="AY268" s="6" t="s">
        <v>125</v>
      </c>
      <c r="BE268" s="110">
        <f>IF($U$268="základní",$N$268,0)</f>
        <v>0</v>
      </c>
      <c r="BF268" s="110">
        <f>IF($U$268="snížená",$N$268,0)</f>
        <v>0</v>
      </c>
      <c r="BG268" s="110">
        <f>IF($U$268="zákl. přenesená",$N$268,0)</f>
        <v>0</v>
      </c>
      <c r="BH268" s="110">
        <f>IF($U$268="sníž. přenesená",$N$268,0)</f>
        <v>0</v>
      </c>
      <c r="BI268" s="110">
        <f>IF($U$268="nulová",$N$268,0)</f>
        <v>0</v>
      </c>
      <c r="BJ268" s="69" t="s">
        <v>71</v>
      </c>
      <c r="BK268" s="110">
        <f>ROUND($L$268*$K$268,2)</f>
        <v>0</v>
      </c>
      <c r="BL268" s="69" t="s">
        <v>132</v>
      </c>
      <c r="BM268" s="69" t="s">
        <v>395</v>
      </c>
    </row>
    <row r="269" spans="2:51" s="6" customFormat="1" ht="27" customHeight="1">
      <c r="B269" s="111"/>
      <c r="E269" s="112"/>
      <c r="F269" s="310" t="s">
        <v>396</v>
      </c>
      <c r="G269" s="311"/>
      <c r="H269" s="311"/>
      <c r="I269" s="311"/>
      <c r="K269" s="114">
        <v>41.35</v>
      </c>
      <c r="S269" s="111"/>
      <c r="T269" s="115"/>
      <c r="AA269" s="116"/>
      <c r="AT269" s="113" t="s">
        <v>135</v>
      </c>
      <c r="AU269" s="113" t="s">
        <v>76</v>
      </c>
      <c r="AV269" s="113" t="s">
        <v>76</v>
      </c>
      <c r="AW269" s="113" t="s">
        <v>84</v>
      </c>
      <c r="AX269" s="113" t="s">
        <v>71</v>
      </c>
      <c r="AY269" s="113" t="s">
        <v>125</v>
      </c>
    </row>
    <row r="270" spans="2:65" s="6" customFormat="1" ht="15.75" customHeight="1">
      <c r="B270" s="20"/>
      <c r="C270" s="101" t="s">
        <v>397</v>
      </c>
      <c r="D270" s="101" t="s">
        <v>127</v>
      </c>
      <c r="E270" s="102" t="s">
        <v>398</v>
      </c>
      <c r="F270" s="308" t="s">
        <v>399</v>
      </c>
      <c r="G270" s="306"/>
      <c r="H270" s="306"/>
      <c r="I270" s="306"/>
      <c r="J270" s="104" t="s">
        <v>161</v>
      </c>
      <c r="K270" s="105">
        <v>48</v>
      </c>
      <c r="L270" s="309"/>
      <c r="M270" s="306"/>
      <c r="N270" s="305">
        <f>ROUND($L$270*$K$270,2)</f>
        <v>0</v>
      </c>
      <c r="O270" s="306"/>
      <c r="P270" s="306"/>
      <c r="Q270" s="306"/>
      <c r="R270" s="103" t="s">
        <v>131</v>
      </c>
      <c r="S270" s="20"/>
      <c r="T270" s="106"/>
      <c r="U270" s="107" t="s">
        <v>35</v>
      </c>
      <c r="X270" s="108">
        <v>0</v>
      </c>
      <c r="Y270" s="108">
        <f>$X$270*$K$270</f>
        <v>0</v>
      </c>
      <c r="Z270" s="108">
        <v>0.00252</v>
      </c>
      <c r="AA270" s="109">
        <f>$Z$270*$K$270</f>
        <v>0.12096000000000001</v>
      </c>
      <c r="AR270" s="69" t="s">
        <v>132</v>
      </c>
      <c r="AT270" s="69" t="s">
        <v>127</v>
      </c>
      <c r="AU270" s="69" t="s">
        <v>76</v>
      </c>
      <c r="AY270" s="6" t="s">
        <v>125</v>
      </c>
      <c r="BE270" s="110">
        <f>IF($U$270="základní",$N$270,0)</f>
        <v>0</v>
      </c>
      <c r="BF270" s="110">
        <f>IF($U$270="snížená",$N$270,0)</f>
        <v>0</v>
      </c>
      <c r="BG270" s="110">
        <f>IF($U$270="zákl. přenesená",$N$270,0)</f>
        <v>0</v>
      </c>
      <c r="BH270" s="110">
        <f>IF($U$270="sníž. přenesená",$N$270,0)</f>
        <v>0</v>
      </c>
      <c r="BI270" s="110">
        <f>IF($U$270="nulová",$N$270,0)</f>
        <v>0</v>
      </c>
      <c r="BJ270" s="69" t="s">
        <v>71</v>
      </c>
      <c r="BK270" s="110">
        <f>ROUND($L$270*$K$270,2)</f>
        <v>0</v>
      </c>
      <c r="BL270" s="69" t="s">
        <v>132</v>
      </c>
      <c r="BM270" s="69" t="s">
        <v>400</v>
      </c>
    </row>
    <row r="271" spans="2:65" s="6" customFormat="1" ht="15.75" customHeight="1">
      <c r="B271" s="20"/>
      <c r="C271" s="104" t="s">
        <v>9</v>
      </c>
      <c r="D271" s="104" t="s">
        <v>127</v>
      </c>
      <c r="E271" s="102" t="s">
        <v>401</v>
      </c>
      <c r="F271" s="308" t="s">
        <v>402</v>
      </c>
      <c r="G271" s="306"/>
      <c r="H271" s="306"/>
      <c r="I271" s="306"/>
      <c r="J271" s="104" t="s">
        <v>161</v>
      </c>
      <c r="K271" s="105">
        <v>15</v>
      </c>
      <c r="L271" s="309"/>
      <c r="M271" s="306"/>
      <c r="N271" s="305">
        <f>ROUND($L$271*$K$271,2)</f>
        <v>0</v>
      </c>
      <c r="O271" s="306"/>
      <c r="P271" s="306"/>
      <c r="Q271" s="306"/>
      <c r="R271" s="103" t="s">
        <v>131</v>
      </c>
      <c r="S271" s="20"/>
      <c r="T271" s="106"/>
      <c r="U271" s="107" t="s">
        <v>35</v>
      </c>
      <c r="X271" s="108">
        <v>0</v>
      </c>
      <c r="Y271" s="108">
        <f>$X$271*$K$271</f>
        <v>0</v>
      </c>
      <c r="Z271" s="108">
        <v>0.00356</v>
      </c>
      <c r="AA271" s="109">
        <f>$Z$271*$K$271</f>
        <v>0.053399999999999996</v>
      </c>
      <c r="AR271" s="69" t="s">
        <v>132</v>
      </c>
      <c r="AT271" s="69" t="s">
        <v>127</v>
      </c>
      <c r="AU271" s="69" t="s">
        <v>76</v>
      </c>
      <c r="AY271" s="69" t="s">
        <v>125</v>
      </c>
      <c r="BE271" s="110">
        <f>IF($U$271="základní",$N$271,0)</f>
        <v>0</v>
      </c>
      <c r="BF271" s="110">
        <f>IF($U$271="snížená",$N$271,0)</f>
        <v>0</v>
      </c>
      <c r="BG271" s="110">
        <f>IF($U$271="zákl. přenesená",$N$271,0)</f>
        <v>0</v>
      </c>
      <c r="BH271" s="110">
        <f>IF($U$271="sníž. přenesená",$N$271,0)</f>
        <v>0</v>
      </c>
      <c r="BI271" s="110">
        <f>IF($U$271="nulová",$N$271,0)</f>
        <v>0</v>
      </c>
      <c r="BJ271" s="69" t="s">
        <v>71</v>
      </c>
      <c r="BK271" s="110">
        <f>ROUND($L$271*$K$271,2)</f>
        <v>0</v>
      </c>
      <c r="BL271" s="69" t="s">
        <v>132</v>
      </c>
      <c r="BM271" s="69" t="s">
        <v>403</v>
      </c>
    </row>
    <row r="272" spans="2:51" s="6" customFormat="1" ht="15.75" customHeight="1">
      <c r="B272" s="111"/>
      <c r="E272" s="112"/>
      <c r="F272" s="310" t="s">
        <v>404</v>
      </c>
      <c r="G272" s="311"/>
      <c r="H272" s="311"/>
      <c r="I272" s="311"/>
      <c r="K272" s="114">
        <v>15</v>
      </c>
      <c r="S272" s="111"/>
      <c r="T272" s="115"/>
      <c r="AA272" s="116"/>
      <c r="AT272" s="113" t="s">
        <v>135</v>
      </c>
      <c r="AU272" s="113" t="s">
        <v>76</v>
      </c>
      <c r="AV272" s="113" t="s">
        <v>76</v>
      </c>
      <c r="AW272" s="113" t="s">
        <v>84</v>
      </c>
      <c r="AX272" s="113" t="s">
        <v>71</v>
      </c>
      <c r="AY272" s="113" t="s">
        <v>125</v>
      </c>
    </row>
    <row r="273" spans="2:65" s="6" customFormat="1" ht="15.75" customHeight="1">
      <c r="B273" s="20"/>
      <c r="C273" s="101" t="s">
        <v>405</v>
      </c>
      <c r="D273" s="101" t="s">
        <v>127</v>
      </c>
      <c r="E273" s="102" t="s">
        <v>406</v>
      </c>
      <c r="F273" s="308" t="s">
        <v>407</v>
      </c>
      <c r="G273" s="306"/>
      <c r="H273" s="306"/>
      <c r="I273" s="306"/>
      <c r="J273" s="104" t="s">
        <v>175</v>
      </c>
      <c r="K273" s="105">
        <v>21.73</v>
      </c>
      <c r="L273" s="309"/>
      <c r="M273" s="306"/>
      <c r="N273" s="305">
        <f>ROUND($L$273*$K$273,2)</f>
        <v>0</v>
      </c>
      <c r="O273" s="306"/>
      <c r="P273" s="306"/>
      <c r="Q273" s="306"/>
      <c r="R273" s="103" t="s">
        <v>131</v>
      </c>
      <c r="S273" s="20"/>
      <c r="T273" s="106"/>
      <c r="U273" s="107" t="s">
        <v>35</v>
      </c>
      <c r="X273" s="108">
        <v>0</v>
      </c>
      <c r="Y273" s="108">
        <f>$X$273*$K$273</f>
        <v>0</v>
      </c>
      <c r="Z273" s="108">
        <v>0.01098</v>
      </c>
      <c r="AA273" s="109">
        <f>$Z$273*$K$273</f>
        <v>0.2385954</v>
      </c>
      <c r="AR273" s="69" t="s">
        <v>132</v>
      </c>
      <c r="AT273" s="69" t="s">
        <v>127</v>
      </c>
      <c r="AU273" s="69" t="s">
        <v>76</v>
      </c>
      <c r="AY273" s="6" t="s">
        <v>125</v>
      </c>
      <c r="BE273" s="110">
        <f>IF($U$273="základní",$N$273,0)</f>
        <v>0</v>
      </c>
      <c r="BF273" s="110">
        <f>IF($U$273="snížená",$N$273,0)</f>
        <v>0</v>
      </c>
      <c r="BG273" s="110">
        <f>IF($U$273="zákl. přenesená",$N$273,0)</f>
        <v>0</v>
      </c>
      <c r="BH273" s="110">
        <f>IF($U$273="sníž. přenesená",$N$273,0)</f>
        <v>0</v>
      </c>
      <c r="BI273" s="110">
        <f>IF($U$273="nulová",$N$273,0)</f>
        <v>0</v>
      </c>
      <c r="BJ273" s="69" t="s">
        <v>71</v>
      </c>
      <c r="BK273" s="110">
        <f>ROUND($L$273*$K$273,2)</f>
        <v>0</v>
      </c>
      <c r="BL273" s="69" t="s">
        <v>132</v>
      </c>
      <c r="BM273" s="69" t="s">
        <v>408</v>
      </c>
    </row>
    <row r="274" spans="2:51" s="6" customFormat="1" ht="15.75" customHeight="1">
      <c r="B274" s="111"/>
      <c r="E274" s="112"/>
      <c r="F274" s="310" t="s">
        <v>409</v>
      </c>
      <c r="G274" s="311"/>
      <c r="H274" s="311"/>
      <c r="I274" s="311"/>
      <c r="K274" s="114">
        <v>21.73</v>
      </c>
      <c r="S274" s="111"/>
      <c r="T274" s="115"/>
      <c r="AA274" s="116"/>
      <c r="AT274" s="113" t="s">
        <v>135</v>
      </c>
      <c r="AU274" s="113" t="s">
        <v>76</v>
      </c>
      <c r="AV274" s="113" t="s">
        <v>76</v>
      </c>
      <c r="AW274" s="113" t="s">
        <v>84</v>
      </c>
      <c r="AX274" s="113" t="s">
        <v>71</v>
      </c>
      <c r="AY274" s="113" t="s">
        <v>125</v>
      </c>
    </row>
    <row r="275" spans="2:65" s="6" customFormat="1" ht="27" customHeight="1">
      <c r="B275" s="20"/>
      <c r="C275" s="101" t="s">
        <v>410</v>
      </c>
      <c r="D275" s="101" t="s">
        <v>127</v>
      </c>
      <c r="E275" s="102" t="s">
        <v>411</v>
      </c>
      <c r="F275" s="308" t="s">
        <v>412</v>
      </c>
      <c r="G275" s="306"/>
      <c r="H275" s="306"/>
      <c r="I275" s="306"/>
      <c r="J275" s="104" t="s">
        <v>175</v>
      </c>
      <c r="K275" s="105">
        <v>21.73</v>
      </c>
      <c r="L275" s="309"/>
      <c r="M275" s="306"/>
      <c r="N275" s="305">
        <f>ROUND($L$275*$K$275,2)</f>
        <v>0</v>
      </c>
      <c r="O275" s="306"/>
      <c r="P275" s="306"/>
      <c r="Q275" s="306"/>
      <c r="R275" s="103" t="s">
        <v>131</v>
      </c>
      <c r="S275" s="20"/>
      <c r="T275" s="106"/>
      <c r="U275" s="107" t="s">
        <v>35</v>
      </c>
      <c r="X275" s="108">
        <v>0</v>
      </c>
      <c r="Y275" s="108">
        <f>$X$275*$K$275</f>
        <v>0</v>
      </c>
      <c r="Z275" s="108">
        <v>0.008</v>
      </c>
      <c r="AA275" s="109">
        <f>$Z$275*$K$275</f>
        <v>0.17384</v>
      </c>
      <c r="AR275" s="69" t="s">
        <v>132</v>
      </c>
      <c r="AT275" s="69" t="s">
        <v>127</v>
      </c>
      <c r="AU275" s="69" t="s">
        <v>76</v>
      </c>
      <c r="AY275" s="6" t="s">
        <v>125</v>
      </c>
      <c r="BE275" s="110">
        <f>IF($U$275="základní",$N$275,0)</f>
        <v>0</v>
      </c>
      <c r="BF275" s="110">
        <f>IF($U$275="snížená",$N$275,0)</f>
        <v>0</v>
      </c>
      <c r="BG275" s="110">
        <f>IF($U$275="zákl. přenesená",$N$275,0)</f>
        <v>0</v>
      </c>
      <c r="BH275" s="110">
        <f>IF($U$275="sníž. přenesená",$N$275,0)</f>
        <v>0</v>
      </c>
      <c r="BI275" s="110">
        <f>IF($U$275="nulová",$N$275,0)</f>
        <v>0</v>
      </c>
      <c r="BJ275" s="69" t="s">
        <v>71</v>
      </c>
      <c r="BK275" s="110">
        <f>ROUND($L$275*$K$275,2)</f>
        <v>0</v>
      </c>
      <c r="BL275" s="69" t="s">
        <v>132</v>
      </c>
      <c r="BM275" s="69" t="s">
        <v>413</v>
      </c>
    </row>
    <row r="276" spans="2:65" s="6" customFormat="1" ht="27" customHeight="1">
      <c r="B276" s="20"/>
      <c r="C276" s="104" t="s">
        <v>414</v>
      </c>
      <c r="D276" s="104" t="s">
        <v>127</v>
      </c>
      <c r="E276" s="102" t="s">
        <v>415</v>
      </c>
      <c r="F276" s="308" t="s">
        <v>416</v>
      </c>
      <c r="G276" s="306"/>
      <c r="H276" s="306"/>
      <c r="I276" s="306"/>
      <c r="J276" s="104" t="s">
        <v>343</v>
      </c>
      <c r="K276" s="105">
        <v>21</v>
      </c>
      <c r="L276" s="309"/>
      <c r="M276" s="306"/>
      <c r="N276" s="305">
        <f>ROUND($L$276*$K$276,2)</f>
        <v>0</v>
      </c>
      <c r="O276" s="306"/>
      <c r="P276" s="306"/>
      <c r="Q276" s="306"/>
      <c r="R276" s="103" t="s">
        <v>131</v>
      </c>
      <c r="S276" s="20"/>
      <c r="T276" s="106"/>
      <c r="U276" s="107" t="s">
        <v>35</v>
      </c>
      <c r="X276" s="108">
        <v>0</v>
      </c>
      <c r="Y276" s="108">
        <f>$X$276*$K$276</f>
        <v>0</v>
      </c>
      <c r="Z276" s="108">
        <v>0.005</v>
      </c>
      <c r="AA276" s="109">
        <f>$Z$276*$K$276</f>
        <v>0.105</v>
      </c>
      <c r="AR276" s="69" t="s">
        <v>132</v>
      </c>
      <c r="AT276" s="69" t="s">
        <v>127</v>
      </c>
      <c r="AU276" s="69" t="s">
        <v>76</v>
      </c>
      <c r="AY276" s="69" t="s">
        <v>125</v>
      </c>
      <c r="BE276" s="110">
        <f>IF($U$276="základní",$N$276,0)</f>
        <v>0</v>
      </c>
      <c r="BF276" s="110">
        <f>IF($U$276="snížená",$N$276,0)</f>
        <v>0</v>
      </c>
      <c r="BG276" s="110">
        <f>IF($U$276="zákl. přenesená",$N$276,0)</f>
        <v>0</v>
      </c>
      <c r="BH276" s="110">
        <f>IF($U$276="sníž. přenesená",$N$276,0)</f>
        <v>0</v>
      </c>
      <c r="BI276" s="110">
        <f>IF($U$276="nulová",$N$276,0)</f>
        <v>0</v>
      </c>
      <c r="BJ276" s="69" t="s">
        <v>71</v>
      </c>
      <c r="BK276" s="110">
        <f>ROUND($L$276*$K$276,2)</f>
        <v>0</v>
      </c>
      <c r="BL276" s="69" t="s">
        <v>132</v>
      </c>
      <c r="BM276" s="69" t="s">
        <v>417</v>
      </c>
    </row>
    <row r="277" spans="2:51" s="6" customFormat="1" ht="15.75" customHeight="1">
      <c r="B277" s="111"/>
      <c r="E277" s="112"/>
      <c r="F277" s="310" t="s">
        <v>418</v>
      </c>
      <c r="G277" s="311"/>
      <c r="H277" s="311"/>
      <c r="I277" s="311"/>
      <c r="K277" s="114">
        <v>21</v>
      </c>
      <c r="S277" s="111"/>
      <c r="T277" s="115"/>
      <c r="AA277" s="116"/>
      <c r="AT277" s="113" t="s">
        <v>135</v>
      </c>
      <c r="AU277" s="113" t="s">
        <v>76</v>
      </c>
      <c r="AV277" s="113" t="s">
        <v>76</v>
      </c>
      <c r="AW277" s="113" t="s">
        <v>84</v>
      </c>
      <c r="AX277" s="113" t="s">
        <v>71</v>
      </c>
      <c r="AY277" s="113" t="s">
        <v>125</v>
      </c>
    </row>
    <row r="278" spans="2:65" s="6" customFormat="1" ht="27" customHeight="1">
      <c r="B278" s="20"/>
      <c r="C278" s="101" t="s">
        <v>419</v>
      </c>
      <c r="D278" s="101" t="s">
        <v>127</v>
      </c>
      <c r="E278" s="102" t="s">
        <v>420</v>
      </c>
      <c r="F278" s="308" t="s">
        <v>421</v>
      </c>
      <c r="G278" s="306"/>
      <c r="H278" s="306"/>
      <c r="I278" s="306"/>
      <c r="J278" s="104" t="s">
        <v>175</v>
      </c>
      <c r="K278" s="105">
        <v>3.84</v>
      </c>
      <c r="L278" s="309"/>
      <c r="M278" s="306"/>
      <c r="N278" s="305">
        <f>ROUND($L$278*$K$278,2)</f>
        <v>0</v>
      </c>
      <c r="O278" s="306"/>
      <c r="P278" s="306"/>
      <c r="Q278" s="306"/>
      <c r="R278" s="103" t="s">
        <v>131</v>
      </c>
      <c r="S278" s="20"/>
      <c r="T278" s="106"/>
      <c r="U278" s="107" t="s">
        <v>35</v>
      </c>
      <c r="X278" s="108">
        <v>0</v>
      </c>
      <c r="Y278" s="108">
        <f>$X$278*$K$278</f>
        <v>0</v>
      </c>
      <c r="Z278" s="108">
        <v>0.055</v>
      </c>
      <c r="AA278" s="109">
        <f>$Z$278*$K$278</f>
        <v>0.2112</v>
      </c>
      <c r="AR278" s="69" t="s">
        <v>132</v>
      </c>
      <c r="AT278" s="69" t="s">
        <v>127</v>
      </c>
      <c r="AU278" s="69" t="s">
        <v>76</v>
      </c>
      <c r="AY278" s="6" t="s">
        <v>125</v>
      </c>
      <c r="BE278" s="110">
        <f>IF($U$278="základní",$N$278,0)</f>
        <v>0</v>
      </c>
      <c r="BF278" s="110">
        <f>IF($U$278="snížená",$N$278,0)</f>
        <v>0</v>
      </c>
      <c r="BG278" s="110">
        <f>IF($U$278="zákl. přenesená",$N$278,0)</f>
        <v>0</v>
      </c>
      <c r="BH278" s="110">
        <f>IF($U$278="sníž. přenesená",$N$278,0)</f>
        <v>0</v>
      </c>
      <c r="BI278" s="110">
        <f>IF($U$278="nulová",$N$278,0)</f>
        <v>0</v>
      </c>
      <c r="BJ278" s="69" t="s">
        <v>71</v>
      </c>
      <c r="BK278" s="110">
        <f>ROUND($L$278*$K$278,2)</f>
        <v>0</v>
      </c>
      <c r="BL278" s="69" t="s">
        <v>132</v>
      </c>
      <c r="BM278" s="69" t="s">
        <v>422</v>
      </c>
    </row>
    <row r="279" spans="2:51" s="6" customFormat="1" ht="15.75" customHeight="1">
      <c r="B279" s="111"/>
      <c r="E279" s="112"/>
      <c r="F279" s="310" t="s">
        <v>423</v>
      </c>
      <c r="G279" s="311"/>
      <c r="H279" s="311"/>
      <c r="I279" s="311"/>
      <c r="K279" s="114">
        <v>3.84</v>
      </c>
      <c r="S279" s="111"/>
      <c r="T279" s="115"/>
      <c r="AA279" s="116"/>
      <c r="AT279" s="113" t="s">
        <v>135</v>
      </c>
      <c r="AU279" s="113" t="s">
        <v>76</v>
      </c>
      <c r="AV279" s="113" t="s">
        <v>76</v>
      </c>
      <c r="AW279" s="113" t="s">
        <v>84</v>
      </c>
      <c r="AX279" s="113" t="s">
        <v>71</v>
      </c>
      <c r="AY279" s="113" t="s">
        <v>125</v>
      </c>
    </row>
    <row r="280" spans="2:65" s="6" customFormat="1" ht="27" customHeight="1">
      <c r="B280" s="20"/>
      <c r="C280" s="101" t="s">
        <v>424</v>
      </c>
      <c r="D280" s="101" t="s">
        <v>127</v>
      </c>
      <c r="E280" s="102" t="s">
        <v>425</v>
      </c>
      <c r="F280" s="308" t="s">
        <v>426</v>
      </c>
      <c r="G280" s="306"/>
      <c r="H280" s="306"/>
      <c r="I280" s="306"/>
      <c r="J280" s="104" t="s">
        <v>175</v>
      </c>
      <c r="K280" s="105">
        <v>4.32</v>
      </c>
      <c r="L280" s="309"/>
      <c r="M280" s="306"/>
      <c r="N280" s="305">
        <f>ROUND($L$280*$K$280,2)</f>
        <v>0</v>
      </c>
      <c r="O280" s="306"/>
      <c r="P280" s="306"/>
      <c r="Q280" s="306"/>
      <c r="R280" s="103" t="s">
        <v>131</v>
      </c>
      <c r="S280" s="20"/>
      <c r="T280" s="106"/>
      <c r="U280" s="107" t="s">
        <v>35</v>
      </c>
      <c r="X280" s="108">
        <v>0</v>
      </c>
      <c r="Y280" s="108">
        <f>$X$280*$K$280</f>
        <v>0</v>
      </c>
      <c r="Z280" s="108">
        <v>0.048</v>
      </c>
      <c r="AA280" s="109">
        <f>$Z$280*$K$280</f>
        <v>0.20736000000000002</v>
      </c>
      <c r="AR280" s="69" t="s">
        <v>132</v>
      </c>
      <c r="AT280" s="69" t="s">
        <v>127</v>
      </c>
      <c r="AU280" s="69" t="s">
        <v>76</v>
      </c>
      <c r="AY280" s="6" t="s">
        <v>125</v>
      </c>
      <c r="BE280" s="110">
        <f>IF($U$280="základní",$N$280,0)</f>
        <v>0</v>
      </c>
      <c r="BF280" s="110">
        <f>IF($U$280="snížená",$N$280,0)</f>
        <v>0</v>
      </c>
      <c r="BG280" s="110">
        <f>IF($U$280="zákl. přenesená",$N$280,0)</f>
        <v>0</v>
      </c>
      <c r="BH280" s="110">
        <f>IF($U$280="sníž. přenesená",$N$280,0)</f>
        <v>0</v>
      </c>
      <c r="BI280" s="110">
        <f>IF($U$280="nulová",$N$280,0)</f>
        <v>0</v>
      </c>
      <c r="BJ280" s="69" t="s">
        <v>71</v>
      </c>
      <c r="BK280" s="110">
        <f>ROUND($L$280*$K$280,2)</f>
        <v>0</v>
      </c>
      <c r="BL280" s="69" t="s">
        <v>132</v>
      </c>
      <c r="BM280" s="69" t="s">
        <v>427</v>
      </c>
    </row>
    <row r="281" spans="2:51" s="6" customFormat="1" ht="15.75" customHeight="1">
      <c r="B281" s="111"/>
      <c r="E281" s="112"/>
      <c r="F281" s="310" t="s">
        <v>428</v>
      </c>
      <c r="G281" s="311"/>
      <c r="H281" s="311"/>
      <c r="I281" s="311"/>
      <c r="K281" s="114">
        <v>4.32</v>
      </c>
      <c r="S281" s="111"/>
      <c r="T281" s="115"/>
      <c r="AA281" s="116"/>
      <c r="AT281" s="113" t="s">
        <v>135</v>
      </c>
      <c r="AU281" s="113" t="s">
        <v>76</v>
      </c>
      <c r="AV281" s="113" t="s">
        <v>76</v>
      </c>
      <c r="AW281" s="113" t="s">
        <v>84</v>
      </c>
      <c r="AX281" s="113" t="s">
        <v>71</v>
      </c>
      <c r="AY281" s="113" t="s">
        <v>125</v>
      </c>
    </row>
    <row r="282" spans="2:65" s="6" customFormat="1" ht="27" customHeight="1">
      <c r="B282" s="20"/>
      <c r="C282" s="101" t="s">
        <v>197</v>
      </c>
      <c r="D282" s="101" t="s">
        <v>127</v>
      </c>
      <c r="E282" s="102" t="s">
        <v>429</v>
      </c>
      <c r="F282" s="308" t="s">
        <v>430</v>
      </c>
      <c r="G282" s="306"/>
      <c r="H282" s="306"/>
      <c r="I282" s="306"/>
      <c r="J282" s="104" t="s">
        <v>175</v>
      </c>
      <c r="K282" s="105">
        <v>7.218</v>
      </c>
      <c r="L282" s="309"/>
      <c r="M282" s="306"/>
      <c r="N282" s="305">
        <f>ROUND($L$282*$K$282,2)</f>
        <v>0</v>
      </c>
      <c r="O282" s="306"/>
      <c r="P282" s="306"/>
      <c r="Q282" s="306"/>
      <c r="R282" s="103" t="s">
        <v>131</v>
      </c>
      <c r="S282" s="20"/>
      <c r="T282" s="106"/>
      <c r="U282" s="107" t="s">
        <v>35</v>
      </c>
      <c r="X282" s="108">
        <v>0</v>
      </c>
      <c r="Y282" s="108">
        <f>$X$282*$K$282</f>
        <v>0</v>
      </c>
      <c r="Z282" s="108">
        <v>0.038</v>
      </c>
      <c r="AA282" s="109">
        <f>$Z$282*$K$282</f>
        <v>0.274284</v>
      </c>
      <c r="AR282" s="69" t="s">
        <v>132</v>
      </c>
      <c r="AT282" s="69" t="s">
        <v>127</v>
      </c>
      <c r="AU282" s="69" t="s">
        <v>76</v>
      </c>
      <c r="AY282" s="6" t="s">
        <v>125</v>
      </c>
      <c r="BE282" s="110">
        <f>IF($U$282="základní",$N$282,0)</f>
        <v>0</v>
      </c>
      <c r="BF282" s="110">
        <f>IF($U$282="snížená",$N$282,0)</f>
        <v>0</v>
      </c>
      <c r="BG282" s="110">
        <f>IF($U$282="zákl. přenesená",$N$282,0)</f>
        <v>0</v>
      </c>
      <c r="BH282" s="110">
        <f>IF($U$282="sníž. přenesená",$N$282,0)</f>
        <v>0</v>
      </c>
      <c r="BI282" s="110">
        <f>IF($U$282="nulová",$N$282,0)</f>
        <v>0</v>
      </c>
      <c r="BJ282" s="69" t="s">
        <v>71</v>
      </c>
      <c r="BK282" s="110">
        <f>ROUND($L$282*$K$282,2)</f>
        <v>0</v>
      </c>
      <c r="BL282" s="69" t="s">
        <v>132</v>
      </c>
      <c r="BM282" s="69" t="s">
        <v>431</v>
      </c>
    </row>
    <row r="283" spans="2:51" s="6" customFormat="1" ht="15.75" customHeight="1">
      <c r="B283" s="111"/>
      <c r="E283" s="112"/>
      <c r="F283" s="310" t="s">
        <v>432</v>
      </c>
      <c r="G283" s="311"/>
      <c r="H283" s="311"/>
      <c r="I283" s="311"/>
      <c r="K283" s="114">
        <v>5.4</v>
      </c>
      <c r="S283" s="111"/>
      <c r="T283" s="115"/>
      <c r="AA283" s="116"/>
      <c r="AT283" s="113" t="s">
        <v>135</v>
      </c>
      <c r="AU283" s="113" t="s">
        <v>76</v>
      </c>
      <c r="AV283" s="113" t="s">
        <v>76</v>
      </c>
      <c r="AW283" s="113" t="s">
        <v>84</v>
      </c>
      <c r="AX283" s="113" t="s">
        <v>65</v>
      </c>
      <c r="AY283" s="113" t="s">
        <v>125</v>
      </c>
    </row>
    <row r="284" spans="2:51" s="6" customFormat="1" ht="15.75" customHeight="1">
      <c r="B284" s="111"/>
      <c r="E284" s="113"/>
      <c r="F284" s="310" t="s">
        <v>333</v>
      </c>
      <c r="G284" s="311"/>
      <c r="H284" s="311"/>
      <c r="I284" s="311"/>
      <c r="K284" s="114">
        <v>1.818</v>
      </c>
      <c r="S284" s="111"/>
      <c r="T284" s="115"/>
      <c r="AA284" s="116"/>
      <c r="AT284" s="113" t="s">
        <v>135</v>
      </c>
      <c r="AU284" s="113" t="s">
        <v>76</v>
      </c>
      <c r="AV284" s="113" t="s">
        <v>76</v>
      </c>
      <c r="AW284" s="113" t="s">
        <v>84</v>
      </c>
      <c r="AX284" s="113" t="s">
        <v>65</v>
      </c>
      <c r="AY284" s="113" t="s">
        <v>125</v>
      </c>
    </row>
    <row r="285" spans="2:51" s="6" customFormat="1" ht="15.75" customHeight="1">
      <c r="B285" s="117"/>
      <c r="E285" s="118"/>
      <c r="F285" s="313" t="s">
        <v>139</v>
      </c>
      <c r="G285" s="314"/>
      <c r="H285" s="314"/>
      <c r="I285" s="314"/>
      <c r="K285" s="119">
        <v>7.218</v>
      </c>
      <c r="S285" s="117"/>
      <c r="T285" s="120"/>
      <c r="AA285" s="121"/>
      <c r="AT285" s="118" t="s">
        <v>135</v>
      </c>
      <c r="AU285" s="118" t="s">
        <v>76</v>
      </c>
      <c r="AV285" s="118" t="s">
        <v>132</v>
      </c>
      <c r="AW285" s="118" t="s">
        <v>84</v>
      </c>
      <c r="AX285" s="118" t="s">
        <v>71</v>
      </c>
      <c r="AY285" s="118" t="s">
        <v>125</v>
      </c>
    </row>
    <row r="286" spans="2:65" s="6" customFormat="1" ht="27" customHeight="1">
      <c r="B286" s="20"/>
      <c r="C286" s="101" t="s">
        <v>433</v>
      </c>
      <c r="D286" s="101" t="s">
        <v>127</v>
      </c>
      <c r="E286" s="102" t="s">
        <v>434</v>
      </c>
      <c r="F286" s="308" t="s">
        <v>435</v>
      </c>
      <c r="G286" s="306"/>
      <c r="H286" s="306"/>
      <c r="I286" s="306"/>
      <c r="J286" s="104" t="s">
        <v>175</v>
      </c>
      <c r="K286" s="105">
        <v>46.8</v>
      </c>
      <c r="L286" s="309"/>
      <c r="M286" s="306"/>
      <c r="N286" s="305">
        <f>ROUND($L$286*$K$286,2)</f>
        <v>0</v>
      </c>
      <c r="O286" s="306"/>
      <c r="P286" s="306"/>
      <c r="Q286" s="306"/>
      <c r="R286" s="103" t="s">
        <v>131</v>
      </c>
      <c r="S286" s="20"/>
      <c r="T286" s="106"/>
      <c r="U286" s="107" t="s">
        <v>35</v>
      </c>
      <c r="X286" s="108">
        <v>0</v>
      </c>
      <c r="Y286" s="108">
        <f>$X$286*$K$286</f>
        <v>0</v>
      </c>
      <c r="Z286" s="108">
        <v>0.034</v>
      </c>
      <c r="AA286" s="109">
        <f>$Z$286*$K$286</f>
        <v>1.5912</v>
      </c>
      <c r="AR286" s="69" t="s">
        <v>132</v>
      </c>
      <c r="AT286" s="69" t="s">
        <v>127</v>
      </c>
      <c r="AU286" s="69" t="s">
        <v>76</v>
      </c>
      <c r="AY286" s="6" t="s">
        <v>125</v>
      </c>
      <c r="BE286" s="110">
        <f>IF($U$286="základní",$N$286,0)</f>
        <v>0</v>
      </c>
      <c r="BF286" s="110">
        <f>IF($U$286="snížená",$N$286,0)</f>
        <v>0</v>
      </c>
      <c r="BG286" s="110">
        <f>IF($U$286="zákl. přenesená",$N$286,0)</f>
        <v>0</v>
      </c>
      <c r="BH286" s="110">
        <f>IF($U$286="sníž. přenesená",$N$286,0)</f>
        <v>0</v>
      </c>
      <c r="BI286" s="110">
        <f>IF($U$286="nulová",$N$286,0)</f>
        <v>0</v>
      </c>
      <c r="BJ286" s="69" t="s">
        <v>71</v>
      </c>
      <c r="BK286" s="110">
        <f>ROUND($L$286*$K$286,2)</f>
        <v>0</v>
      </c>
      <c r="BL286" s="69" t="s">
        <v>132</v>
      </c>
      <c r="BM286" s="69" t="s">
        <v>436</v>
      </c>
    </row>
    <row r="287" spans="2:51" s="6" customFormat="1" ht="15.75" customHeight="1">
      <c r="B287" s="111"/>
      <c r="E287" s="112"/>
      <c r="F287" s="310" t="s">
        <v>437</v>
      </c>
      <c r="G287" s="311"/>
      <c r="H287" s="311"/>
      <c r="I287" s="311"/>
      <c r="K287" s="114">
        <v>24.3</v>
      </c>
      <c r="S287" s="111"/>
      <c r="T287" s="115"/>
      <c r="AA287" s="116"/>
      <c r="AT287" s="113" t="s">
        <v>135</v>
      </c>
      <c r="AU287" s="113" t="s">
        <v>76</v>
      </c>
      <c r="AV287" s="113" t="s">
        <v>76</v>
      </c>
      <c r="AW287" s="113" t="s">
        <v>84</v>
      </c>
      <c r="AX287" s="113" t="s">
        <v>65</v>
      </c>
      <c r="AY287" s="113" t="s">
        <v>125</v>
      </c>
    </row>
    <row r="288" spans="2:51" s="6" customFormat="1" ht="15.75" customHeight="1">
      <c r="B288" s="111"/>
      <c r="E288" s="113"/>
      <c r="F288" s="310" t="s">
        <v>438</v>
      </c>
      <c r="G288" s="311"/>
      <c r="H288" s="311"/>
      <c r="I288" s="311"/>
      <c r="K288" s="114">
        <v>17.1</v>
      </c>
      <c r="S288" s="111"/>
      <c r="T288" s="115"/>
      <c r="AA288" s="116"/>
      <c r="AT288" s="113" t="s">
        <v>135</v>
      </c>
      <c r="AU288" s="113" t="s">
        <v>76</v>
      </c>
      <c r="AV288" s="113" t="s">
        <v>76</v>
      </c>
      <c r="AW288" s="113" t="s">
        <v>84</v>
      </c>
      <c r="AX288" s="113" t="s">
        <v>65</v>
      </c>
      <c r="AY288" s="113" t="s">
        <v>125</v>
      </c>
    </row>
    <row r="289" spans="2:51" s="6" customFormat="1" ht="15.75" customHeight="1">
      <c r="B289" s="111"/>
      <c r="E289" s="113"/>
      <c r="F289" s="310" t="s">
        <v>439</v>
      </c>
      <c r="G289" s="311"/>
      <c r="H289" s="311"/>
      <c r="I289" s="311"/>
      <c r="K289" s="114">
        <v>5.4</v>
      </c>
      <c r="S289" s="111"/>
      <c r="T289" s="115"/>
      <c r="AA289" s="116"/>
      <c r="AT289" s="113" t="s">
        <v>135</v>
      </c>
      <c r="AU289" s="113" t="s">
        <v>76</v>
      </c>
      <c r="AV289" s="113" t="s">
        <v>76</v>
      </c>
      <c r="AW289" s="113" t="s">
        <v>84</v>
      </c>
      <c r="AX289" s="113" t="s">
        <v>65</v>
      </c>
      <c r="AY289" s="113" t="s">
        <v>125</v>
      </c>
    </row>
    <row r="290" spans="2:51" s="6" customFormat="1" ht="15.75" customHeight="1">
      <c r="B290" s="117"/>
      <c r="E290" s="118"/>
      <c r="F290" s="313" t="s">
        <v>139</v>
      </c>
      <c r="G290" s="314"/>
      <c r="H290" s="314"/>
      <c r="I290" s="314"/>
      <c r="K290" s="119">
        <v>46.8</v>
      </c>
      <c r="S290" s="117"/>
      <c r="T290" s="120"/>
      <c r="AA290" s="121"/>
      <c r="AT290" s="118" t="s">
        <v>135</v>
      </c>
      <c r="AU290" s="118" t="s">
        <v>76</v>
      </c>
      <c r="AV290" s="118" t="s">
        <v>132</v>
      </c>
      <c r="AW290" s="118" t="s">
        <v>84</v>
      </c>
      <c r="AX290" s="118" t="s">
        <v>71</v>
      </c>
      <c r="AY290" s="118" t="s">
        <v>125</v>
      </c>
    </row>
    <row r="291" spans="2:65" s="6" customFormat="1" ht="27" customHeight="1">
      <c r="B291" s="20"/>
      <c r="C291" s="101" t="s">
        <v>440</v>
      </c>
      <c r="D291" s="101" t="s">
        <v>127</v>
      </c>
      <c r="E291" s="102" t="s">
        <v>441</v>
      </c>
      <c r="F291" s="308" t="s">
        <v>442</v>
      </c>
      <c r="G291" s="306"/>
      <c r="H291" s="306"/>
      <c r="I291" s="306"/>
      <c r="J291" s="104" t="s">
        <v>175</v>
      </c>
      <c r="K291" s="105">
        <v>9.292</v>
      </c>
      <c r="L291" s="309"/>
      <c r="M291" s="306"/>
      <c r="N291" s="305">
        <f>ROUND($L$291*$K$291,2)</f>
        <v>0</v>
      </c>
      <c r="O291" s="306"/>
      <c r="P291" s="306"/>
      <c r="Q291" s="306"/>
      <c r="R291" s="103" t="s">
        <v>131</v>
      </c>
      <c r="S291" s="20"/>
      <c r="T291" s="106"/>
      <c r="U291" s="107" t="s">
        <v>35</v>
      </c>
      <c r="X291" s="108">
        <v>0</v>
      </c>
      <c r="Y291" s="108">
        <f>$X$291*$K$291</f>
        <v>0</v>
      </c>
      <c r="Z291" s="108">
        <v>0.063</v>
      </c>
      <c r="AA291" s="109">
        <f>$Z$291*$K$291</f>
        <v>0.585396</v>
      </c>
      <c r="AR291" s="69" t="s">
        <v>132</v>
      </c>
      <c r="AT291" s="69" t="s">
        <v>127</v>
      </c>
      <c r="AU291" s="69" t="s">
        <v>76</v>
      </c>
      <c r="AY291" s="6" t="s">
        <v>125</v>
      </c>
      <c r="BE291" s="110">
        <f>IF($U$291="základní",$N$291,0)</f>
        <v>0</v>
      </c>
      <c r="BF291" s="110">
        <f>IF($U$291="snížená",$N$291,0)</f>
        <v>0</v>
      </c>
      <c r="BG291" s="110">
        <f>IF($U$291="zákl. přenesená",$N$291,0)</f>
        <v>0</v>
      </c>
      <c r="BH291" s="110">
        <f>IF($U$291="sníž. přenesená",$N$291,0)</f>
        <v>0</v>
      </c>
      <c r="BI291" s="110">
        <f>IF($U$291="nulová",$N$291,0)</f>
        <v>0</v>
      </c>
      <c r="BJ291" s="69" t="s">
        <v>71</v>
      </c>
      <c r="BK291" s="110">
        <f>ROUND($L$291*$K$291,2)</f>
        <v>0</v>
      </c>
      <c r="BL291" s="69" t="s">
        <v>132</v>
      </c>
      <c r="BM291" s="69" t="s">
        <v>443</v>
      </c>
    </row>
    <row r="292" spans="2:51" s="6" customFormat="1" ht="15.75" customHeight="1">
      <c r="B292" s="111"/>
      <c r="E292" s="112"/>
      <c r="F292" s="310" t="s">
        <v>444</v>
      </c>
      <c r="G292" s="311"/>
      <c r="H292" s="311"/>
      <c r="I292" s="311"/>
      <c r="K292" s="114">
        <v>2.02</v>
      </c>
      <c r="S292" s="111"/>
      <c r="T292" s="115"/>
      <c r="AA292" s="116"/>
      <c r="AT292" s="113" t="s">
        <v>135</v>
      </c>
      <c r="AU292" s="113" t="s">
        <v>76</v>
      </c>
      <c r="AV292" s="113" t="s">
        <v>76</v>
      </c>
      <c r="AW292" s="113" t="s">
        <v>84</v>
      </c>
      <c r="AX292" s="113" t="s">
        <v>65</v>
      </c>
      <c r="AY292" s="113" t="s">
        <v>125</v>
      </c>
    </row>
    <row r="293" spans="2:51" s="6" customFormat="1" ht="15.75" customHeight="1">
      <c r="B293" s="111"/>
      <c r="E293" s="113"/>
      <c r="F293" s="310" t="s">
        <v>445</v>
      </c>
      <c r="G293" s="311"/>
      <c r="H293" s="311"/>
      <c r="I293" s="311"/>
      <c r="K293" s="114">
        <v>7.272</v>
      </c>
      <c r="S293" s="111"/>
      <c r="T293" s="115"/>
      <c r="AA293" s="116"/>
      <c r="AT293" s="113" t="s">
        <v>135</v>
      </c>
      <c r="AU293" s="113" t="s">
        <v>76</v>
      </c>
      <c r="AV293" s="113" t="s">
        <v>76</v>
      </c>
      <c r="AW293" s="113" t="s">
        <v>84</v>
      </c>
      <c r="AX293" s="113" t="s">
        <v>65</v>
      </c>
      <c r="AY293" s="113" t="s">
        <v>125</v>
      </c>
    </row>
    <row r="294" spans="2:51" s="6" customFormat="1" ht="15.75" customHeight="1">
      <c r="B294" s="117"/>
      <c r="E294" s="118"/>
      <c r="F294" s="313" t="s">
        <v>139</v>
      </c>
      <c r="G294" s="314"/>
      <c r="H294" s="314"/>
      <c r="I294" s="314"/>
      <c r="K294" s="119">
        <v>9.292</v>
      </c>
      <c r="S294" s="117"/>
      <c r="T294" s="120"/>
      <c r="AA294" s="121"/>
      <c r="AT294" s="118" t="s">
        <v>135</v>
      </c>
      <c r="AU294" s="118" t="s">
        <v>76</v>
      </c>
      <c r="AV294" s="118" t="s">
        <v>132</v>
      </c>
      <c r="AW294" s="118" t="s">
        <v>84</v>
      </c>
      <c r="AX294" s="118" t="s">
        <v>71</v>
      </c>
      <c r="AY294" s="118" t="s">
        <v>125</v>
      </c>
    </row>
    <row r="295" spans="2:65" s="6" customFormat="1" ht="27" customHeight="1">
      <c r="B295" s="20"/>
      <c r="C295" s="101" t="s">
        <v>446</v>
      </c>
      <c r="D295" s="101" t="s">
        <v>127</v>
      </c>
      <c r="E295" s="102" t="s">
        <v>447</v>
      </c>
      <c r="F295" s="308" t="s">
        <v>448</v>
      </c>
      <c r="G295" s="306"/>
      <c r="H295" s="306"/>
      <c r="I295" s="306"/>
      <c r="J295" s="104" t="s">
        <v>343</v>
      </c>
      <c r="K295" s="105">
        <v>2</v>
      </c>
      <c r="L295" s="309"/>
      <c r="M295" s="306"/>
      <c r="N295" s="305">
        <f>ROUND($L$295*$K$295,2)</f>
        <v>0</v>
      </c>
      <c r="O295" s="306"/>
      <c r="P295" s="306"/>
      <c r="Q295" s="306"/>
      <c r="R295" s="103" t="s">
        <v>131</v>
      </c>
      <c r="S295" s="20"/>
      <c r="T295" s="106"/>
      <c r="U295" s="107" t="s">
        <v>35</v>
      </c>
      <c r="X295" s="108">
        <v>0</v>
      </c>
      <c r="Y295" s="108">
        <f>$X$295*$K$295</f>
        <v>0</v>
      </c>
      <c r="Z295" s="108">
        <v>0.009</v>
      </c>
      <c r="AA295" s="109">
        <f>$Z$295*$K$295</f>
        <v>0.018</v>
      </c>
      <c r="AR295" s="69" t="s">
        <v>132</v>
      </c>
      <c r="AT295" s="69" t="s">
        <v>127</v>
      </c>
      <c r="AU295" s="69" t="s">
        <v>76</v>
      </c>
      <c r="AY295" s="6" t="s">
        <v>125</v>
      </c>
      <c r="BE295" s="110">
        <f>IF($U$295="základní",$N$295,0)</f>
        <v>0</v>
      </c>
      <c r="BF295" s="110">
        <f>IF($U$295="snížená",$N$295,0)</f>
        <v>0</v>
      </c>
      <c r="BG295" s="110">
        <f>IF($U$295="zákl. přenesená",$N$295,0)</f>
        <v>0</v>
      </c>
      <c r="BH295" s="110">
        <f>IF($U$295="sníž. přenesená",$N$295,0)</f>
        <v>0</v>
      </c>
      <c r="BI295" s="110">
        <f>IF($U$295="nulová",$N$295,0)</f>
        <v>0</v>
      </c>
      <c r="BJ295" s="69" t="s">
        <v>71</v>
      </c>
      <c r="BK295" s="110">
        <f>ROUND($L$295*$K$295,2)</f>
        <v>0</v>
      </c>
      <c r="BL295" s="69" t="s">
        <v>132</v>
      </c>
      <c r="BM295" s="69" t="s">
        <v>449</v>
      </c>
    </row>
    <row r="296" spans="2:51" s="6" customFormat="1" ht="15.75" customHeight="1">
      <c r="B296" s="111"/>
      <c r="E296" s="112"/>
      <c r="F296" s="310" t="s">
        <v>345</v>
      </c>
      <c r="G296" s="311"/>
      <c r="H296" s="311"/>
      <c r="I296" s="311"/>
      <c r="K296" s="114">
        <v>2</v>
      </c>
      <c r="S296" s="111"/>
      <c r="T296" s="115"/>
      <c r="AA296" s="116"/>
      <c r="AT296" s="113" t="s">
        <v>135</v>
      </c>
      <c r="AU296" s="113" t="s">
        <v>76</v>
      </c>
      <c r="AV296" s="113" t="s">
        <v>76</v>
      </c>
      <c r="AW296" s="113" t="s">
        <v>84</v>
      </c>
      <c r="AX296" s="113" t="s">
        <v>71</v>
      </c>
      <c r="AY296" s="113" t="s">
        <v>125</v>
      </c>
    </row>
    <row r="297" spans="2:65" s="6" customFormat="1" ht="27" customHeight="1">
      <c r="B297" s="20"/>
      <c r="C297" s="101" t="s">
        <v>450</v>
      </c>
      <c r="D297" s="101" t="s">
        <v>127</v>
      </c>
      <c r="E297" s="102" t="s">
        <v>451</v>
      </c>
      <c r="F297" s="308" t="s">
        <v>452</v>
      </c>
      <c r="G297" s="306"/>
      <c r="H297" s="306"/>
      <c r="I297" s="306"/>
      <c r="J297" s="104" t="s">
        <v>343</v>
      </c>
      <c r="K297" s="105">
        <v>1</v>
      </c>
      <c r="L297" s="309"/>
      <c r="M297" s="306"/>
      <c r="N297" s="305">
        <f>ROUND($L$297*$K$297,2)</f>
        <v>0</v>
      </c>
      <c r="O297" s="306"/>
      <c r="P297" s="306"/>
      <c r="Q297" s="306"/>
      <c r="R297" s="103" t="s">
        <v>131</v>
      </c>
      <c r="S297" s="20"/>
      <c r="T297" s="106"/>
      <c r="U297" s="107" t="s">
        <v>35</v>
      </c>
      <c r="X297" s="108">
        <v>0</v>
      </c>
      <c r="Y297" s="108">
        <f>$X$297*$K$297</f>
        <v>0</v>
      </c>
      <c r="Z297" s="108">
        <v>0.007</v>
      </c>
      <c r="AA297" s="109">
        <f>$Z$297*$K$297</f>
        <v>0.007</v>
      </c>
      <c r="AR297" s="69" t="s">
        <v>132</v>
      </c>
      <c r="AT297" s="69" t="s">
        <v>127</v>
      </c>
      <c r="AU297" s="69" t="s">
        <v>76</v>
      </c>
      <c r="AY297" s="6" t="s">
        <v>125</v>
      </c>
      <c r="BE297" s="110">
        <f>IF($U$297="základní",$N$297,0)</f>
        <v>0</v>
      </c>
      <c r="BF297" s="110">
        <f>IF($U$297="snížená",$N$297,0)</f>
        <v>0</v>
      </c>
      <c r="BG297" s="110">
        <f>IF($U$297="zákl. přenesená",$N$297,0)</f>
        <v>0</v>
      </c>
      <c r="BH297" s="110">
        <f>IF($U$297="sníž. přenesená",$N$297,0)</f>
        <v>0</v>
      </c>
      <c r="BI297" s="110">
        <f>IF($U$297="nulová",$N$297,0)</f>
        <v>0</v>
      </c>
      <c r="BJ297" s="69" t="s">
        <v>71</v>
      </c>
      <c r="BK297" s="110">
        <f>ROUND($L$297*$K$297,2)</f>
        <v>0</v>
      </c>
      <c r="BL297" s="69" t="s">
        <v>132</v>
      </c>
      <c r="BM297" s="69" t="s">
        <v>453</v>
      </c>
    </row>
    <row r="298" spans="2:51" s="6" customFormat="1" ht="15.75" customHeight="1">
      <c r="B298" s="111"/>
      <c r="E298" s="112"/>
      <c r="F298" s="310" t="s">
        <v>454</v>
      </c>
      <c r="G298" s="311"/>
      <c r="H298" s="311"/>
      <c r="I298" s="311"/>
      <c r="K298" s="114">
        <v>1</v>
      </c>
      <c r="S298" s="111"/>
      <c r="T298" s="115"/>
      <c r="AA298" s="116"/>
      <c r="AT298" s="113" t="s">
        <v>135</v>
      </c>
      <c r="AU298" s="113" t="s">
        <v>76</v>
      </c>
      <c r="AV298" s="113" t="s">
        <v>76</v>
      </c>
      <c r="AW298" s="113" t="s">
        <v>84</v>
      </c>
      <c r="AX298" s="113" t="s">
        <v>71</v>
      </c>
      <c r="AY298" s="113" t="s">
        <v>125</v>
      </c>
    </row>
    <row r="299" spans="2:65" s="6" customFormat="1" ht="27" customHeight="1">
      <c r="B299" s="20"/>
      <c r="C299" s="101" t="s">
        <v>455</v>
      </c>
      <c r="D299" s="101" t="s">
        <v>127</v>
      </c>
      <c r="E299" s="102" t="s">
        <v>456</v>
      </c>
      <c r="F299" s="308" t="s">
        <v>457</v>
      </c>
      <c r="G299" s="306"/>
      <c r="H299" s="306"/>
      <c r="I299" s="306"/>
      <c r="J299" s="104" t="s">
        <v>175</v>
      </c>
      <c r="K299" s="105">
        <v>32.058</v>
      </c>
      <c r="L299" s="309"/>
      <c r="M299" s="306"/>
      <c r="N299" s="305">
        <f>ROUND($L$299*$K$299,2)</f>
        <v>0</v>
      </c>
      <c r="O299" s="306"/>
      <c r="P299" s="306"/>
      <c r="Q299" s="306"/>
      <c r="R299" s="103" t="s">
        <v>131</v>
      </c>
      <c r="S299" s="20"/>
      <c r="T299" s="106"/>
      <c r="U299" s="107" t="s">
        <v>35</v>
      </c>
      <c r="X299" s="108">
        <v>0</v>
      </c>
      <c r="Y299" s="108">
        <f>$X$299*$K$299</f>
        <v>0</v>
      </c>
      <c r="Z299" s="108">
        <v>0.059</v>
      </c>
      <c r="AA299" s="109">
        <f>$Z$299*$K$299</f>
        <v>1.891422</v>
      </c>
      <c r="AR299" s="69" t="s">
        <v>132</v>
      </c>
      <c r="AT299" s="69" t="s">
        <v>127</v>
      </c>
      <c r="AU299" s="69" t="s">
        <v>76</v>
      </c>
      <c r="AY299" s="6" t="s">
        <v>125</v>
      </c>
      <c r="BE299" s="110">
        <f>IF($U$299="základní",$N$299,0)</f>
        <v>0</v>
      </c>
      <c r="BF299" s="110">
        <f>IF($U$299="snížená",$N$299,0)</f>
        <v>0</v>
      </c>
      <c r="BG299" s="110">
        <f>IF($U$299="zákl. přenesená",$N$299,0)</f>
        <v>0</v>
      </c>
      <c r="BH299" s="110">
        <f>IF($U$299="sníž. přenesená",$N$299,0)</f>
        <v>0</v>
      </c>
      <c r="BI299" s="110">
        <f>IF($U$299="nulová",$N$299,0)</f>
        <v>0</v>
      </c>
      <c r="BJ299" s="69" t="s">
        <v>71</v>
      </c>
      <c r="BK299" s="110">
        <f>ROUND($L$299*$K$299,2)</f>
        <v>0</v>
      </c>
      <c r="BL299" s="69" t="s">
        <v>132</v>
      </c>
      <c r="BM299" s="69" t="s">
        <v>458</v>
      </c>
    </row>
    <row r="300" spans="2:51" s="6" customFormat="1" ht="15.75" customHeight="1">
      <c r="B300" s="111"/>
      <c r="E300" s="112"/>
      <c r="F300" s="310" t="s">
        <v>459</v>
      </c>
      <c r="G300" s="311"/>
      <c r="H300" s="311"/>
      <c r="I300" s="311"/>
      <c r="K300" s="114">
        <v>7.742</v>
      </c>
      <c r="S300" s="111"/>
      <c r="T300" s="115"/>
      <c r="AA300" s="116"/>
      <c r="AT300" s="113" t="s">
        <v>135</v>
      </c>
      <c r="AU300" s="113" t="s">
        <v>76</v>
      </c>
      <c r="AV300" s="113" t="s">
        <v>76</v>
      </c>
      <c r="AW300" s="113" t="s">
        <v>84</v>
      </c>
      <c r="AX300" s="113" t="s">
        <v>65</v>
      </c>
      <c r="AY300" s="113" t="s">
        <v>125</v>
      </c>
    </row>
    <row r="301" spans="2:51" s="6" customFormat="1" ht="15.75" customHeight="1">
      <c r="B301" s="111"/>
      <c r="E301" s="113"/>
      <c r="F301" s="310" t="s">
        <v>302</v>
      </c>
      <c r="G301" s="311"/>
      <c r="H301" s="311"/>
      <c r="I301" s="311"/>
      <c r="K301" s="114">
        <v>2.34</v>
      </c>
      <c r="S301" s="111"/>
      <c r="T301" s="115"/>
      <c r="AA301" s="116"/>
      <c r="AT301" s="113" t="s">
        <v>135</v>
      </c>
      <c r="AU301" s="113" t="s">
        <v>76</v>
      </c>
      <c r="AV301" s="113" t="s">
        <v>76</v>
      </c>
      <c r="AW301" s="113" t="s">
        <v>84</v>
      </c>
      <c r="AX301" s="113" t="s">
        <v>65</v>
      </c>
      <c r="AY301" s="113" t="s">
        <v>125</v>
      </c>
    </row>
    <row r="302" spans="2:51" s="6" customFormat="1" ht="15.75" customHeight="1">
      <c r="B302" s="111"/>
      <c r="E302" s="113"/>
      <c r="F302" s="310" t="s">
        <v>460</v>
      </c>
      <c r="G302" s="311"/>
      <c r="H302" s="311"/>
      <c r="I302" s="311"/>
      <c r="K302" s="114">
        <v>12.552</v>
      </c>
      <c r="S302" s="111"/>
      <c r="T302" s="115"/>
      <c r="AA302" s="116"/>
      <c r="AT302" s="113" t="s">
        <v>135</v>
      </c>
      <c r="AU302" s="113" t="s">
        <v>76</v>
      </c>
      <c r="AV302" s="113" t="s">
        <v>76</v>
      </c>
      <c r="AW302" s="113" t="s">
        <v>84</v>
      </c>
      <c r="AX302" s="113" t="s">
        <v>65</v>
      </c>
      <c r="AY302" s="113" t="s">
        <v>125</v>
      </c>
    </row>
    <row r="303" spans="2:51" s="6" customFormat="1" ht="15.75" customHeight="1">
      <c r="B303" s="111"/>
      <c r="E303" s="113"/>
      <c r="F303" s="310" t="s">
        <v>305</v>
      </c>
      <c r="G303" s="311"/>
      <c r="H303" s="311"/>
      <c r="I303" s="311"/>
      <c r="K303" s="114">
        <v>4.712</v>
      </c>
      <c r="S303" s="111"/>
      <c r="T303" s="115"/>
      <c r="AA303" s="116"/>
      <c r="AT303" s="113" t="s">
        <v>135</v>
      </c>
      <c r="AU303" s="113" t="s">
        <v>76</v>
      </c>
      <c r="AV303" s="113" t="s">
        <v>76</v>
      </c>
      <c r="AW303" s="113" t="s">
        <v>84</v>
      </c>
      <c r="AX303" s="113" t="s">
        <v>65</v>
      </c>
      <c r="AY303" s="113" t="s">
        <v>125</v>
      </c>
    </row>
    <row r="304" spans="2:51" s="6" customFormat="1" ht="15.75" customHeight="1">
      <c r="B304" s="111"/>
      <c r="E304" s="113"/>
      <c r="F304" s="310" t="s">
        <v>306</v>
      </c>
      <c r="G304" s="311"/>
      <c r="H304" s="311"/>
      <c r="I304" s="311"/>
      <c r="K304" s="114">
        <v>4.712</v>
      </c>
      <c r="S304" s="111"/>
      <c r="T304" s="115"/>
      <c r="AA304" s="116"/>
      <c r="AT304" s="113" t="s">
        <v>135</v>
      </c>
      <c r="AU304" s="113" t="s">
        <v>76</v>
      </c>
      <c r="AV304" s="113" t="s">
        <v>76</v>
      </c>
      <c r="AW304" s="113" t="s">
        <v>84</v>
      </c>
      <c r="AX304" s="113" t="s">
        <v>65</v>
      </c>
      <c r="AY304" s="113" t="s">
        <v>125</v>
      </c>
    </row>
    <row r="305" spans="2:51" s="6" customFormat="1" ht="15.75" customHeight="1">
      <c r="B305" s="117"/>
      <c r="E305" s="118"/>
      <c r="F305" s="313" t="s">
        <v>139</v>
      </c>
      <c r="G305" s="314"/>
      <c r="H305" s="314"/>
      <c r="I305" s="314"/>
      <c r="K305" s="119">
        <v>32.058</v>
      </c>
      <c r="S305" s="117"/>
      <c r="T305" s="120"/>
      <c r="AA305" s="121"/>
      <c r="AT305" s="118" t="s">
        <v>135</v>
      </c>
      <c r="AU305" s="118" t="s">
        <v>76</v>
      </c>
      <c r="AV305" s="118" t="s">
        <v>132</v>
      </c>
      <c r="AW305" s="118" t="s">
        <v>84</v>
      </c>
      <c r="AX305" s="118" t="s">
        <v>71</v>
      </c>
      <c r="AY305" s="118" t="s">
        <v>125</v>
      </c>
    </row>
    <row r="306" spans="2:65" s="6" customFormat="1" ht="27" customHeight="1">
      <c r="B306" s="20"/>
      <c r="C306" s="101" t="s">
        <v>461</v>
      </c>
      <c r="D306" s="101" t="s">
        <v>127</v>
      </c>
      <c r="E306" s="102" t="s">
        <v>462</v>
      </c>
      <c r="F306" s="308" t="s">
        <v>463</v>
      </c>
      <c r="G306" s="306"/>
      <c r="H306" s="306"/>
      <c r="I306" s="306"/>
      <c r="J306" s="104" t="s">
        <v>175</v>
      </c>
      <c r="K306" s="105">
        <v>14.088</v>
      </c>
      <c r="L306" s="309"/>
      <c r="M306" s="306"/>
      <c r="N306" s="305">
        <f>ROUND($L$306*$K$306,2)</f>
        <v>0</v>
      </c>
      <c r="O306" s="306"/>
      <c r="P306" s="306"/>
      <c r="Q306" s="306"/>
      <c r="R306" s="103" t="s">
        <v>131</v>
      </c>
      <c r="S306" s="20"/>
      <c r="T306" s="106"/>
      <c r="U306" s="107" t="s">
        <v>35</v>
      </c>
      <c r="X306" s="108">
        <v>0</v>
      </c>
      <c r="Y306" s="108">
        <f>$X$306*$K$306</f>
        <v>0</v>
      </c>
      <c r="Z306" s="108">
        <v>0.169</v>
      </c>
      <c r="AA306" s="109">
        <f>$Z$306*$K$306</f>
        <v>2.380872</v>
      </c>
      <c r="AR306" s="69" t="s">
        <v>132</v>
      </c>
      <c r="AT306" s="69" t="s">
        <v>127</v>
      </c>
      <c r="AU306" s="69" t="s">
        <v>76</v>
      </c>
      <c r="AY306" s="6" t="s">
        <v>125</v>
      </c>
      <c r="BE306" s="110">
        <f>IF($U$306="základní",$N$306,0)</f>
        <v>0</v>
      </c>
      <c r="BF306" s="110">
        <f>IF($U$306="snížená",$N$306,0)</f>
        <v>0</v>
      </c>
      <c r="BG306" s="110">
        <f>IF($U$306="zákl. přenesená",$N$306,0)</f>
        <v>0</v>
      </c>
      <c r="BH306" s="110">
        <f>IF($U$306="sníž. přenesená",$N$306,0)</f>
        <v>0</v>
      </c>
      <c r="BI306" s="110">
        <f>IF($U$306="nulová",$N$306,0)</f>
        <v>0</v>
      </c>
      <c r="BJ306" s="69" t="s">
        <v>71</v>
      </c>
      <c r="BK306" s="110">
        <f>ROUND($L$306*$K$306,2)</f>
        <v>0</v>
      </c>
      <c r="BL306" s="69" t="s">
        <v>132</v>
      </c>
      <c r="BM306" s="69" t="s">
        <v>464</v>
      </c>
    </row>
    <row r="307" spans="2:51" s="6" customFormat="1" ht="27" customHeight="1">
      <c r="B307" s="111"/>
      <c r="E307" s="112"/>
      <c r="F307" s="310" t="s">
        <v>465</v>
      </c>
      <c r="G307" s="311"/>
      <c r="H307" s="311"/>
      <c r="I307" s="311"/>
      <c r="K307" s="114">
        <v>14.088</v>
      </c>
      <c r="S307" s="111"/>
      <c r="T307" s="115"/>
      <c r="AA307" s="116"/>
      <c r="AT307" s="113" t="s">
        <v>135</v>
      </c>
      <c r="AU307" s="113" t="s">
        <v>76</v>
      </c>
      <c r="AV307" s="113" t="s">
        <v>76</v>
      </c>
      <c r="AW307" s="113" t="s">
        <v>84</v>
      </c>
      <c r="AX307" s="113" t="s">
        <v>71</v>
      </c>
      <c r="AY307" s="113" t="s">
        <v>125</v>
      </c>
    </row>
    <row r="308" spans="2:63" s="92" customFormat="1" ht="30.75" customHeight="1">
      <c r="B308" s="93"/>
      <c r="D308" s="100" t="s">
        <v>93</v>
      </c>
      <c r="N308" s="302">
        <f>$BK$308</f>
        <v>0</v>
      </c>
      <c r="O308" s="303"/>
      <c r="P308" s="303"/>
      <c r="Q308" s="303"/>
      <c r="S308" s="93"/>
      <c r="T308" s="96"/>
      <c r="W308" s="97">
        <f>SUM($W$309:$W$325)</f>
        <v>0</v>
      </c>
      <c r="Y308" s="97">
        <f>SUM($Y$309:$Y$325)</f>
        <v>0</v>
      </c>
      <c r="AA308" s="98">
        <f>SUM($AA$309:$AA$325)</f>
        <v>0</v>
      </c>
      <c r="AR308" s="95" t="s">
        <v>71</v>
      </c>
      <c r="AT308" s="95" t="s">
        <v>64</v>
      </c>
      <c r="AU308" s="95" t="s">
        <v>71</v>
      </c>
      <c r="AY308" s="95" t="s">
        <v>125</v>
      </c>
      <c r="BK308" s="99">
        <f>SUM($BK$309:$BK$325)</f>
        <v>0</v>
      </c>
    </row>
    <row r="309" spans="2:65" s="6" customFormat="1" ht="39" customHeight="1">
      <c r="B309" s="20"/>
      <c r="C309" s="101" t="s">
        <v>466</v>
      </c>
      <c r="D309" s="101" t="s">
        <v>127</v>
      </c>
      <c r="E309" s="102" t="s">
        <v>467</v>
      </c>
      <c r="F309" s="308" t="s">
        <v>468</v>
      </c>
      <c r="G309" s="306"/>
      <c r="H309" s="306"/>
      <c r="I309" s="306"/>
      <c r="J309" s="104" t="s">
        <v>169</v>
      </c>
      <c r="K309" s="105">
        <v>23.43</v>
      </c>
      <c r="L309" s="309"/>
      <c r="M309" s="306"/>
      <c r="N309" s="305">
        <f>ROUND($L$309*$K$309,2)</f>
        <v>0</v>
      </c>
      <c r="O309" s="306"/>
      <c r="P309" s="306"/>
      <c r="Q309" s="306"/>
      <c r="R309" s="103" t="s">
        <v>131</v>
      </c>
      <c r="S309" s="20"/>
      <c r="T309" s="106"/>
      <c r="U309" s="107" t="s">
        <v>35</v>
      </c>
      <c r="X309" s="108">
        <v>0</v>
      </c>
      <c r="Y309" s="108">
        <f>$X$309*$K$309</f>
        <v>0</v>
      </c>
      <c r="Z309" s="108">
        <v>0</v>
      </c>
      <c r="AA309" s="109">
        <f>$Z$309*$K$309</f>
        <v>0</v>
      </c>
      <c r="AR309" s="69" t="s">
        <v>132</v>
      </c>
      <c r="AT309" s="69" t="s">
        <v>127</v>
      </c>
      <c r="AU309" s="69" t="s">
        <v>76</v>
      </c>
      <c r="AY309" s="6" t="s">
        <v>125</v>
      </c>
      <c r="BE309" s="110">
        <f>IF($U$309="základní",$N$309,0)</f>
        <v>0</v>
      </c>
      <c r="BF309" s="110">
        <f>IF($U$309="snížená",$N$309,0)</f>
        <v>0</v>
      </c>
      <c r="BG309" s="110">
        <f>IF($U$309="zákl. přenesená",$N$309,0)</f>
        <v>0</v>
      </c>
      <c r="BH309" s="110">
        <f>IF($U$309="sníž. přenesená",$N$309,0)</f>
        <v>0</v>
      </c>
      <c r="BI309" s="110">
        <f>IF($U$309="nulová",$N$309,0)</f>
        <v>0</v>
      </c>
      <c r="BJ309" s="69" t="s">
        <v>71</v>
      </c>
      <c r="BK309" s="110">
        <f>ROUND($L$309*$K$309,2)</f>
        <v>0</v>
      </c>
      <c r="BL309" s="69" t="s">
        <v>132</v>
      </c>
      <c r="BM309" s="69" t="s">
        <v>469</v>
      </c>
    </row>
    <row r="310" spans="2:65" s="6" customFormat="1" ht="27" customHeight="1">
      <c r="B310" s="20"/>
      <c r="C310" s="104" t="s">
        <v>470</v>
      </c>
      <c r="D310" s="104" t="s">
        <v>127</v>
      </c>
      <c r="E310" s="102" t="s">
        <v>471</v>
      </c>
      <c r="F310" s="308" t="s">
        <v>472</v>
      </c>
      <c r="G310" s="306"/>
      <c r="H310" s="306"/>
      <c r="I310" s="306"/>
      <c r="J310" s="104" t="s">
        <v>169</v>
      </c>
      <c r="K310" s="105">
        <v>19.611</v>
      </c>
      <c r="L310" s="309"/>
      <c r="M310" s="306"/>
      <c r="N310" s="305">
        <f>ROUND($L$310*$K$310,2)</f>
        <v>0</v>
      </c>
      <c r="O310" s="306"/>
      <c r="P310" s="306"/>
      <c r="Q310" s="306"/>
      <c r="R310" s="103" t="s">
        <v>131</v>
      </c>
      <c r="S310" s="20"/>
      <c r="T310" s="106"/>
      <c r="U310" s="107" t="s">
        <v>35</v>
      </c>
      <c r="X310" s="108">
        <v>0</v>
      </c>
      <c r="Y310" s="108">
        <f>$X$310*$K$310</f>
        <v>0</v>
      </c>
      <c r="Z310" s="108">
        <v>0</v>
      </c>
      <c r="AA310" s="109">
        <f>$Z$310*$K$310</f>
        <v>0</v>
      </c>
      <c r="AR310" s="69" t="s">
        <v>132</v>
      </c>
      <c r="AT310" s="69" t="s">
        <v>127</v>
      </c>
      <c r="AU310" s="69" t="s">
        <v>76</v>
      </c>
      <c r="AY310" s="69" t="s">
        <v>125</v>
      </c>
      <c r="BE310" s="110">
        <f>IF($U$310="základní",$N$310,0)</f>
        <v>0</v>
      </c>
      <c r="BF310" s="110">
        <f>IF($U$310="snížená",$N$310,0)</f>
        <v>0</v>
      </c>
      <c r="BG310" s="110">
        <f>IF($U$310="zákl. přenesená",$N$310,0)</f>
        <v>0</v>
      </c>
      <c r="BH310" s="110">
        <f>IF($U$310="sníž. přenesená",$N$310,0)</f>
        <v>0</v>
      </c>
      <c r="BI310" s="110">
        <f>IF($U$310="nulová",$N$310,0)</f>
        <v>0</v>
      </c>
      <c r="BJ310" s="69" t="s">
        <v>71</v>
      </c>
      <c r="BK310" s="110">
        <f>ROUND($L$310*$K$310,2)</f>
        <v>0</v>
      </c>
      <c r="BL310" s="69" t="s">
        <v>132</v>
      </c>
      <c r="BM310" s="69" t="s">
        <v>473</v>
      </c>
    </row>
    <row r="311" spans="2:51" s="6" customFormat="1" ht="15.75" customHeight="1">
      <c r="B311" s="111"/>
      <c r="E311" s="112"/>
      <c r="F311" s="310" t="s">
        <v>474</v>
      </c>
      <c r="G311" s="311"/>
      <c r="H311" s="311"/>
      <c r="I311" s="311"/>
      <c r="K311" s="114">
        <v>22.845</v>
      </c>
      <c r="S311" s="111"/>
      <c r="T311" s="115"/>
      <c r="AA311" s="116"/>
      <c r="AT311" s="113" t="s">
        <v>135</v>
      </c>
      <c r="AU311" s="113" t="s">
        <v>76</v>
      </c>
      <c r="AV311" s="113" t="s">
        <v>76</v>
      </c>
      <c r="AW311" s="113" t="s">
        <v>84</v>
      </c>
      <c r="AX311" s="113" t="s">
        <v>65</v>
      </c>
      <c r="AY311" s="113" t="s">
        <v>125</v>
      </c>
    </row>
    <row r="312" spans="2:51" s="6" customFormat="1" ht="15.75" customHeight="1">
      <c r="B312" s="111"/>
      <c r="E312" s="113"/>
      <c r="F312" s="310" t="s">
        <v>475</v>
      </c>
      <c r="G312" s="311"/>
      <c r="H312" s="311"/>
      <c r="I312" s="311"/>
      <c r="K312" s="114">
        <v>-2.143</v>
      </c>
      <c r="S312" s="111"/>
      <c r="T312" s="115"/>
      <c r="AA312" s="116"/>
      <c r="AT312" s="113" t="s">
        <v>135</v>
      </c>
      <c r="AU312" s="113" t="s">
        <v>76</v>
      </c>
      <c r="AV312" s="113" t="s">
        <v>76</v>
      </c>
      <c r="AW312" s="113" t="s">
        <v>84</v>
      </c>
      <c r="AX312" s="113" t="s">
        <v>65</v>
      </c>
      <c r="AY312" s="113" t="s">
        <v>125</v>
      </c>
    </row>
    <row r="313" spans="2:51" s="6" customFormat="1" ht="27" customHeight="1">
      <c r="B313" s="111"/>
      <c r="E313" s="113"/>
      <c r="F313" s="310" t="s">
        <v>476</v>
      </c>
      <c r="G313" s="311"/>
      <c r="H313" s="311"/>
      <c r="I313" s="311"/>
      <c r="K313" s="114">
        <v>-1.091</v>
      </c>
      <c r="S313" s="111"/>
      <c r="T313" s="115"/>
      <c r="AA313" s="116"/>
      <c r="AT313" s="113" t="s">
        <v>135</v>
      </c>
      <c r="AU313" s="113" t="s">
        <v>76</v>
      </c>
      <c r="AV313" s="113" t="s">
        <v>76</v>
      </c>
      <c r="AW313" s="113" t="s">
        <v>84</v>
      </c>
      <c r="AX313" s="113" t="s">
        <v>65</v>
      </c>
      <c r="AY313" s="113" t="s">
        <v>125</v>
      </c>
    </row>
    <row r="314" spans="2:51" s="6" customFormat="1" ht="15.75" customHeight="1">
      <c r="B314" s="117"/>
      <c r="E314" s="118"/>
      <c r="F314" s="313" t="s">
        <v>139</v>
      </c>
      <c r="G314" s="314"/>
      <c r="H314" s="314"/>
      <c r="I314" s="314"/>
      <c r="K314" s="119">
        <v>19.611</v>
      </c>
      <c r="S314" s="117"/>
      <c r="T314" s="120"/>
      <c r="AA314" s="121"/>
      <c r="AT314" s="118" t="s">
        <v>135</v>
      </c>
      <c r="AU314" s="118" t="s">
        <v>76</v>
      </c>
      <c r="AV314" s="118" t="s">
        <v>132</v>
      </c>
      <c r="AW314" s="118" t="s">
        <v>84</v>
      </c>
      <c r="AX314" s="118" t="s">
        <v>71</v>
      </c>
      <c r="AY314" s="118" t="s">
        <v>125</v>
      </c>
    </row>
    <row r="315" spans="2:65" s="6" customFormat="1" ht="27" customHeight="1">
      <c r="B315" s="20"/>
      <c r="C315" s="101" t="s">
        <v>477</v>
      </c>
      <c r="D315" s="101" t="s">
        <v>127</v>
      </c>
      <c r="E315" s="102" t="s">
        <v>478</v>
      </c>
      <c r="F315" s="308" t="s">
        <v>479</v>
      </c>
      <c r="G315" s="306"/>
      <c r="H315" s="306"/>
      <c r="I315" s="306"/>
      <c r="J315" s="104" t="s">
        <v>169</v>
      </c>
      <c r="K315" s="105">
        <v>196.11</v>
      </c>
      <c r="L315" s="309"/>
      <c r="M315" s="306"/>
      <c r="N315" s="305">
        <f>ROUND($L$315*$K$315,2)</f>
        <v>0</v>
      </c>
      <c r="O315" s="306"/>
      <c r="P315" s="306"/>
      <c r="Q315" s="306"/>
      <c r="R315" s="103" t="s">
        <v>131</v>
      </c>
      <c r="S315" s="20"/>
      <c r="T315" s="106"/>
      <c r="U315" s="107" t="s">
        <v>35</v>
      </c>
      <c r="X315" s="108">
        <v>0</v>
      </c>
      <c r="Y315" s="108">
        <f>$X$315*$K$315</f>
        <v>0</v>
      </c>
      <c r="Z315" s="108">
        <v>0</v>
      </c>
      <c r="AA315" s="109">
        <f>$Z$315*$K$315</f>
        <v>0</v>
      </c>
      <c r="AR315" s="69" t="s">
        <v>132</v>
      </c>
      <c r="AT315" s="69" t="s">
        <v>127</v>
      </c>
      <c r="AU315" s="69" t="s">
        <v>76</v>
      </c>
      <c r="AY315" s="6" t="s">
        <v>125</v>
      </c>
      <c r="BE315" s="110">
        <f>IF($U$315="základní",$N$315,0)</f>
        <v>0</v>
      </c>
      <c r="BF315" s="110">
        <f>IF($U$315="snížená",$N$315,0)</f>
        <v>0</v>
      </c>
      <c r="BG315" s="110">
        <f>IF($U$315="zákl. přenesená",$N$315,0)</f>
        <v>0</v>
      </c>
      <c r="BH315" s="110">
        <f>IF($U$315="sníž. přenesená",$N$315,0)</f>
        <v>0</v>
      </c>
      <c r="BI315" s="110">
        <f>IF($U$315="nulová",$N$315,0)</f>
        <v>0</v>
      </c>
      <c r="BJ315" s="69" t="s">
        <v>71</v>
      </c>
      <c r="BK315" s="110">
        <f>ROUND($L$315*$K$315,2)</f>
        <v>0</v>
      </c>
      <c r="BL315" s="69" t="s">
        <v>132</v>
      </c>
      <c r="BM315" s="69" t="s">
        <v>480</v>
      </c>
    </row>
    <row r="316" spans="2:51" s="6" customFormat="1" ht="27" customHeight="1">
      <c r="B316" s="111"/>
      <c r="E316" s="112"/>
      <c r="F316" s="310" t="s">
        <v>481</v>
      </c>
      <c r="G316" s="311"/>
      <c r="H316" s="311"/>
      <c r="I316" s="311"/>
      <c r="K316" s="114">
        <v>196.11</v>
      </c>
      <c r="S316" s="111"/>
      <c r="T316" s="115"/>
      <c r="AA316" s="116"/>
      <c r="AT316" s="113" t="s">
        <v>135</v>
      </c>
      <c r="AU316" s="113" t="s">
        <v>76</v>
      </c>
      <c r="AV316" s="113" t="s">
        <v>76</v>
      </c>
      <c r="AW316" s="113" t="s">
        <v>84</v>
      </c>
      <c r="AX316" s="113" t="s">
        <v>71</v>
      </c>
      <c r="AY316" s="113" t="s">
        <v>125</v>
      </c>
    </row>
    <row r="317" spans="2:65" s="6" customFormat="1" ht="27" customHeight="1">
      <c r="B317" s="20"/>
      <c r="C317" s="101" t="s">
        <v>482</v>
      </c>
      <c r="D317" s="101" t="s">
        <v>127</v>
      </c>
      <c r="E317" s="102" t="s">
        <v>483</v>
      </c>
      <c r="F317" s="308" t="s">
        <v>484</v>
      </c>
      <c r="G317" s="306"/>
      <c r="H317" s="306"/>
      <c r="I317" s="306"/>
      <c r="J317" s="104" t="s">
        <v>169</v>
      </c>
      <c r="K317" s="105">
        <v>16.81</v>
      </c>
      <c r="L317" s="309"/>
      <c r="M317" s="306"/>
      <c r="N317" s="305">
        <f>ROUND($L$317*$K$317,2)</f>
        <v>0</v>
      </c>
      <c r="O317" s="306"/>
      <c r="P317" s="306"/>
      <c r="Q317" s="306"/>
      <c r="R317" s="103" t="s">
        <v>131</v>
      </c>
      <c r="S317" s="20"/>
      <c r="T317" s="106"/>
      <c r="U317" s="107" t="s">
        <v>35</v>
      </c>
      <c r="X317" s="108">
        <v>0</v>
      </c>
      <c r="Y317" s="108">
        <f>$X$317*$K$317</f>
        <v>0</v>
      </c>
      <c r="Z317" s="108">
        <v>0</v>
      </c>
      <c r="AA317" s="109">
        <f>$Z$317*$K$317</f>
        <v>0</v>
      </c>
      <c r="AR317" s="69" t="s">
        <v>132</v>
      </c>
      <c r="AT317" s="69" t="s">
        <v>127</v>
      </c>
      <c r="AU317" s="69" t="s">
        <v>76</v>
      </c>
      <c r="AY317" s="6" t="s">
        <v>125</v>
      </c>
      <c r="BE317" s="110">
        <f>IF($U$317="základní",$N$317,0)</f>
        <v>0</v>
      </c>
      <c r="BF317" s="110">
        <f>IF($U$317="snížená",$N$317,0)</f>
        <v>0</v>
      </c>
      <c r="BG317" s="110">
        <f>IF($U$317="zákl. přenesená",$N$317,0)</f>
        <v>0</v>
      </c>
      <c r="BH317" s="110">
        <f>IF($U$317="sníž. přenesená",$N$317,0)</f>
        <v>0</v>
      </c>
      <c r="BI317" s="110">
        <f>IF($U$317="nulová",$N$317,0)</f>
        <v>0</v>
      </c>
      <c r="BJ317" s="69" t="s">
        <v>71</v>
      </c>
      <c r="BK317" s="110">
        <f>ROUND($L$317*$K$317,2)</f>
        <v>0</v>
      </c>
      <c r="BL317" s="69" t="s">
        <v>132</v>
      </c>
      <c r="BM317" s="69" t="s">
        <v>485</v>
      </c>
    </row>
    <row r="318" spans="2:51" s="6" customFormat="1" ht="15.75" customHeight="1">
      <c r="B318" s="111"/>
      <c r="E318" s="112"/>
      <c r="F318" s="310" t="s">
        <v>486</v>
      </c>
      <c r="G318" s="311"/>
      <c r="H318" s="311"/>
      <c r="I318" s="311"/>
      <c r="K318" s="114">
        <v>19.611</v>
      </c>
      <c r="S318" s="111"/>
      <c r="T318" s="115"/>
      <c r="AA318" s="116"/>
      <c r="AT318" s="113" t="s">
        <v>135</v>
      </c>
      <c r="AU318" s="113" t="s">
        <v>76</v>
      </c>
      <c r="AV318" s="113" t="s">
        <v>76</v>
      </c>
      <c r="AW318" s="113" t="s">
        <v>84</v>
      </c>
      <c r="AX318" s="113" t="s">
        <v>65</v>
      </c>
      <c r="AY318" s="113" t="s">
        <v>125</v>
      </c>
    </row>
    <row r="319" spans="2:51" s="6" customFormat="1" ht="15.75" customHeight="1">
      <c r="B319" s="111"/>
      <c r="E319" s="113"/>
      <c r="F319" s="310" t="s">
        <v>487</v>
      </c>
      <c r="G319" s="311"/>
      <c r="H319" s="311"/>
      <c r="I319" s="311"/>
      <c r="K319" s="114">
        <v>-2.801</v>
      </c>
      <c r="S319" s="111"/>
      <c r="T319" s="115"/>
      <c r="AA319" s="116"/>
      <c r="AT319" s="113" t="s">
        <v>135</v>
      </c>
      <c r="AU319" s="113" t="s">
        <v>76</v>
      </c>
      <c r="AV319" s="113" t="s">
        <v>76</v>
      </c>
      <c r="AW319" s="113" t="s">
        <v>84</v>
      </c>
      <c r="AX319" s="113" t="s">
        <v>65</v>
      </c>
      <c r="AY319" s="113" t="s">
        <v>125</v>
      </c>
    </row>
    <row r="320" spans="2:51" s="6" customFormat="1" ht="15.75" customHeight="1">
      <c r="B320" s="117"/>
      <c r="E320" s="118"/>
      <c r="F320" s="313" t="s">
        <v>139</v>
      </c>
      <c r="G320" s="314"/>
      <c r="H320" s="314"/>
      <c r="I320" s="314"/>
      <c r="K320" s="119">
        <v>16.81</v>
      </c>
      <c r="S320" s="117"/>
      <c r="T320" s="120"/>
      <c r="AA320" s="121"/>
      <c r="AT320" s="118" t="s">
        <v>135</v>
      </c>
      <c r="AU320" s="118" t="s">
        <v>76</v>
      </c>
      <c r="AV320" s="118" t="s">
        <v>132</v>
      </c>
      <c r="AW320" s="118" t="s">
        <v>84</v>
      </c>
      <c r="AX320" s="118" t="s">
        <v>71</v>
      </c>
      <c r="AY320" s="118" t="s">
        <v>125</v>
      </c>
    </row>
    <row r="321" spans="2:65" s="6" customFormat="1" ht="27" customHeight="1">
      <c r="B321" s="20"/>
      <c r="C321" s="101" t="s">
        <v>488</v>
      </c>
      <c r="D321" s="101" t="s">
        <v>127</v>
      </c>
      <c r="E321" s="102" t="s">
        <v>489</v>
      </c>
      <c r="F321" s="308" t="s">
        <v>490</v>
      </c>
      <c r="G321" s="306"/>
      <c r="H321" s="306"/>
      <c r="I321" s="306"/>
      <c r="J321" s="104" t="s">
        <v>169</v>
      </c>
      <c r="K321" s="105">
        <v>0.211</v>
      </c>
      <c r="L321" s="309"/>
      <c r="M321" s="306"/>
      <c r="N321" s="305">
        <f>ROUND($L$321*$K$321,2)</f>
        <v>0</v>
      </c>
      <c r="O321" s="306"/>
      <c r="P321" s="306"/>
      <c r="Q321" s="306"/>
      <c r="R321" s="103" t="s">
        <v>131</v>
      </c>
      <c r="S321" s="20"/>
      <c r="T321" s="106"/>
      <c r="U321" s="107" t="s">
        <v>35</v>
      </c>
      <c r="X321" s="108">
        <v>0</v>
      </c>
      <c r="Y321" s="108">
        <f>$X$321*$K$321</f>
        <v>0</v>
      </c>
      <c r="Z321" s="108">
        <v>0</v>
      </c>
      <c r="AA321" s="109">
        <f>$Z$321*$K$321</f>
        <v>0</v>
      </c>
      <c r="AR321" s="69" t="s">
        <v>132</v>
      </c>
      <c r="AT321" s="69" t="s">
        <v>127</v>
      </c>
      <c r="AU321" s="69" t="s">
        <v>76</v>
      </c>
      <c r="AY321" s="6" t="s">
        <v>125</v>
      </c>
      <c r="BE321" s="110">
        <f>IF($U$321="základní",$N$321,0)</f>
        <v>0</v>
      </c>
      <c r="BF321" s="110">
        <f>IF($U$321="snížená",$N$321,0)</f>
        <v>0</v>
      </c>
      <c r="BG321" s="110">
        <f>IF($U$321="zákl. přenesená",$N$321,0)</f>
        <v>0</v>
      </c>
      <c r="BH321" s="110">
        <f>IF($U$321="sníž. přenesená",$N$321,0)</f>
        <v>0</v>
      </c>
      <c r="BI321" s="110">
        <f>IF($U$321="nulová",$N$321,0)</f>
        <v>0</v>
      </c>
      <c r="BJ321" s="69" t="s">
        <v>71</v>
      </c>
      <c r="BK321" s="110">
        <f>ROUND($L$321*$K$321,2)</f>
        <v>0</v>
      </c>
      <c r="BL321" s="69" t="s">
        <v>132</v>
      </c>
      <c r="BM321" s="69" t="s">
        <v>491</v>
      </c>
    </row>
    <row r="322" spans="2:51" s="6" customFormat="1" ht="15.75" customHeight="1">
      <c r="B322" s="111"/>
      <c r="E322" s="112"/>
      <c r="F322" s="310" t="s">
        <v>492</v>
      </c>
      <c r="G322" s="311"/>
      <c r="H322" s="311"/>
      <c r="I322" s="311"/>
      <c r="K322" s="114">
        <v>0.211</v>
      </c>
      <c r="S322" s="111"/>
      <c r="T322" s="115"/>
      <c r="AA322" s="116"/>
      <c r="AT322" s="113" t="s">
        <v>135</v>
      </c>
      <c r="AU322" s="113" t="s">
        <v>76</v>
      </c>
      <c r="AV322" s="113" t="s">
        <v>76</v>
      </c>
      <c r="AW322" s="113" t="s">
        <v>84</v>
      </c>
      <c r="AX322" s="113" t="s">
        <v>71</v>
      </c>
      <c r="AY322" s="113" t="s">
        <v>125</v>
      </c>
    </row>
    <row r="323" spans="2:65" s="6" customFormat="1" ht="27" customHeight="1">
      <c r="B323" s="20"/>
      <c r="C323" s="101" t="s">
        <v>493</v>
      </c>
      <c r="D323" s="101" t="s">
        <v>127</v>
      </c>
      <c r="E323" s="102" t="s">
        <v>494</v>
      </c>
      <c r="F323" s="308" t="s">
        <v>495</v>
      </c>
      <c r="G323" s="306"/>
      <c r="H323" s="306"/>
      <c r="I323" s="306"/>
      <c r="J323" s="104" t="s">
        <v>169</v>
      </c>
      <c r="K323" s="105">
        <v>2.59</v>
      </c>
      <c r="L323" s="309"/>
      <c r="M323" s="306"/>
      <c r="N323" s="305">
        <f>ROUND($L$323*$K$323,2)</f>
        <v>0</v>
      </c>
      <c r="O323" s="306"/>
      <c r="P323" s="306"/>
      <c r="Q323" s="306"/>
      <c r="R323" s="103" t="s">
        <v>131</v>
      </c>
      <c r="S323" s="20"/>
      <c r="T323" s="106"/>
      <c r="U323" s="107" t="s">
        <v>35</v>
      </c>
      <c r="X323" s="108">
        <v>0</v>
      </c>
      <c r="Y323" s="108">
        <f>$X$323*$K$323</f>
        <v>0</v>
      </c>
      <c r="Z323" s="108">
        <v>0</v>
      </c>
      <c r="AA323" s="109">
        <f>$Z$323*$K$323</f>
        <v>0</v>
      </c>
      <c r="AR323" s="69" t="s">
        <v>132</v>
      </c>
      <c r="AT323" s="69" t="s">
        <v>127</v>
      </c>
      <c r="AU323" s="69" t="s">
        <v>76</v>
      </c>
      <c r="AY323" s="6" t="s">
        <v>125</v>
      </c>
      <c r="BE323" s="110">
        <f>IF($U$323="základní",$N$323,0)</f>
        <v>0</v>
      </c>
      <c r="BF323" s="110">
        <f>IF($U$323="snížená",$N$323,0)</f>
        <v>0</v>
      </c>
      <c r="BG323" s="110">
        <f>IF($U$323="zákl. přenesená",$N$323,0)</f>
        <v>0</v>
      </c>
      <c r="BH323" s="110">
        <f>IF($U$323="sníž. přenesená",$N$323,0)</f>
        <v>0</v>
      </c>
      <c r="BI323" s="110">
        <f>IF($U$323="nulová",$N$323,0)</f>
        <v>0</v>
      </c>
      <c r="BJ323" s="69" t="s">
        <v>71</v>
      </c>
      <c r="BK323" s="110">
        <f>ROUND($L$323*$K$323,2)</f>
        <v>0</v>
      </c>
      <c r="BL323" s="69" t="s">
        <v>132</v>
      </c>
      <c r="BM323" s="69" t="s">
        <v>496</v>
      </c>
    </row>
    <row r="324" spans="2:51" s="6" customFormat="1" ht="27" customHeight="1">
      <c r="B324" s="111"/>
      <c r="E324" s="112"/>
      <c r="F324" s="310" t="s">
        <v>497</v>
      </c>
      <c r="G324" s="311"/>
      <c r="H324" s="311"/>
      <c r="I324" s="311"/>
      <c r="K324" s="114">
        <v>2.59</v>
      </c>
      <c r="S324" s="111"/>
      <c r="T324" s="115"/>
      <c r="AA324" s="116"/>
      <c r="AT324" s="113" t="s">
        <v>135</v>
      </c>
      <c r="AU324" s="113" t="s">
        <v>76</v>
      </c>
      <c r="AV324" s="113" t="s">
        <v>76</v>
      </c>
      <c r="AW324" s="113" t="s">
        <v>84</v>
      </c>
      <c r="AX324" s="113" t="s">
        <v>71</v>
      </c>
      <c r="AY324" s="113" t="s">
        <v>125</v>
      </c>
    </row>
    <row r="325" spans="2:65" s="6" customFormat="1" ht="27" customHeight="1">
      <c r="B325" s="20"/>
      <c r="C325" s="101" t="s">
        <v>498</v>
      </c>
      <c r="D325" s="101" t="s">
        <v>127</v>
      </c>
      <c r="E325" s="102" t="s">
        <v>499</v>
      </c>
      <c r="F325" s="308" t="s">
        <v>500</v>
      </c>
      <c r="G325" s="306"/>
      <c r="H325" s="306"/>
      <c r="I325" s="306"/>
      <c r="J325" s="104" t="s">
        <v>169</v>
      </c>
      <c r="K325" s="105">
        <v>38.266</v>
      </c>
      <c r="L325" s="309"/>
      <c r="M325" s="306"/>
      <c r="N325" s="305">
        <f>ROUND($L$325*$K$325,2)</f>
        <v>0</v>
      </c>
      <c r="O325" s="306"/>
      <c r="P325" s="306"/>
      <c r="Q325" s="306"/>
      <c r="R325" s="103" t="s">
        <v>131</v>
      </c>
      <c r="S325" s="20"/>
      <c r="T325" s="106"/>
      <c r="U325" s="107" t="s">
        <v>35</v>
      </c>
      <c r="X325" s="108">
        <v>0</v>
      </c>
      <c r="Y325" s="108">
        <f>$X$325*$K$325</f>
        <v>0</v>
      </c>
      <c r="Z325" s="108">
        <v>0</v>
      </c>
      <c r="AA325" s="109">
        <f>$Z$325*$K$325</f>
        <v>0</v>
      </c>
      <c r="AR325" s="69" t="s">
        <v>132</v>
      </c>
      <c r="AT325" s="69" t="s">
        <v>127</v>
      </c>
      <c r="AU325" s="69" t="s">
        <v>76</v>
      </c>
      <c r="AY325" s="6" t="s">
        <v>125</v>
      </c>
      <c r="BE325" s="110">
        <f>IF($U$325="základní",$N$325,0)</f>
        <v>0</v>
      </c>
      <c r="BF325" s="110">
        <f>IF($U$325="snížená",$N$325,0)</f>
        <v>0</v>
      </c>
      <c r="BG325" s="110">
        <f>IF($U$325="zákl. přenesená",$N$325,0)</f>
        <v>0</v>
      </c>
      <c r="BH325" s="110">
        <f>IF($U$325="sníž. přenesená",$N$325,0)</f>
        <v>0</v>
      </c>
      <c r="BI325" s="110">
        <f>IF($U$325="nulová",$N$325,0)</f>
        <v>0</v>
      </c>
      <c r="BJ325" s="69" t="s">
        <v>71</v>
      </c>
      <c r="BK325" s="110">
        <f>ROUND($L$325*$K$325,2)</f>
        <v>0</v>
      </c>
      <c r="BL325" s="69" t="s">
        <v>132</v>
      </c>
      <c r="BM325" s="69" t="s">
        <v>501</v>
      </c>
    </row>
    <row r="326" spans="2:63" s="92" customFormat="1" ht="37.5" customHeight="1">
      <c r="B326" s="93"/>
      <c r="D326" s="94" t="s">
        <v>94</v>
      </c>
      <c r="N326" s="304">
        <f>$BK$326</f>
        <v>0</v>
      </c>
      <c r="O326" s="303"/>
      <c r="P326" s="303"/>
      <c r="Q326" s="303"/>
      <c r="S326" s="93"/>
      <c r="T326" s="96"/>
      <c r="W326" s="97">
        <f>$W$327+$W$335+$W$355+$W$363+$W$373+$W$389+$W$399+$W$418+$W$421+$W$424+$W$440</f>
        <v>0</v>
      </c>
      <c r="Y326" s="97">
        <f>$Y$327+$Y$335+$Y$355+$Y$363+$Y$373+$Y$389+$Y$399+$Y$418+$Y$421+$Y$424+$Y$440</f>
        <v>5.954653040000001</v>
      </c>
      <c r="AA326" s="98">
        <f>$AA$327+$AA$335+$AA$355+$AA$363+$AA$373+$AA$389+$AA$399+$AA$418+$AA$421+$AA$424+$AA$440</f>
        <v>0</v>
      </c>
      <c r="AR326" s="95" t="s">
        <v>76</v>
      </c>
      <c r="AT326" s="95" t="s">
        <v>64</v>
      </c>
      <c r="AU326" s="95" t="s">
        <v>65</v>
      </c>
      <c r="AY326" s="95" t="s">
        <v>125</v>
      </c>
      <c r="BK326" s="99">
        <f>$BK$327+$BK$335+$BK$355+$BK$363+$BK$373+$BK$389+$BK$399+$BK$418+$BK$421+$BK$424+$BK$440</f>
        <v>0</v>
      </c>
    </row>
    <row r="327" spans="2:63" s="92" customFormat="1" ht="21" customHeight="1">
      <c r="B327" s="93"/>
      <c r="D327" s="100" t="s">
        <v>95</v>
      </c>
      <c r="N327" s="302">
        <f>$BK$327</f>
        <v>0</v>
      </c>
      <c r="O327" s="303"/>
      <c r="P327" s="303"/>
      <c r="Q327" s="303"/>
      <c r="S327" s="93"/>
      <c r="T327" s="96"/>
      <c r="W327" s="97">
        <f>SUM($W$328:$W$334)</f>
        <v>0</v>
      </c>
      <c r="Y327" s="97">
        <f>SUM($Y$328:$Y$334)</f>
        <v>0.03720864</v>
      </c>
      <c r="AA327" s="98">
        <f>SUM($AA$328:$AA$334)</f>
        <v>0</v>
      </c>
      <c r="AR327" s="95" t="s">
        <v>76</v>
      </c>
      <c r="AT327" s="95" t="s">
        <v>64</v>
      </c>
      <c r="AU327" s="95" t="s">
        <v>71</v>
      </c>
      <c r="AY327" s="95" t="s">
        <v>125</v>
      </c>
      <c r="BK327" s="99">
        <f>SUM($BK$328:$BK$334)</f>
        <v>0</v>
      </c>
    </row>
    <row r="328" spans="2:65" s="6" customFormat="1" ht="39" customHeight="1">
      <c r="B328" s="20"/>
      <c r="C328" s="104" t="s">
        <v>502</v>
      </c>
      <c r="D328" s="104" t="s">
        <v>127</v>
      </c>
      <c r="E328" s="102" t="s">
        <v>503</v>
      </c>
      <c r="F328" s="308" t="s">
        <v>504</v>
      </c>
      <c r="G328" s="306"/>
      <c r="H328" s="306"/>
      <c r="I328" s="306"/>
      <c r="J328" s="104" t="s">
        <v>175</v>
      </c>
      <c r="K328" s="105">
        <v>44.296</v>
      </c>
      <c r="L328" s="309"/>
      <c r="M328" s="306"/>
      <c r="N328" s="305">
        <f>ROUND($L$328*$K$328,2)</f>
        <v>0</v>
      </c>
      <c r="O328" s="306"/>
      <c r="P328" s="306"/>
      <c r="Q328" s="306"/>
      <c r="R328" s="103" t="s">
        <v>131</v>
      </c>
      <c r="S328" s="20"/>
      <c r="T328" s="106"/>
      <c r="U328" s="107" t="s">
        <v>35</v>
      </c>
      <c r="X328" s="108">
        <v>0.00084</v>
      </c>
      <c r="Y328" s="108">
        <f>$X$328*$K$328</f>
        <v>0.03720864</v>
      </c>
      <c r="Z328" s="108">
        <v>0</v>
      </c>
      <c r="AA328" s="109">
        <f>$Z$328*$K$328</f>
        <v>0</v>
      </c>
      <c r="AR328" s="69" t="s">
        <v>505</v>
      </c>
      <c r="AT328" s="69" t="s">
        <v>127</v>
      </c>
      <c r="AU328" s="69" t="s">
        <v>76</v>
      </c>
      <c r="AY328" s="69" t="s">
        <v>125</v>
      </c>
      <c r="BE328" s="110">
        <f>IF($U$328="základní",$N$328,0)</f>
        <v>0</v>
      </c>
      <c r="BF328" s="110">
        <f>IF($U$328="snížená",$N$328,0)</f>
        <v>0</v>
      </c>
      <c r="BG328" s="110">
        <f>IF($U$328="zákl. přenesená",$N$328,0)</f>
        <v>0</v>
      </c>
      <c r="BH328" s="110">
        <f>IF($U$328="sníž. přenesená",$N$328,0)</f>
        <v>0</v>
      </c>
      <c r="BI328" s="110">
        <f>IF($U$328="nulová",$N$328,0)</f>
        <v>0</v>
      </c>
      <c r="BJ328" s="69" t="s">
        <v>71</v>
      </c>
      <c r="BK328" s="110">
        <f>ROUND($L$328*$K$328,2)</f>
        <v>0</v>
      </c>
      <c r="BL328" s="69" t="s">
        <v>505</v>
      </c>
      <c r="BM328" s="69" t="s">
        <v>506</v>
      </c>
    </row>
    <row r="329" spans="2:51" s="6" customFormat="1" ht="15.75" customHeight="1">
      <c r="B329" s="111"/>
      <c r="E329" s="112"/>
      <c r="F329" s="310" t="s">
        <v>507</v>
      </c>
      <c r="G329" s="311"/>
      <c r="H329" s="311"/>
      <c r="I329" s="311"/>
      <c r="K329" s="114">
        <v>15.624</v>
      </c>
      <c r="S329" s="111"/>
      <c r="T329" s="115"/>
      <c r="AA329" s="116"/>
      <c r="AT329" s="113" t="s">
        <v>135</v>
      </c>
      <c r="AU329" s="113" t="s">
        <v>76</v>
      </c>
      <c r="AV329" s="113" t="s">
        <v>76</v>
      </c>
      <c r="AW329" s="113" t="s">
        <v>84</v>
      </c>
      <c r="AX329" s="113" t="s">
        <v>65</v>
      </c>
      <c r="AY329" s="113" t="s">
        <v>125</v>
      </c>
    </row>
    <row r="330" spans="2:51" s="6" customFormat="1" ht="27" customHeight="1">
      <c r="B330" s="111"/>
      <c r="E330" s="113"/>
      <c r="F330" s="310" t="s">
        <v>508</v>
      </c>
      <c r="G330" s="311"/>
      <c r="H330" s="311"/>
      <c r="I330" s="311"/>
      <c r="K330" s="114">
        <v>14.784</v>
      </c>
      <c r="S330" s="111"/>
      <c r="T330" s="115"/>
      <c r="AA330" s="116"/>
      <c r="AT330" s="113" t="s">
        <v>135</v>
      </c>
      <c r="AU330" s="113" t="s">
        <v>76</v>
      </c>
      <c r="AV330" s="113" t="s">
        <v>76</v>
      </c>
      <c r="AW330" s="113" t="s">
        <v>84</v>
      </c>
      <c r="AX330" s="113" t="s">
        <v>65</v>
      </c>
      <c r="AY330" s="113" t="s">
        <v>125</v>
      </c>
    </row>
    <row r="331" spans="2:51" s="6" customFormat="1" ht="15.75" customHeight="1">
      <c r="B331" s="111"/>
      <c r="E331" s="113"/>
      <c r="F331" s="310" t="s">
        <v>509</v>
      </c>
      <c r="G331" s="311"/>
      <c r="H331" s="311"/>
      <c r="I331" s="311"/>
      <c r="K331" s="114">
        <v>6.944</v>
      </c>
      <c r="S331" s="111"/>
      <c r="T331" s="115"/>
      <c r="AA331" s="116"/>
      <c r="AT331" s="113" t="s">
        <v>135</v>
      </c>
      <c r="AU331" s="113" t="s">
        <v>76</v>
      </c>
      <c r="AV331" s="113" t="s">
        <v>76</v>
      </c>
      <c r="AW331" s="113" t="s">
        <v>84</v>
      </c>
      <c r="AX331" s="113" t="s">
        <v>65</v>
      </c>
      <c r="AY331" s="113" t="s">
        <v>125</v>
      </c>
    </row>
    <row r="332" spans="2:51" s="6" customFormat="1" ht="15.75" customHeight="1">
      <c r="B332" s="111"/>
      <c r="E332" s="113"/>
      <c r="F332" s="310" t="s">
        <v>510</v>
      </c>
      <c r="G332" s="311"/>
      <c r="H332" s="311"/>
      <c r="I332" s="311"/>
      <c r="K332" s="114">
        <v>6.944</v>
      </c>
      <c r="S332" s="111"/>
      <c r="T332" s="115"/>
      <c r="AA332" s="116"/>
      <c r="AT332" s="113" t="s">
        <v>135</v>
      </c>
      <c r="AU332" s="113" t="s">
        <v>76</v>
      </c>
      <c r="AV332" s="113" t="s">
        <v>76</v>
      </c>
      <c r="AW332" s="113" t="s">
        <v>84</v>
      </c>
      <c r="AX332" s="113" t="s">
        <v>65</v>
      </c>
      <c r="AY332" s="113" t="s">
        <v>125</v>
      </c>
    </row>
    <row r="333" spans="2:51" s="6" customFormat="1" ht="15.75" customHeight="1">
      <c r="B333" s="117"/>
      <c r="E333" s="118"/>
      <c r="F333" s="313" t="s">
        <v>139</v>
      </c>
      <c r="G333" s="314"/>
      <c r="H333" s="314"/>
      <c r="I333" s="314"/>
      <c r="K333" s="119">
        <v>44.296</v>
      </c>
      <c r="S333" s="117"/>
      <c r="T333" s="120"/>
      <c r="AA333" s="121"/>
      <c r="AT333" s="118" t="s">
        <v>135</v>
      </c>
      <c r="AU333" s="118" t="s">
        <v>76</v>
      </c>
      <c r="AV333" s="118" t="s">
        <v>132</v>
      </c>
      <c r="AW333" s="118" t="s">
        <v>84</v>
      </c>
      <c r="AX333" s="118" t="s">
        <v>71</v>
      </c>
      <c r="AY333" s="118" t="s">
        <v>125</v>
      </c>
    </row>
    <row r="334" spans="2:65" s="6" customFormat="1" ht="27" customHeight="1">
      <c r="B334" s="20"/>
      <c r="C334" s="101" t="s">
        <v>511</v>
      </c>
      <c r="D334" s="101" t="s">
        <v>127</v>
      </c>
      <c r="E334" s="102" t="s">
        <v>512</v>
      </c>
      <c r="F334" s="308" t="s">
        <v>513</v>
      </c>
      <c r="G334" s="306"/>
      <c r="H334" s="306"/>
      <c r="I334" s="306"/>
      <c r="J334" s="104" t="s">
        <v>514</v>
      </c>
      <c r="K334" s="136"/>
      <c r="L334" s="309"/>
      <c r="M334" s="306"/>
      <c r="N334" s="305">
        <f>ROUND($L$334*$K$334,2)</f>
        <v>0</v>
      </c>
      <c r="O334" s="306"/>
      <c r="P334" s="306"/>
      <c r="Q334" s="306"/>
      <c r="R334" s="103" t="s">
        <v>131</v>
      </c>
      <c r="S334" s="20"/>
      <c r="T334" s="106"/>
      <c r="U334" s="107" t="s">
        <v>35</v>
      </c>
      <c r="X334" s="108">
        <v>0</v>
      </c>
      <c r="Y334" s="108">
        <f>$X$334*$K$334</f>
        <v>0</v>
      </c>
      <c r="Z334" s="108">
        <v>0</v>
      </c>
      <c r="AA334" s="109">
        <f>$Z$334*$K$334</f>
        <v>0</v>
      </c>
      <c r="AR334" s="69" t="s">
        <v>505</v>
      </c>
      <c r="AT334" s="69" t="s">
        <v>127</v>
      </c>
      <c r="AU334" s="69" t="s">
        <v>76</v>
      </c>
      <c r="AY334" s="6" t="s">
        <v>125</v>
      </c>
      <c r="BE334" s="110">
        <f>IF($U$334="základní",$N$334,0)</f>
        <v>0</v>
      </c>
      <c r="BF334" s="110">
        <f>IF($U$334="snížená",$N$334,0)</f>
        <v>0</v>
      </c>
      <c r="BG334" s="110">
        <f>IF($U$334="zákl. přenesená",$N$334,0)</f>
        <v>0</v>
      </c>
      <c r="BH334" s="110">
        <f>IF($U$334="sníž. přenesená",$N$334,0)</f>
        <v>0</v>
      </c>
      <c r="BI334" s="110">
        <f>IF($U$334="nulová",$N$334,0)</f>
        <v>0</v>
      </c>
      <c r="BJ334" s="69" t="s">
        <v>71</v>
      </c>
      <c r="BK334" s="110">
        <f>ROUND($L$334*$K$334,2)</f>
        <v>0</v>
      </c>
      <c r="BL334" s="69" t="s">
        <v>505</v>
      </c>
      <c r="BM334" s="69" t="s">
        <v>515</v>
      </c>
    </row>
    <row r="335" spans="2:63" s="92" customFormat="1" ht="30.75" customHeight="1">
      <c r="B335" s="93"/>
      <c r="D335" s="100" t="s">
        <v>96</v>
      </c>
      <c r="N335" s="302">
        <f>$BK$335</f>
        <v>0</v>
      </c>
      <c r="O335" s="303"/>
      <c r="P335" s="303"/>
      <c r="Q335" s="303"/>
      <c r="S335" s="93"/>
      <c r="T335" s="96"/>
      <c r="W335" s="97">
        <f>SUM($W$336:$W$354)</f>
        <v>0</v>
      </c>
      <c r="Y335" s="97">
        <f>SUM($Y$336:$Y$354)</f>
        <v>1.4349281999999999</v>
      </c>
      <c r="AA335" s="98">
        <f>SUM($AA$336:$AA$354)</f>
        <v>0</v>
      </c>
      <c r="AR335" s="95" t="s">
        <v>76</v>
      </c>
      <c r="AT335" s="95" t="s">
        <v>64</v>
      </c>
      <c r="AU335" s="95" t="s">
        <v>71</v>
      </c>
      <c r="AY335" s="95" t="s">
        <v>125</v>
      </c>
      <c r="BK335" s="99">
        <f>SUM($BK$336:$BK$354)</f>
        <v>0</v>
      </c>
    </row>
    <row r="336" spans="2:65" s="6" customFormat="1" ht="27" customHeight="1">
      <c r="B336" s="20"/>
      <c r="C336" s="104" t="s">
        <v>516</v>
      </c>
      <c r="D336" s="104" t="s">
        <v>127</v>
      </c>
      <c r="E336" s="102" t="s">
        <v>517</v>
      </c>
      <c r="F336" s="308" t="s">
        <v>518</v>
      </c>
      <c r="G336" s="306"/>
      <c r="H336" s="306"/>
      <c r="I336" s="306"/>
      <c r="J336" s="104" t="s">
        <v>175</v>
      </c>
      <c r="K336" s="105">
        <v>201.6</v>
      </c>
      <c r="L336" s="309"/>
      <c r="M336" s="306"/>
      <c r="N336" s="305">
        <f>ROUND($L$336*$K$336,2)</f>
        <v>0</v>
      </c>
      <c r="O336" s="306"/>
      <c r="P336" s="306"/>
      <c r="Q336" s="306"/>
      <c r="R336" s="103" t="s">
        <v>131</v>
      </c>
      <c r="S336" s="20"/>
      <c r="T336" s="106"/>
      <c r="U336" s="107" t="s">
        <v>35</v>
      </c>
      <c r="X336" s="108">
        <v>0</v>
      </c>
      <c r="Y336" s="108">
        <f>$X$336*$K$336</f>
        <v>0</v>
      </c>
      <c r="Z336" s="108">
        <v>0</v>
      </c>
      <c r="AA336" s="109">
        <f>$Z$336*$K$336</f>
        <v>0</v>
      </c>
      <c r="AR336" s="69" t="s">
        <v>505</v>
      </c>
      <c r="AT336" s="69" t="s">
        <v>127</v>
      </c>
      <c r="AU336" s="69" t="s">
        <v>76</v>
      </c>
      <c r="AY336" s="69" t="s">
        <v>125</v>
      </c>
      <c r="BE336" s="110">
        <f>IF($U$336="základní",$N$336,0)</f>
        <v>0</v>
      </c>
      <c r="BF336" s="110">
        <f>IF($U$336="snížená",$N$336,0)</f>
        <v>0</v>
      </c>
      <c r="BG336" s="110">
        <f>IF($U$336="zákl. přenesená",$N$336,0)</f>
        <v>0</v>
      </c>
      <c r="BH336" s="110">
        <f>IF($U$336="sníž. přenesená",$N$336,0)</f>
        <v>0</v>
      </c>
      <c r="BI336" s="110">
        <f>IF($U$336="nulová",$N$336,0)</f>
        <v>0</v>
      </c>
      <c r="BJ336" s="69" t="s">
        <v>71</v>
      </c>
      <c r="BK336" s="110">
        <f>ROUND($L$336*$K$336,2)</f>
        <v>0</v>
      </c>
      <c r="BL336" s="69" t="s">
        <v>505</v>
      </c>
      <c r="BM336" s="69" t="s">
        <v>519</v>
      </c>
    </row>
    <row r="337" spans="2:51" s="6" customFormat="1" ht="15.75" customHeight="1">
      <c r="B337" s="111"/>
      <c r="E337" s="112"/>
      <c r="F337" s="310" t="s">
        <v>520</v>
      </c>
      <c r="G337" s="311"/>
      <c r="H337" s="311"/>
      <c r="I337" s="311"/>
      <c r="K337" s="114">
        <v>201.6</v>
      </c>
      <c r="S337" s="111"/>
      <c r="T337" s="115"/>
      <c r="AA337" s="116"/>
      <c r="AT337" s="113" t="s">
        <v>135</v>
      </c>
      <c r="AU337" s="113" t="s">
        <v>76</v>
      </c>
      <c r="AV337" s="113" t="s">
        <v>76</v>
      </c>
      <c r="AW337" s="113" t="s">
        <v>84</v>
      </c>
      <c r="AX337" s="113" t="s">
        <v>71</v>
      </c>
      <c r="AY337" s="113" t="s">
        <v>125</v>
      </c>
    </row>
    <row r="338" spans="2:65" s="6" customFormat="1" ht="15.75" customHeight="1">
      <c r="B338" s="20"/>
      <c r="C338" s="125" t="s">
        <v>521</v>
      </c>
      <c r="D338" s="125" t="s">
        <v>194</v>
      </c>
      <c r="E338" s="123" t="s">
        <v>522</v>
      </c>
      <c r="F338" s="315" t="s">
        <v>523</v>
      </c>
      <c r="G338" s="316"/>
      <c r="H338" s="316"/>
      <c r="I338" s="316"/>
      <c r="J338" s="122" t="s">
        <v>175</v>
      </c>
      <c r="K338" s="124">
        <v>205.632</v>
      </c>
      <c r="L338" s="317"/>
      <c r="M338" s="316"/>
      <c r="N338" s="318">
        <f>ROUND($L$338*$K$338,2)</f>
        <v>0</v>
      </c>
      <c r="O338" s="306"/>
      <c r="P338" s="306"/>
      <c r="Q338" s="306"/>
      <c r="R338" s="103" t="s">
        <v>131</v>
      </c>
      <c r="S338" s="20"/>
      <c r="T338" s="106"/>
      <c r="U338" s="107" t="s">
        <v>35</v>
      </c>
      <c r="X338" s="108">
        <v>0.0058</v>
      </c>
      <c r="Y338" s="108">
        <f>$X$338*$K$338</f>
        <v>1.1926656</v>
      </c>
      <c r="Z338" s="108">
        <v>0</v>
      </c>
      <c r="AA338" s="109">
        <f>$Z$338*$K$338</f>
        <v>0</v>
      </c>
      <c r="AR338" s="69" t="s">
        <v>524</v>
      </c>
      <c r="AT338" s="69" t="s">
        <v>194</v>
      </c>
      <c r="AU338" s="69" t="s">
        <v>76</v>
      </c>
      <c r="AY338" s="6" t="s">
        <v>125</v>
      </c>
      <c r="BE338" s="110">
        <f>IF($U$338="základní",$N$338,0)</f>
        <v>0</v>
      </c>
      <c r="BF338" s="110">
        <f>IF($U$338="snížená",$N$338,0)</f>
        <v>0</v>
      </c>
      <c r="BG338" s="110">
        <f>IF($U$338="zákl. přenesená",$N$338,0)</f>
        <v>0</v>
      </c>
      <c r="BH338" s="110">
        <f>IF($U$338="sníž. přenesená",$N$338,0)</f>
        <v>0</v>
      </c>
      <c r="BI338" s="110">
        <f>IF($U$338="nulová",$N$338,0)</f>
        <v>0</v>
      </c>
      <c r="BJ338" s="69" t="s">
        <v>71</v>
      </c>
      <c r="BK338" s="110">
        <f>ROUND($L$338*$K$338,2)</f>
        <v>0</v>
      </c>
      <c r="BL338" s="69" t="s">
        <v>505</v>
      </c>
      <c r="BM338" s="69" t="s">
        <v>525</v>
      </c>
    </row>
    <row r="339" spans="2:51" s="6" customFormat="1" ht="15.75" customHeight="1">
      <c r="B339" s="111"/>
      <c r="E339" s="112"/>
      <c r="F339" s="310" t="s">
        <v>526</v>
      </c>
      <c r="G339" s="311"/>
      <c r="H339" s="311"/>
      <c r="I339" s="311"/>
      <c r="K339" s="114">
        <v>205.632</v>
      </c>
      <c r="S339" s="111"/>
      <c r="T339" s="115"/>
      <c r="AA339" s="116"/>
      <c r="AT339" s="113" t="s">
        <v>135</v>
      </c>
      <c r="AU339" s="113" t="s">
        <v>76</v>
      </c>
      <c r="AV339" s="113" t="s">
        <v>76</v>
      </c>
      <c r="AW339" s="113" t="s">
        <v>84</v>
      </c>
      <c r="AX339" s="113" t="s">
        <v>71</v>
      </c>
      <c r="AY339" s="113" t="s">
        <v>125</v>
      </c>
    </row>
    <row r="340" spans="2:65" s="6" customFormat="1" ht="27" customHeight="1">
      <c r="B340" s="20"/>
      <c r="C340" s="101" t="s">
        <v>527</v>
      </c>
      <c r="D340" s="101" t="s">
        <v>127</v>
      </c>
      <c r="E340" s="102" t="s">
        <v>528</v>
      </c>
      <c r="F340" s="308" t="s">
        <v>529</v>
      </c>
      <c r="G340" s="306"/>
      <c r="H340" s="306"/>
      <c r="I340" s="306"/>
      <c r="J340" s="104" t="s">
        <v>175</v>
      </c>
      <c r="K340" s="105">
        <v>21.73</v>
      </c>
      <c r="L340" s="309"/>
      <c r="M340" s="306"/>
      <c r="N340" s="305">
        <f>ROUND($L$340*$K$340,2)</f>
        <v>0</v>
      </c>
      <c r="O340" s="306"/>
      <c r="P340" s="306"/>
      <c r="Q340" s="306"/>
      <c r="R340" s="103" t="s">
        <v>131</v>
      </c>
      <c r="S340" s="20"/>
      <c r="T340" s="106"/>
      <c r="U340" s="107" t="s">
        <v>35</v>
      </c>
      <c r="X340" s="108">
        <v>0.0003</v>
      </c>
      <c r="Y340" s="108">
        <f>$X$340*$K$340</f>
        <v>0.006519</v>
      </c>
      <c r="Z340" s="108">
        <v>0</v>
      </c>
      <c r="AA340" s="109">
        <f>$Z$340*$K$340</f>
        <v>0</v>
      </c>
      <c r="AR340" s="69" t="s">
        <v>505</v>
      </c>
      <c r="AT340" s="69" t="s">
        <v>127</v>
      </c>
      <c r="AU340" s="69" t="s">
        <v>76</v>
      </c>
      <c r="AY340" s="6" t="s">
        <v>125</v>
      </c>
      <c r="BE340" s="110">
        <f>IF($U$340="základní",$N$340,0)</f>
        <v>0</v>
      </c>
      <c r="BF340" s="110">
        <f>IF($U$340="snížená",$N$340,0)</f>
        <v>0</v>
      </c>
      <c r="BG340" s="110">
        <f>IF($U$340="zákl. přenesená",$N$340,0)</f>
        <v>0</v>
      </c>
      <c r="BH340" s="110">
        <f>IF($U$340="sníž. přenesená",$N$340,0)</f>
        <v>0</v>
      </c>
      <c r="BI340" s="110">
        <f>IF($U$340="nulová",$N$340,0)</f>
        <v>0</v>
      </c>
      <c r="BJ340" s="69" t="s">
        <v>71</v>
      </c>
      <c r="BK340" s="110">
        <f>ROUND($L$340*$K$340,2)</f>
        <v>0</v>
      </c>
      <c r="BL340" s="69" t="s">
        <v>505</v>
      </c>
      <c r="BM340" s="69" t="s">
        <v>530</v>
      </c>
    </row>
    <row r="341" spans="2:51" s="6" customFormat="1" ht="15.75" customHeight="1">
      <c r="B341" s="111"/>
      <c r="E341" s="112"/>
      <c r="F341" s="310" t="s">
        <v>409</v>
      </c>
      <c r="G341" s="311"/>
      <c r="H341" s="311"/>
      <c r="I341" s="311"/>
      <c r="K341" s="114">
        <v>21.73</v>
      </c>
      <c r="S341" s="111"/>
      <c r="T341" s="115"/>
      <c r="AA341" s="116"/>
      <c r="AT341" s="113" t="s">
        <v>135</v>
      </c>
      <c r="AU341" s="113" t="s">
        <v>76</v>
      </c>
      <c r="AV341" s="113" t="s">
        <v>76</v>
      </c>
      <c r="AW341" s="113" t="s">
        <v>84</v>
      </c>
      <c r="AX341" s="113" t="s">
        <v>71</v>
      </c>
      <c r="AY341" s="113" t="s">
        <v>125</v>
      </c>
    </row>
    <row r="342" spans="2:65" s="6" customFormat="1" ht="27" customHeight="1">
      <c r="B342" s="20"/>
      <c r="C342" s="125" t="s">
        <v>531</v>
      </c>
      <c r="D342" s="125" t="s">
        <v>194</v>
      </c>
      <c r="E342" s="123" t="s">
        <v>266</v>
      </c>
      <c r="F342" s="315" t="s">
        <v>267</v>
      </c>
      <c r="G342" s="316"/>
      <c r="H342" s="316"/>
      <c r="I342" s="316"/>
      <c r="J342" s="122" t="s">
        <v>175</v>
      </c>
      <c r="K342" s="124">
        <v>22.165</v>
      </c>
      <c r="L342" s="317"/>
      <c r="M342" s="316"/>
      <c r="N342" s="318">
        <f>ROUND($L$342*$K$342,2)</f>
        <v>0</v>
      </c>
      <c r="O342" s="306"/>
      <c r="P342" s="306"/>
      <c r="Q342" s="306"/>
      <c r="R342" s="103" t="s">
        <v>131</v>
      </c>
      <c r="S342" s="20"/>
      <c r="T342" s="106"/>
      <c r="U342" s="107" t="s">
        <v>35</v>
      </c>
      <c r="X342" s="108">
        <v>0.00204</v>
      </c>
      <c r="Y342" s="108">
        <f>$X$342*$K$342</f>
        <v>0.0452166</v>
      </c>
      <c r="Z342" s="108">
        <v>0</v>
      </c>
      <c r="AA342" s="109">
        <f>$Z$342*$K$342</f>
        <v>0</v>
      </c>
      <c r="AR342" s="69" t="s">
        <v>524</v>
      </c>
      <c r="AT342" s="69" t="s">
        <v>194</v>
      </c>
      <c r="AU342" s="69" t="s">
        <v>76</v>
      </c>
      <c r="AY342" s="6" t="s">
        <v>125</v>
      </c>
      <c r="BE342" s="110">
        <f>IF($U$342="základní",$N$342,0)</f>
        <v>0</v>
      </c>
      <c r="BF342" s="110">
        <f>IF($U$342="snížená",$N$342,0)</f>
        <v>0</v>
      </c>
      <c r="BG342" s="110">
        <f>IF($U$342="zákl. přenesená",$N$342,0)</f>
        <v>0</v>
      </c>
      <c r="BH342" s="110">
        <f>IF($U$342="sníž. přenesená",$N$342,0)</f>
        <v>0</v>
      </c>
      <c r="BI342" s="110">
        <f>IF($U$342="nulová",$N$342,0)</f>
        <v>0</v>
      </c>
      <c r="BJ342" s="69" t="s">
        <v>71</v>
      </c>
      <c r="BK342" s="110">
        <f>ROUND($L$342*$K$342,2)</f>
        <v>0</v>
      </c>
      <c r="BL342" s="69" t="s">
        <v>505</v>
      </c>
      <c r="BM342" s="69" t="s">
        <v>532</v>
      </c>
    </row>
    <row r="343" spans="2:51" s="6" customFormat="1" ht="15.75" customHeight="1">
      <c r="B343" s="111"/>
      <c r="E343" s="112"/>
      <c r="F343" s="310" t="s">
        <v>533</v>
      </c>
      <c r="G343" s="311"/>
      <c r="H343" s="311"/>
      <c r="I343" s="311"/>
      <c r="K343" s="114">
        <v>22.165</v>
      </c>
      <c r="S343" s="111"/>
      <c r="T343" s="115"/>
      <c r="AA343" s="116"/>
      <c r="AT343" s="113" t="s">
        <v>135</v>
      </c>
      <c r="AU343" s="113" t="s">
        <v>76</v>
      </c>
      <c r="AV343" s="113" t="s">
        <v>76</v>
      </c>
      <c r="AW343" s="113" t="s">
        <v>84</v>
      </c>
      <c r="AX343" s="113" t="s">
        <v>71</v>
      </c>
      <c r="AY343" s="113" t="s">
        <v>125</v>
      </c>
    </row>
    <row r="344" spans="2:65" s="6" customFormat="1" ht="27" customHeight="1">
      <c r="B344" s="20"/>
      <c r="C344" s="101" t="s">
        <v>534</v>
      </c>
      <c r="D344" s="101" t="s">
        <v>127</v>
      </c>
      <c r="E344" s="102" t="s">
        <v>535</v>
      </c>
      <c r="F344" s="308" t="s">
        <v>536</v>
      </c>
      <c r="G344" s="306"/>
      <c r="H344" s="306"/>
      <c r="I344" s="306"/>
      <c r="J344" s="104" t="s">
        <v>175</v>
      </c>
      <c r="K344" s="105">
        <v>31.44</v>
      </c>
      <c r="L344" s="309"/>
      <c r="M344" s="306"/>
      <c r="N344" s="305">
        <f>ROUND($L$344*$K$344,2)</f>
        <v>0</v>
      </c>
      <c r="O344" s="306"/>
      <c r="P344" s="306"/>
      <c r="Q344" s="306"/>
      <c r="R344" s="103" t="s">
        <v>131</v>
      </c>
      <c r="S344" s="20"/>
      <c r="T344" s="106"/>
      <c r="U344" s="107" t="s">
        <v>35</v>
      </c>
      <c r="X344" s="108">
        <v>0.003</v>
      </c>
      <c r="Y344" s="108">
        <f>$X$344*$K$344</f>
        <v>0.09432</v>
      </c>
      <c r="Z344" s="108">
        <v>0</v>
      </c>
      <c r="AA344" s="109">
        <f>$Z$344*$K$344</f>
        <v>0</v>
      </c>
      <c r="AR344" s="69" t="s">
        <v>505</v>
      </c>
      <c r="AT344" s="69" t="s">
        <v>127</v>
      </c>
      <c r="AU344" s="69" t="s">
        <v>76</v>
      </c>
      <c r="AY344" s="6" t="s">
        <v>125</v>
      </c>
      <c r="BE344" s="110">
        <f>IF($U$344="základní",$N$344,0)</f>
        <v>0</v>
      </c>
      <c r="BF344" s="110">
        <f>IF($U$344="snížená",$N$344,0)</f>
        <v>0</v>
      </c>
      <c r="BG344" s="110">
        <f>IF($U$344="zákl. přenesená",$N$344,0)</f>
        <v>0</v>
      </c>
      <c r="BH344" s="110">
        <f>IF($U$344="sníž. přenesená",$N$344,0)</f>
        <v>0</v>
      </c>
      <c r="BI344" s="110">
        <f>IF($U$344="nulová",$N$344,0)</f>
        <v>0</v>
      </c>
      <c r="BJ344" s="69" t="s">
        <v>71</v>
      </c>
      <c r="BK344" s="110">
        <f>ROUND($L$344*$K$344,2)</f>
        <v>0</v>
      </c>
      <c r="BL344" s="69" t="s">
        <v>505</v>
      </c>
      <c r="BM344" s="69" t="s">
        <v>537</v>
      </c>
    </row>
    <row r="345" spans="2:51" s="6" customFormat="1" ht="15.75" customHeight="1">
      <c r="B345" s="111"/>
      <c r="E345" s="112"/>
      <c r="F345" s="310" t="s">
        <v>538</v>
      </c>
      <c r="G345" s="311"/>
      <c r="H345" s="311"/>
      <c r="I345" s="311"/>
      <c r="K345" s="114">
        <v>11.16</v>
      </c>
      <c r="S345" s="111"/>
      <c r="T345" s="115"/>
      <c r="AA345" s="116"/>
      <c r="AT345" s="113" t="s">
        <v>135</v>
      </c>
      <c r="AU345" s="113" t="s">
        <v>76</v>
      </c>
      <c r="AV345" s="113" t="s">
        <v>76</v>
      </c>
      <c r="AW345" s="113" t="s">
        <v>84</v>
      </c>
      <c r="AX345" s="113" t="s">
        <v>65</v>
      </c>
      <c r="AY345" s="113" t="s">
        <v>125</v>
      </c>
    </row>
    <row r="346" spans="2:51" s="6" customFormat="1" ht="15.75" customHeight="1">
      <c r="B346" s="111"/>
      <c r="E346" s="113"/>
      <c r="F346" s="310" t="s">
        <v>539</v>
      </c>
      <c r="G346" s="311"/>
      <c r="H346" s="311"/>
      <c r="I346" s="311"/>
      <c r="K346" s="114">
        <v>10.56</v>
      </c>
      <c r="S346" s="111"/>
      <c r="T346" s="115"/>
      <c r="AA346" s="116"/>
      <c r="AT346" s="113" t="s">
        <v>135</v>
      </c>
      <c r="AU346" s="113" t="s">
        <v>76</v>
      </c>
      <c r="AV346" s="113" t="s">
        <v>76</v>
      </c>
      <c r="AW346" s="113" t="s">
        <v>84</v>
      </c>
      <c r="AX346" s="113" t="s">
        <v>65</v>
      </c>
      <c r="AY346" s="113" t="s">
        <v>125</v>
      </c>
    </row>
    <row r="347" spans="2:51" s="6" customFormat="1" ht="15.75" customHeight="1">
      <c r="B347" s="111"/>
      <c r="E347" s="113"/>
      <c r="F347" s="310" t="s">
        <v>179</v>
      </c>
      <c r="G347" s="311"/>
      <c r="H347" s="311"/>
      <c r="I347" s="311"/>
      <c r="K347" s="114">
        <v>4.86</v>
      </c>
      <c r="S347" s="111"/>
      <c r="T347" s="115"/>
      <c r="AA347" s="116"/>
      <c r="AT347" s="113" t="s">
        <v>135</v>
      </c>
      <c r="AU347" s="113" t="s">
        <v>76</v>
      </c>
      <c r="AV347" s="113" t="s">
        <v>76</v>
      </c>
      <c r="AW347" s="113" t="s">
        <v>84</v>
      </c>
      <c r="AX347" s="113" t="s">
        <v>65</v>
      </c>
      <c r="AY347" s="113" t="s">
        <v>125</v>
      </c>
    </row>
    <row r="348" spans="2:51" s="6" customFormat="1" ht="15.75" customHeight="1">
      <c r="B348" s="111"/>
      <c r="E348" s="113"/>
      <c r="F348" s="310" t="s">
        <v>180</v>
      </c>
      <c r="G348" s="311"/>
      <c r="H348" s="311"/>
      <c r="I348" s="311"/>
      <c r="K348" s="114">
        <v>4.86</v>
      </c>
      <c r="S348" s="111"/>
      <c r="T348" s="115"/>
      <c r="AA348" s="116"/>
      <c r="AT348" s="113" t="s">
        <v>135</v>
      </c>
      <c r="AU348" s="113" t="s">
        <v>76</v>
      </c>
      <c r="AV348" s="113" t="s">
        <v>76</v>
      </c>
      <c r="AW348" s="113" t="s">
        <v>84</v>
      </c>
      <c r="AX348" s="113" t="s">
        <v>65</v>
      </c>
      <c r="AY348" s="113" t="s">
        <v>125</v>
      </c>
    </row>
    <row r="349" spans="2:51" s="6" customFormat="1" ht="15.75" customHeight="1">
      <c r="B349" s="117"/>
      <c r="E349" s="118"/>
      <c r="F349" s="313" t="s">
        <v>139</v>
      </c>
      <c r="G349" s="314"/>
      <c r="H349" s="314"/>
      <c r="I349" s="314"/>
      <c r="K349" s="119">
        <v>31.44</v>
      </c>
      <c r="S349" s="117"/>
      <c r="T349" s="120"/>
      <c r="AA349" s="121"/>
      <c r="AT349" s="118" t="s">
        <v>135</v>
      </c>
      <c r="AU349" s="118" t="s">
        <v>76</v>
      </c>
      <c r="AV349" s="118" t="s">
        <v>132</v>
      </c>
      <c r="AW349" s="118" t="s">
        <v>84</v>
      </c>
      <c r="AX349" s="118" t="s">
        <v>71</v>
      </c>
      <c r="AY349" s="118" t="s">
        <v>125</v>
      </c>
    </row>
    <row r="350" spans="2:65" s="6" customFormat="1" ht="15.75" customHeight="1">
      <c r="B350" s="20"/>
      <c r="C350" s="125" t="s">
        <v>540</v>
      </c>
      <c r="D350" s="125" t="s">
        <v>194</v>
      </c>
      <c r="E350" s="123" t="s">
        <v>271</v>
      </c>
      <c r="F350" s="315" t="s">
        <v>272</v>
      </c>
      <c r="G350" s="316"/>
      <c r="H350" s="316"/>
      <c r="I350" s="316"/>
      <c r="J350" s="122" t="s">
        <v>175</v>
      </c>
      <c r="K350" s="124">
        <v>32.069</v>
      </c>
      <c r="L350" s="317"/>
      <c r="M350" s="316"/>
      <c r="N350" s="318">
        <f>ROUND($L$350*$K$350,2)</f>
        <v>0</v>
      </c>
      <c r="O350" s="306"/>
      <c r="P350" s="306"/>
      <c r="Q350" s="306"/>
      <c r="R350" s="103" t="s">
        <v>131</v>
      </c>
      <c r="S350" s="20"/>
      <c r="T350" s="106"/>
      <c r="U350" s="107" t="s">
        <v>35</v>
      </c>
      <c r="X350" s="108">
        <v>0.003</v>
      </c>
      <c r="Y350" s="108">
        <f>$X$350*$K$350</f>
        <v>0.09620700000000001</v>
      </c>
      <c r="Z350" s="108">
        <v>0</v>
      </c>
      <c r="AA350" s="109">
        <f>$Z$350*$K$350</f>
        <v>0</v>
      </c>
      <c r="AR350" s="69" t="s">
        <v>524</v>
      </c>
      <c r="AT350" s="69" t="s">
        <v>194</v>
      </c>
      <c r="AU350" s="69" t="s">
        <v>76</v>
      </c>
      <c r="AY350" s="6" t="s">
        <v>125</v>
      </c>
      <c r="BE350" s="110">
        <f>IF($U$350="základní",$N$350,0)</f>
        <v>0</v>
      </c>
      <c r="BF350" s="110">
        <f>IF($U$350="snížená",$N$350,0)</f>
        <v>0</v>
      </c>
      <c r="BG350" s="110">
        <f>IF($U$350="zákl. přenesená",$N$350,0)</f>
        <v>0</v>
      </c>
      <c r="BH350" s="110">
        <f>IF($U$350="sníž. přenesená",$N$350,0)</f>
        <v>0</v>
      </c>
      <c r="BI350" s="110">
        <f>IF($U$350="nulová",$N$350,0)</f>
        <v>0</v>
      </c>
      <c r="BJ350" s="69" t="s">
        <v>71</v>
      </c>
      <c r="BK350" s="110">
        <f>ROUND($L$350*$K$350,2)</f>
        <v>0</v>
      </c>
      <c r="BL350" s="69" t="s">
        <v>505</v>
      </c>
      <c r="BM350" s="69" t="s">
        <v>541</v>
      </c>
    </row>
    <row r="351" spans="2:51" s="6" customFormat="1" ht="15.75" customHeight="1">
      <c r="B351" s="111"/>
      <c r="E351" s="112"/>
      <c r="F351" s="310" t="s">
        <v>542</v>
      </c>
      <c r="G351" s="311"/>
      <c r="H351" s="311"/>
      <c r="I351" s="311"/>
      <c r="K351" s="114">
        <v>32.069</v>
      </c>
      <c r="S351" s="111"/>
      <c r="T351" s="115"/>
      <c r="AA351" s="116"/>
      <c r="AT351" s="113" t="s">
        <v>135</v>
      </c>
      <c r="AU351" s="113" t="s">
        <v>76</v>
      </c>
      <c r="AV351" s="113" t="s">
        <v>76</v>
      </c>
      <c r="AW351" s="113" t="s">
        <v>84</v>
      </c>
      <c r="AX351" s="113" t="s">
        <v>71</v>
      </c>
      <c r="AY351" s="113" t="s">
        <v>125</v>
      </c>
    </row>
    <row r="352" spans="2:65" s="6" customFormat="1" ht="15.75" customHeight="1">
      <c r="B352" s="20"/>
      <c r="C352" s="101" t="s">
        <v>543</v>
      </c>
      <c r="D352" s="101" t="s">
        <v>127</v>
      </c>
      <c r="E352" s="102" t="s">
        <v>544</v>
      </c>
      <c r="F352" s="308" t="s">
        <v>545</v>
      </c>
      <c r="G352" s="306"/>
      <c r="H352" s="306"/>
      <c r="I352" s="306"/>
      <c r="J352" s="104" t="s">
        <v>175</v>
      </c>
      <c r="K352" s="105">
        <v>201.6</v>
      </c>
      <c r="L352" s="309"/>
      <c r="M352" s="306"/>
      <c r="N352" s="305">
        <f>ROUND($L$352*$K$352,2)</f>
        <v>0</v>
      </c>
      <c r="O352" s="306"/>
      <c r="P352" s="306"/>
      <c r="Q352" s="306"/>
      <c r="R352" s="103"/>
      <c r="S352" s="20"/>
      <c r="T352" s="106"/>
      <c r="U352" s="107" t="s">
        <v>35</v>
      </c>
      <c r="X352" s="108">
        <v>0</v>
      </c>
      <c r="Y352" s="108">
        <f>$X$352*$K$352</f>
        <v>0</v>
      </c>
      <c r="Z352" s="108">
        <v>0</v>
      </c>
      <c r="AA352" s="109">
        <f>$Z$352*$K$352</f>
        <v>0</v>
      </c>
      <c r="AR352" s="69" t="s">
        <v>505</v>
      </c>
      <c r="AT352" s="69" t="s">
        <v>127</v>
      </c>
      <c r="AU352" s="69" t="s">
        <v>76</v>
      </c>
      <c r="AY352" s="6" t="s">
        <v>125</v>
      </c>
      <c r="BE352" s="110">
        <f>IF($U$352="základní",$N$352,0)</f>
        <v>0</v>
      </c>
      <c r="BF352" s="110">
        <f>IF($U$352="snížená",$N$352,0)</f>
        <v>0</v>
      </c>
      <c r="BG352" s="110">
        <f>IF($U$352="zákl. přenesená",$N$352,0)</f>
        <v>0</v>
      </c>
      <c r="BH352" s="110">
        <f>IF($U$352="sníž. přenesená",$N$352,0)</f>
        <v>0</v>
      </c>
      <c r="BI352" s="110">
        <f>IF($U$352="nulová",$N$352,0)</f>
        <v>0</v>
      </c>
      <c r="BJ352" s="69" t="s">
        <v>71</v>
      </c>
      <c r="BK352" s="110">
        <f>ROUND($L$352*$K$352,2)</f>
        <v>0</v>
      </c>
      <c r="BL352" s="69" t="s">
        <v>505</v>
      </c>
      <c r="BM352" s="69" t="s">
        <v>546</v>
      </c>
    </row>
    <row r="353" spans="2:65" s="6" customFormat="1" ht="15.75" customHeight="1">
      <c r="B353" s="20"/>
      <c r="C353" s="104" t="s">
        <v>547</v>
      </c>
      <c r="D353" s="104" t="s">
        <v>127</v>
      </c>
      <c r="E353" s="102" t="s">
        <v>548</v>
      </c>
      <c r="F353" s="308" t="s">
        <v>549</v>
      </c>
      <c r="G353" s="306"/>
      <c r="H353" s="306"/>
      <c r="I353" s="306"/>
      <c r="J353" s="104" t="s">
        <v>175</v>
      </c>
      <c r="K353" s="105">
        <v>201.6</v>
      </c>
      <c r="L353" s="309"/>
      <c r="M353" s="306"/>
      <c r="N353" s="305">
        <f>ROUND($L$353*$K$353,2)</f>
        <v>0</v>
      </c>
      <c r="O353" s="306"/>
      <c r="P353" s="306"/>
      <c r="Q353" s="306"/>
      <c r="R353" s="103"/>
      <c r="S353" s="20"/>
      <c r="T353" s="106"/>
      <c r="U353" s="107" t="s">
        <v>35</v>
      </c>
      <c r="X353" s="108">
        <v>0</v>
      </c>
      <c r="Y353" s="108">
        <f>$X$353*$K$353</f>
        <v>0</v>
      </c>
      <c r="Z353" s="108">
        <v>0</v>
      </c>
      <c r="AA353" s="109">
        <f>$Z$353*$K$353</f>
        <v>0</v>
      </c>
      <c r="AR353" s="69" t="s">
        <v>505</v>
      </c>
      <c r="AT353" s="69" t="s">
        <v>127</v>
      </c>
      <c r="AU353" s="69" t="s">
        <v>76</v>
      </c>
      <c r="AY353" s="69" t="s">
        <v>125</v>
      </c>
      <c r="BE353" s="110">
        <f>IF($U$353="základní",$N$353,0)</f>
        <v>0</v>
      </c>
      <c r="BF353" s="110">
        <f>IF($U$353="snížená",$N$353,0)</f>
        <v>0</v>
      </c>
      <c r="BG353" s="110">
        <f>IF($U$353="zákl. přenesená",$N$353,0)</f>
        <v>0</v>
      </c>
      <c r="BH353" s="110">
        <f>IF($U$353="sníž. přenesená",$N$353,0)</f>
        <v>0</v>
      </c>
      <c r="BI353" s="110">
        <f>IF($U$353="nulová",$N$353,0)</f>
        <v>0</v>
      </c>
      <c r="BJ353" s="69" t="s">
        <v>71</v>
      </c>
      <c r="BK353" s="110">
        <f>ROUND($L$353*$K$353,2)</f>
        <v>0</v>
      </c>
      <c r="BL353" s="69" t="s">
        <v>505</v>
      </c>
      <c r="BM353" s="69" t="s">
        <v>550</v>
      </c>
    </row>
    <row r="354" spans="2:65" s="6" customFormat="1" ht="27" customHeight="1">
      <c r="B354" s="20"/>
      <c r="C354" s="104" t="s">
        <v>551</v>
      </c>
      <c r="D354" s="104" t="s">
        <v>127</v>
      </c>
      <c r="E354" s="102" t="s">
        <v>552</v>
      </c>
      <c r="F354" s="308" t="s">
        <v>553</v>
      </c>
      <c r="G354" s="306"/>
      <c r="H354" s="306"/>
      <c r="I354" s="306"/>
      <c r="J354" s="104" t="s">
        <v>514</v>
      </c>
      <c r="K354" s="136"/>
      <c r="L354" s="309"/>
      <c r="M354" s="306"/>
      <c r="N354" s="305">
        <f>ROUND($L$354*$K$354,2)</f>
        <v>0</v>
      </c>
      <c r="O354" s="306"/>
      <c r="P354" s="306"/>
      <c r="Q354" s="306"/>
      <c r="R354" s="103" t="s">
        <v>131</v>
      </c>
      <c r="S354" s="20"/>
      <c r="T354" s="106"/>
      <c r="U354" s="107" t="s">
        <v>35</v>
      </c>
      <c r="X354" s="108">
        <v>0</v>
      </c>
      <c r="Y354" s="108">
        <f>$X$354*$K$354</f>
        <v>0</v>
      </c>
      <c r="Z354" s="108">
        <v>0</v>
      </c>
      <c r="AA354" s="109">
        <f>$Z$354*$K$354</f>
        <v>0</v>
      </c>
      <c r="AR354" s="69" t="s">
        <v>505</v>
      </c>
      <c r="AT354" s="69" t="s">
        <v>127</v>
      </c>
      <c r="AU354" s="69" t="s">
        <v>76</v>
      </c>
      <c r="AY354" s="69" t="s">
        <v>125</v>
      </c>
      <c r="BE354" s="110">
        <f>IF($U$354="základní",$N$354,0)</f>
        <v>0</v>
      </c>
      <c r="BF354" s="110">
        <f>IF($U$354="snížená",$N$354,0)</f>
        <v>0</v>
      </c>
      <c r="BG354" s="110">
        <f>IF($U$354="zákl. přenesená",$N$354,0)</f>
        <v>0</v>
      </c>
      <c r="BH354" s="110">
        <f>IF($U$354="sníž. přenesená",$N$354,0)</f>
        <v>0</v>
      </c>
      <c r="BI354" s="110">
        <f>IF($U$354="nulová",$N$354,0)</f>
        <v>0</v>
      </c>
      <c r="BJ354" s="69" t="s">
        <v>71</v>
      </c>
      <c r="BK354" s="110">
        <f>ROUND($L$354*$K$354,2)</f>
        <v>0</v>
      </c>
      <c r="BL354" s="69" t="s">
        <v>505</v>
      </c>
      <c r="BM354" s="69" t="s">
        <v>554</v>
      </c>
    </row>
    <row r="355" spans="2:63" s="92" customFormat="1" ht="30.75" customHeight="1">
      <c r="B355" s="93"/>
      <c r="D355" s="100" t="s">
        <v>97</v>
      </c>
      <c r="N355" s="302">
        <f>$BK$355</f>
        <v>0</v>
      </c>
      <c r="O355" s="303"/>
      <c r="P355" s="303"/>
      <c r="Q355" s="303"/>
      <c r="S355" s="93"/>
      <c r="T355" s="96"/>
      <c r="W355" s="97">
        <f>SUM($W$356:$W$362)</f>
        <v>0</v>
      </c>
      <c r="Y355" s="97">
        <f>SUM($Y$356:$Y$362)</f>
        <v>3.22772</v>
      </c>
      <c r="AA355" s="98">
        <f>SUM($AA$356:$AA$362)</f>
        <v>0</v>
      </c>
      <c r="AR355" s="95" t="s">
        <v>76</v>
      </c>
      <c r="AT355" s="95" t="s">
        <v>64</v>
      </c>
      <c r="AU355" s="95" t="s">
        <v>71</v>
      </c>
      <c r="AY355" s="95" t="s">
        <v>125</v>
      </c>
      <c r="BK355" s="99">
        <f>SUM($BK$356:$BK$362)</f>
        <v>0</v>
      </c>
    </row>
    <row r="356" spans="2:65" s="6" customFormat="1" ht="27" customHeight="1">
      <c r="B356" s="20"/>
      <c r="C356" s="104" t="s">
        <v>555</v>
      </c>
      <c r="D356" s="104" t="s">
        <v>127</v>
      </c>
      <c r="E356" s="102" t="s">
        <v>556</v>
      </c>
      <c r="F356" s="308" t="s">
        <v>557</v>
      </c>
      <c r="G356" s="306"/>
      <c r="H356" s="306"/>
      <c r="I356" s="306"/>
      <c r="J356" s="104" t="s">
        <v>175</v>
      </c>
      <c r="K356" s="105">
        <v>43</v>
      </c>
      <c r="L356" s="309"/>
      <c r="M356" s="306"/>
      <c r="N356" s="305">
        <f>ROUND($L$356*$K$356,2)</f>
        <v>0</v>
      </c>
      <c r="O356" s="306"/>
      <c r="P356" s="306"/>
      <c r="Q356" s="306"/>
      <c r="R356" s="103" t="s">
        <v>131</v>
      </c>
      <c r="S356" s="20"/>
      <c r="T356" s="106"/>
      <c r="U356" s="107" t="s">
        <v>35</v>
      </c>
      <c r="X356" s="108">
        <v>0.0139</v>
      </c>
      <c r="Y356" s="108">
        <f>$X$356*$K$356</f>
        <v>0.5977</v>
      </c>
      <c r="Z356" s="108">
        <v>0</v>
      </c>
      <c r="AA356" s="109">
        <f>$Z$356*$K$356</f>
        <v>0</v>
      </c>
      <c r="AR356" s="69" t="s">
        <v>505</v>
      </c>
      <c r="AT356" s="69" t="s">
        <v>127</v>
      </c>
      <c r="AU356" s="69" t="s">
        <v>76</v>
      </c>
      <c r="AY356" s="69" t="s">
        <v>125</v>
      </c>
      <c r="BE356" s="110">
        <f>IF($U$356="základní",$N$356,0)</f>
        <v>0</v>
      </c>
      <c r="BF356" s="110">
        <f>IF($U$356="snížená",$N$356,0)</f>
        <v>0</v>
      </c>
      <c r="BG356" s="110">
        <f>IF($U$356="zákl. přenesená",$N$356,0)</f>
        <v>0</v>
      </c>
      <c r="BH356" s="110">
        <f>IF($U$356="sníž. přenesená",$N$356,0)</f>
        <v>0</v>
      </c>
      <c r="BI356" s="110">
        <f>IF($U$356="nulová",$N$356,0)</f>
        <v>0</v>
      </c>
      <c r="BJ356" s="69" t="s">
        <v>71</v>
      </c>
      <c r="BK356" s="110">
        <f>ROUND($L$356*$K$356,2)</f>
        <v>0</v>
      </c>
      <c r="BL356" s="69" t="s">
        <v>505</v>
      </c>
      <c r="BM356" s="69" t="s">
        <v>558</v>
      </c>
    </row>
    <row r="357" spans="2:51" s="6" customFormat="1" ht="15.75" customHeight="1">
      <c r="B357" s="111"/>
      <c r="E357" s="112"/>
      <c r="F357" s="310" t="s">
        <v>559</v>
      </c>
      <c r="G357" s="311"/>
      <c r="H357" s="311"/>
      <c r="I357" s="311"/>
      <c r="K357" s="114">
        <v>43</v>
      </c>
      <c r="S357" s="111"/>
      <c r="T357" s="115"/>
      <c r="AA357" s="116"/>
      <c r="AT357" s="113" t="s">
        <v>135</v>
      </c>
      <c r="AU357" s="113" t="s">
        <v>76</v>
      </c>
      <c r="AV357" s="113" t="s">
        <v>76</v>
      </c>
      <c r="AW357" s="113" t="s">
        <v>84</v>
      </c>
      <c r="AX357" s="113" t="s">
        <v>71</v>
      </c>
      <c r="AY357" s="113" t="s">
        <v>125</v>
      </c>
    </row>
    <row r="358" spans="2:65" s="6" customFormat="1" ht="27" customHeight="1">
      <c r="B358" s="20"/>
      <c r="C358" s="101" t="s">
        <v>560</v>
      </c>
      <c r="D358" s="101" t="s">
        <v>127</v>
      </c>
      <c r="E358" s="102" t="s">
        <v>561</v>
      </c>
      <c r="F358" s="308" t="s">
        <v>562</v>
      </c>
      <c r="G358" s="306"/>
      <c r="H358" s="306"/>
      <c r="I358" s="306"/>
      <c r="J358" s="104" t="s">
        <v>175</v>
      </c>
      <c r="K358" s="105">
        <v>43</v>
      </c>
      <c r="L358" s="309"/>
      <c r="M358" s="306"/>
      <c r="N358" s="305">
        <f>ROUND($L$358*$K$358,2)</f>
        <v>0</v>
      </c>
      <c r="O358" s="306"/>
      <c r="P358" s="306"/>
      <c r="Q358" s="306"/>
      <c r="R358" s="103" t="s">
        <v>131</v>
      </c>
      <c r="S358" s="20"/>
      <c r="T358" s="106"/>
      <c r="U358" s="107" t="s">
        <v>35</v>
      </c>
      <c r="X358" s="108">
        <v>0</v>
      </c>
      <c r="Y358" s="108">
        <f>$X$358*$K$358</f>
        <v>0</v>
      </c>
      <c r="Z358" s="108">
        <v>0</v>
      </c>
      <c r="AA358" s="109">
        <f>$Z$358*$K$358</f>
        <v>0</v>
      </c>
      <c r="AR358" s="69" t="s">
        <v>505</v>
      </c>
      <c r="AT358" s="69" t="s">
        <v>127</v>
      </c>
      <c r="AU358" s="69" t="s">
        <v>76</v>
      </c>
      <c r="AY358" s="6" t="s">
        <v>125</v>
      </c>
      <c r="BE358" s="110">
        <f>IF($U$358="základní",$N$358,0)</f>
        <v>0</v>
      </c>
      <c r="BF358" s="110">
        <f>IF($U$358="snížená",$N$358,0)</f>
        <v>0</v>
      </c>
      <c r="BG358" s="110">
        <f>IF($U$358="zákl. přenesená",$N$358,0)</f>
        <v>0</v>
      </c>
      <c r="BH358" s="110">
        <f>IF($U$358="sníž. přenesená",$N$358,0)</f>
        <v>0</v>
      </c>
      <c r="BI358" s="110">
        <f>IF($U$358="nulová",$N$358,0)</f>
        <v>0</v>
      </c>
      <c r="BJ358" s="69" t="s">
        <v>71</v>
      </c>
      <c r="BK358" s="110">
        <f>ROUND($L$358*$K$358,2)</f>
        <v>0</v>
      </c>
      <c r="BL358" s="69" t="s">
        <v>505</v>
      </c>
      <c r="BM358" s="69" t="s">
        <v>563</v>
      </c>
    </row>
    <row r="359" spans="2:65" s="6" customFormat="1" ht="27" customHeight="1">
      <c r="B359" s="20"/>
      <c r="C359" s="122" t="s">
        <v>564</v>
      </c>
      <c r="D359" s="122" t="s">
        <v>194</v>
      </c>
      <c r="E359" s="123" t="s">
        <v>565</v>
      </c>
      <c r="F359" s="315" t="s">
        <v>566</v>
      </c>
      <c r="G359" s="316"/>
      <c r="H359" s="316"/>
      <c r="I359" s="316"/>
      <c r="J359" s="122" t="s">
        <v>130</v>
      </c>
      <c r="K359" s="124">
        <v>4.767</v>
      </c>
      <c r="L359" s="317"/>
      <c r="M359" s="316"/>
      <c r="N359" s="318">
        <f>ROUND($L$359*$K$359,2)</f>
        <v>0</v>
      </c>
      <c r="O359" s="306"/>
      <c r="P359" s="306"/>
      <c r="Q359" s="306"/>
      <c r="R359" s="103" t="s">
        <v>131</v>
      </c>
      <c r="S359" s="20"/>
      <c r="T359" s="106"/>
      <c r="U359" s="107" t="s">
        <v>35</v>
      </c>
      <c r="X359" s="108">
        <v>0.55</v>
      </c>
      <c r="Y359" s="108">
        <f>$X$359*$K$359</f>
        <v>2.6218500000000002</v>
      </c>
      <c r="Z359" s="108">
        <v>0</v>
      </c>
      <c r="AA359" s="109">
        <f>$Z$359*$K$359</f>
        <v>0</v>
      </c>
      <c r="AR359" s="69" t="s">
        <v>524</v>
      </c>
      <c r="AT359" s="69" t="s">
        <v>194</v>
      </c>
      <c r="AU359" s="69" t="s">
        <v>76</v>
      </c>
      <c r="AY359" s="69" t="s">
        <v>125</v>
      </c>
      <c r="BE359" s="110">
        <f>IF($U$359="základní",$N$359,0)</f>
        <v>0</v>
      </c>
      <c r="BF359" s="110">
        <f>IF($U$359="snížená",$N$359,0)</f>
        <v>0</v>
      </c>
      <c r="BG359" s="110">
        <f>IF($U$359="zákl. přenesená",$N$359,0)</f>
        <v>0</v>
      </c>
      <c r="BH359" s="110">
        <f>IF($U$359="sníž. přenesená",$N$359,0)</f>
        <v>0</v>
      </c>
      <c r="BI359" s="110">
        <f>IF($U$359="nulová",$N$359,0)</f>
        <v>0</v>
      </c>
      <c r="BJ359" s="69" t="s">
        <v>71</v>
      </c>
      <c r="BK359" s="110">
        <f>ROUND($L$359*$K$359,2)</f>
        <v>0</v>
      </c>
      <c r="BL359" s="69" t="s">
        <v>505</v>
      </c>
      <c r="BM359" s="69" t="s">
        <v>567</v>
      </c>
    </row>
    <row r="360" spans="2:51" s="6" customFormat="1" ht="27" customHeight="1">
      <c r="B360" s="111"/>
      <c r="E360" s="112"/>
      <c r="F360" s="310" t="s">
        <v>568</v>
      </c>
      <c r="G360" s="311"/>
      <c r="H360" s="311"/>
      <c r="I360" s="311"/>
      <c r="K360" s="114">
        <v>4.767</v>
      </c>
      <c r="S360" s="111"/>
      <c r="T360" s="115"/>
      <c r="AA360" s="116"/>
      <c r="AT360" s="113" t="s">
        <v>135</v>
      </c>
      <c r="AU360" s="113" t="s">
        <v>76</v>
      </c>
      <c r="AV360" s="113" t="s">
        <v>76</v>
      </c>
      <c r="AW360" s="113" t="s">
        <v>84</v>
      </c>
      <c r="AX360" s="113" t="s">
        <v>71</v>
      </c>
      <c r="AY360" s="113" t="s">
        <v>125</v>
      </c>
    </row>
    <row r="361" spans="2:65" s="6" customFormat="1" ht="27" customHeight="1">
      <c r="B361" s="20"/>
      <c r="C361" s="101" t="s">
        <v>569</v>
      </c>
      <c r="D361" s="101" t="s">
        <v>127</v>
      </c>
      <c r="E361" s="102" t="s">
        <v>570</v>
      </c>
      <c r="F361" s="308" t="s">
        <v>571</v>
      </c>
      <c r="G361" s="306"/>
      <c r="H361" s="306"/>
      <c r="I361" s="306"/>
      <c r="J361" s="104" t="s">
        <v>175</v>
      </c>
      <c r="K361" s="105">
        <v>43</v>
      </c>
      <c r="L361" s="309"/>
      <c r="M361" s="306"/>
      <c r="N361" s="305">
        <f>ROUND($L$361*$K$361,2)</f>
        <v>0</v>
      </c>
      <c r="O361" s="306"/>
      <c r="P361" s="306"/>
      <c r="Q361" s="306"/>
      <c r="R361" s="103" t="s">
        <v>131</v>
      </c>
      <c r="S361" s="20"/>
      <c r="T361" s="106"/>
      <c r="U361" s="107" t="s">
        <v>35</v>
      </c>
      <c r="X361" s="108">
        <v>0.00019</v>
      </c>
      <c r="Y361" s="108">
        <f>$X$361*$K$361</f>
        <v>0.00817</v>
      </c>
      <c r="Z361" s="108">
        <v>0</v>
      </c>
      <c r="AA361" s="109">
        <f>$Z$361*$K$361</f>
        <v>0</v>
      </c>
      <c r="AR361" s="69" t="s">
        <v>505</v>
      </c>
      <c r="AT361" s="69" t="s">
        <v>127</v>
      </c>
      <c r="AU361" s="69" t="s">
        <v>76</v>
      </c>
      <c r="AY361" s="6" t="s">
        <v>125</v>
      </c>
      <c r="BE361" s="110">
        <f>IF($U$361="základní",$N$361,0)</f>
        <v>0</v>
      </c>
      <c r="BF361" s="110">
        <f>IF($U$361="snížená",$N$361,0)</f>
        <v>0</v>
      </c>
      <c r="BG361" s="110">
        <f>IF($U$361="zákl. přenesená",$N$361,0)</f>
        <v>0</v>
      </c>
      <c r="BH361" s="110">
        <f>IF($U$361="sníž. přenesená",$N$361,0)</f>
        <v>0</v>
      </c>
      <c r="BI361" s="110">
        <f>IF($U$361="nulová",$N$361,0)</f>
        <v>0</v>
      </c>
      <c r="BJ361" s="69" t="s">
        <v>71</v>
      </c>
      <c r="BK361" s="110">
        <f>ROUND($L$361*$K$361,2)</f>
        <v>0</v>
      </c>
      <c r="BL361" s="69" t="s">
        <v>505</v>
      </c>
      <c r="BM361" s="69" t="s">
        <v>572</v>
      </c>
    </row>
    <row r="362" spans="2:65" s="6" customFormat="1" ht="27" customHeight="1">
      <c r="B362" s="20"/>
      <c r="C362" s="104" t="s">
        <v>573</v>
      </c>
      <c r="D362" s="104" t="s">
        <v>127</v>
      </c>
      <c r="E362" s="102" t="s">
        <v>574</v>
      </c>
      <c r="F362" s="308" t="s">
        <v>575</v>
      </c>
      <c r="G362" s="306"/>
      <c r="H362" s="306"/>
      <c r="I362" s="306"/>
      <c r="J362" s="104" t="s">
        <v>514</v>
      </c>
      <c r="K362" s="136"/>
      <c r="L362" s="309"/>
      <c r="M362" s="306"/>
      <c r="N362" s="305">
        <f>ROUND($L$362*$K$362,2)</f>
        <v>0</v>
      </c>
      <c r="O362" s="306"/>
      <c r="P362" s="306"/>
      <c r="Q362" s="306"/>
      <c r="R362" s="103" t="s">
        <v>131</v>
      </c>
      <c r="S362" s="20"/>
      <c r="T362" s="106"/>
      <c r="U362" s="107" t="s">
        <v>35</v>
      </c>
      <c r="X362" s="108">
        <v>0</v>
      </c>
      <c r="Y362" s="108">
        <f>$X$362*$K$362</f>
        <v>0</v>
      </c>
      <c r="Z362" s="108">
        <v>0</v>
      </c>
      <c r="AA362" s="109">
        <f>$Z$362*$K$362</f>
        <v>0</v>
      </c>
      <c r="AR362" s="69" t="s">
        <v>505</v>
      </c>
      <c r="AT362" s="69" t="s">
        <v>127</v>
      </c>
      <c r="AU362" s="69" t="s">
        <v>76</v>
      </c>
      <c r="AY362" s="69" t="s">
        <v>125</v>
      </c>
      <c r="BE362" s="110">
        <f>IF($U$362="základní",$N$362,0)</f>
        <v>0</v>
      </c>
      <c r="BF362" s="110">
        <f>IF($U$362="snížená",$N$362,0)</f>
        <v>0</v>
      </c>
      <c r="BG362" s="110">
        <f>IF($U$362="zákl. přenesená",$N$362,0)</f>
        <v>0</v>
      </c>
      <c r="BH362" s="110">
        <f>IF($U$362="sníž. přenesená",$N$362,0)</f>
        <v>0</v>
      </c>
      <c r="BI362" s="110">
        <f>IF($U$362="nulová",$N$362,0)</f>
        <v>0</v>
      </c>
      <c r="BJ362" s="69" t="s">
        <v>71</v>
      </c>
      <c r="BK362" s="110">
        <f>ROUND($L$362*$K$362,2)</f>
        <v>0</v>
      </c>
      <c r="BL362" s="69" t="s">
        <v>505</v>
      </c>
      <c r="BM362" s="69" t="s">
        <v>576</v>
      </c>
    </row>
    <row r="363" spans="2:63" s="92" customFormat="1" ht="30.75" customHeight="1">
      <c r="B363" s="93"/>
      <c r="D363" s="100" t="s">
        <v>98</v>
      </c>
      <c r="N363" s="302">
        <f>$BK$363</f>
        <v>0</v>
      </c>
      <c r="O363" s="303"/>
      <c r="P363" s="303"/>
      <c r="Q363" s="303"/>
      <c r="S363" s="93"/>
      <c r="T363" s="96"/>
      <c r="W363" s="97">
        <f>SUM($W$364:$W$372)</f>
        <v>0</v>
      </c>
      <c r="Y363" s="97">
        <f>SUM($Y$364:$Y$372)</f>
        <v>0.33212025</v>
      </c>
      <c r="AA363" s="98">
        <f>SUM($AA$364:$AA$372)</f>
        <v>0</v>
      </c>
      <c r="AR363" s="95" t="s">
        <v>76</v>
      </c>
      <c r="AT363" s="95" t="s">
        <v>64</v>
      </c>
      <c r="AU363" s="95" t="s">
        <v>71</v>
      </c>
      <c r="AY363" s="95" t="s">
        <v>125</v>
      </c>
      <c r="BK363" s="99">
        <f>SUM($BK$364:$BK$372)</f>
        <v>0</v>
      </c>
    </row>
    <row r="364" spans="2:65" s="6" customFormat="1" ht="27" customHeight="1">
      <c r="B364" s="20"/>
      <c r="C364" s="104" t="s">
        <v>577</v>
      </c>
      <c r="D364" s="104" t="s">
        <v>127</v>
      </c>
      <c r="E364" s="102" t="s">
        <v>578</v>
      </c>
      <c r="F364" s="308" t="s">
        <v>579</v>
      </c>
      <c r="G364" s="306"/>
      <c r="H364" s="306"/>
      <c r="I364" s="306"/>
      <c r="J364" s="104" t="s">
        <v>175</v>
      </c>
      <c r="K364" s="105">
        <v>6.325</v>
      </c>
      <c r="L364" s="309"/>
      <c r="M364" s="306"/>
      <c r="N364" s="305">
        <f>ROUND($L$364*$K$364,2)</f>
        <v>0</v>
      </c>
      <c r="O364" s="306"/>
      <c r="P364" s="306"/>
      <c r="Q364" s="306"/>
      <c r="R364" s="103" t="s">
        <v>131</v>
      </c>
      <c r="S364" s="20"/>
      <c r="T364" s="106"/>
      <c r="U364" s="107" t="s">
        <v>35</v>
      </c>
      <c r="X364" s="108">
        <v>0.00649</v>
      </c>
      <c r="Y364" s="108">
        <f>$X$364*$K$364</f>
        <v>0.04104925</v>
      </c>
      <c r="Z364" s="108">
        <v>0</v>
      </c>
      <c r="AA364" s="109">
        <f>$Z$364*$K$364</f>
        <v>0</v>
      </c>
      <c r="AR364" s="69" t="s">
        <v>505</v>
      </c>
      <c r="AT364" s="69" t="s">
        <v>127</v>
      </c>
      <c r="AU364" s="69" t="s">
        <v>76</v>
      </c>
      <c r="AY364" s="69" t="s">
        <v>125</v>
      </c>
      <c r="BE364" s="110">
        <f>IF($U$364="základní",$N$364,0)</f>
        <v>0</v>
      </c>
      <c r="BF364" s="110">
        <f>IF($U$364="snížená",$N$364,0)</f>
        <v>0</v>
      </c>
      <c r="BG364" s="110">
        <f>IF($U$364="zákl. přenesená",$N$364,0)</f>
        <v>0</v>
      </c>
      <c r="BH364" s="110">
        <f>IF($U$364="sníž. přenesená",$N$364,0)</f>
        <v>0</v>
      </c>
      <c r="BI364" s="110">
        <f>IF($U$364="nulová",$N$364,0)</f>
        <v>0</v>
      </c>
      <c r="BJ364" s="69" t="s">
        <v>71</v>
      </c>
      <c r="BK364" s="110">
        <f>ROUND($L$364*$K$364,2)</f>
        <v>0</v>
      </c>
      <c r="BL364" s="69" t="s">
        <v>505</v>
      </c>
      <c r="BM364" s="69" t="s">
        <v>580</v>
      </c>
    </row>
    <row r="365" spans="2:51" s="6" customFormat="1" ht="15.75" customHeight="1">
      <c r="B365" s="111"/>
      <c r="E365" s="112"/>
      <c r="F365" s="310" t="s">
        <v>581</v>
      </c>
      <c r="G365" s="311"/>
      <c r="H365" s="311"/>
      <c r="I365" s="311"/>
      <c r="K365" s="114">
        <v>6.325</v>
      </c>
      <c r="S365" s="111"/>
      <c r="T365" s="115"/>
      <c r="AA365" s="116"/>
      <c r="AT365" s="113" t="s">
        <v>135</v>
      </c>
      <c r="AU365" s="113" t="s">
        <v>76</v>
      </c>
      <c r="AV365" s="113" t="s">
        <v>76</v>
      </c>
      <c r="AW365" s="113" t="s">
        <v>84</v>
      </c>
      <c r="AX365" s="113" t="s">
        <v>71</v>
      </c>
      <c r="AY365" s="113" t="s">
        <v>125</v>
      </c>
    </row>
    <row r="366" spans="2:65" s="6" customFormat="1" ht="15.75" customHeight="1">
      <c r="B366" s="20"/>
      <c r="C366" s="101" t="s">
        <v>505</v>
      </c>
      <c r="D366" s="101" t="s">
        <v>127</v>
      </c>
      <c r="E366" s="102" t="s">
        <v>582</v>
      </c>
      <c r="F366" s="308" t="s">
        <v>583</v>
      </c>
      <c r="G366" s="306"/>
      <c r="H366" s="306"/>
      <c r="I366" s="306"/>
      <c r="J366" s="104" t="s">
        <v>161</v>
      </c>
      <c r="K366" s="105">
        <v>48</v>
      </c>
      <c r="L366" s="309"/>
      <c r="M366" s="306"/>
      <c r="N366" s="305">
        <f>ROUND($L$366*$K$366,2)</f>
        <v>0</v>
      </c>
      <c r="O366" s="306"/>
      <c r="P366" s="306"/>
      <c r="Q366" s="306"/>
      <c r="R366" s="103" t="s">
        <v>131</v>
      </c>
      <c r="S366" s="20"/>
      <c r="T366" s="106"/>
      <c r="U366" s="107" t="s">
        <v>35</v>
      </c>
      <c r="X366" s="108">
        <v>0.00328</v>
      </c>
      <c r="Y366" s="108">
        <f>$X$366*$K$366</f>
        <v>0.15744</v>
      </c>
      <c r="Z366" s="108">
        <v>0</v>
      </c>
      <c r="AA366" s="109">
        <f>$Z$366*$K$366</f>
        <v>0</v>
      </c>
      <c r="AR366" s="69" t="s">
        <v>505</v>
      </c>
      <c r="AT366" s="69" t="s">
        <v>127</v>
      </c>
      <c r="AU366" s="69" t="s">
        <v>76</v>
      </c>
      <c r="AY366" s="6" t="s">
        <v>125</v>
      </c>
      <c r="BE366" s="110">
        <f>IF($U$366="základní",$N$366,0)</f>
        <v>0</v>
      </c>
      <c r="BF366" s="110">
        <f>IF($U$366="snížená",$N$366,0)</f>
        <v>0</v>
      </c>
      <c r="BG366" s="110">
        <f>IF($U$366="zákl. přenesená",$N$366,0)</f>
        <v>0</v>
      </c>
      <c r="BH366" s="110">
        <f>IF($U$366="sníž. přenesená",$N$366,0)</f>
        <v>0</v>
      </c>
      <c r="BI366" s="110">
        <f>IF($U$366="nulová",$N$366,0)</f>
        <v>0</v>
      </c>
      <c r="BJ366" s="69" t="s">
        <v>71</v>
      </c>
      <c r="BK366" s="110">
        <f>ROUND($L$366*$K$366,2)</f>
        <v>0</v>
      </c>
      <c r="BL366" s="69" t="s">
        <v>505</v>
      </c>
      <c r="BM366" s="69" t="s">
        <v>584</v>
      </c>
    </row>
    <row r="367" spans="2:51" s="6" customFormat="1" ht="15.75" customHeight="1">
      <c r="B367" s="111"/>
      <c r="E367" s="112"/>
      <c r="F367" s="310" t="s">
        <v>391</v>
      </c>
      <c r="G367" s="311"/>
      <c r="H367" s="311"/>
      <c r="I367" s="311"/>
      <c r="K367" s="114">
        <v>48</v>
      </c>
      <c r="S367" s="111"/>
      <c r="T367" s="115"/>
      <c r="AA367" s="116"/>
      <c r="AT367" s="113" t="s">
        <v>135</v>
      </c>
      <c r="AU367" s="113" t="s">
        <v>76</v>
      </c>
      <c r="AV367" s="113" t="s">
        <v>76</v>
      </c>
      <c r="AW367" s="113" t="s">
        <v>84</v>
      </c>
      <c r="AX367" s="113" t="s">
        <v>71</v>
      </c>
      <c r="AY367" s="113" t="s">
        <v>125</v>
      </c>
    </row>
    <row r="368" spans="2:65" s="6" customFormat="1" ht="27" customHeight="1">
      <c r="B368" s="20"/>
      <c r="C368" s="101" t="s">
        <v>585</v>
      </c>
      <c r="D368" s="101" t="s">
        <v>127</v>
      </c>
      <c r="E368" s="102" t="s">
        <v>586</v>
      </c>
      <c r="F368" s="308" t="s">
        <v>587</v>
      </c>
      <c r="G368" s="306"/>
      <c r="H368" s="306"/>
      <c r="I368" s="306"/>
      <c r="J368" s="104" t="s">
        <v>161</v>
      </c>
      <c r="K368" s="105">
        <v>41.35</v>
      </c>
      <c r="L368" s="309"/>
      <c r="M368" s="306"/>
      <c r="N368" s="305">
        <f>ROUND($L$368*$K$368,2)</f>
        <v>0</v>
      </c>
      <c r="O368" s="306"/>
      <c r="P368" s="306"/>
      <c r="Q368" s="306"/>
      <c r="R368" s="103" t="s">
        <v>131</v>
      </c>
      <c r="S368" s="20"/>
      <c r="T368" s="106"/>
      <c r="U368" s="107" t="s">
        <v>35</v>
      </c>
      <c r="X368" s="108">
        <v>0.00206</v>
      </c>
      <c r="Y368" s="108">
        <f>$X$368*$K$368</f>
        <v>0.085181</v>
      </c>
      <c r="Z368" s="108">
        <v>0</v>
      </c>
      <c r="AA368" s="109">
        <f>$Z$368*$K$368</f>
        <v>0</v>
      </c>
      <c r="AR368" s="69" t="s">
        <v>505</v>
      </c>
      <c r="AT368" s="69" t="s">
        <v>127</v>
      </c>
      <c r="AU368" s="69" t="s">
        <v>76</v>
      </c>
      <c r="AY368" s="6" t="s">
        <v>125</v>
      </c>
      <c r="BE368" s="110">
        <f>IF($U$368="základní",$N$368,0)</f>
        <v>0</v>
      </c>
      <c r="BF368" s="110">
        <f>IF($U$368="snížená",$N$368,0)</f>
        <v>0</v>
      </c>
      <c r="BG368" s="110">
        <f>IF($U$368="zákl. přenesená",$N$368,0)</f>
        <v>0</v>
      </c>
      <c r="BH368" s="110">
        <f>IF($U$368="sníž. přenesená",$N$368,0)</f>
        <v>0</v>
      </c>
      <c r="BI368" s="110">
        <f>IF($U$368="nulová",$N$368,0)</f>
        <v>0</v>
      </c>
      <c r="BJ368" s="69" t="s">
        <v>71</v>
      </c>
      <c r="BK368" s="110">
        <f>ROUND($L$368*$K$368,2)</f>
        <v>0</v>
      </c>
      <c r="BL368" s="69" t="s">
        <v>505</v>
      </c>
      <c r="BM368" s="69" t="s">
        <v>588</v>
      </c>
    </row>
    <row r="369" spans="2:51" s="6" customFormat="1" ht="27" customHeight="1">
      <c r="B369" s="111"/>
      <c r="E369" s="112"/>
      <c r="F369" s="310" t="s">
        <v>396</v>
      </c>
      <c r="G369" s="311"/>
      <c r="H369" s="311"/>
      <c r="I369" s="311"/>
      <c r="K369" s="114">
        <v>41.35</v>
      </c>
      <c r="S369" s="111"/>
      <c r="T369" s="115"/>
      <c r="AA369" s="116"/>
      <c r="AT369" s="113" t="s">
        <v>135</v>
      </c>
      <c r="AU369" s="113" t="s">
        <v>76</v>
      </c>
      <c r="AV369" s="113" t="s">
        <v>76</v>
      </c>
      <c r="AW369" s="113" t="s">
        <v>84</v>
      </c>
      <c r="AX369" s="113" t="s">
        <v>71</v>
      </c>
      <c r="AY369" s="113" t="s">
        <v>125</v>
      </c>
    </row>
    <row r="370" spans="2:65" s="6" customFormat="1" ht="15.75" customHeight="1">
      <c r="B370" s="20"/>
      <c r="C370" s="101" t="s">
        <v>589</v>
      </c>
      <c r="D370" s="101" t="s">
        <v>127</v>
      </c>
      <c r="E370" s="102" t="s">
        <v>590</v>
      </c>
      <c r="F370" s="308" t="s">
        <v>591</v>
      </c>
      <c r="G370" s="306"/>
      <c r="H370" s="306"/>
      <c r="I370" s="306"/>
      <c r="J370" s="104" t="s">
        <v>161</v>
      </c>
      <c r="K370" s="105">
        <v>15</v>
      </c>
      <c r="L370" s="309"/>
      <c r="M370" s="306"/>
      <c r="N370" s="305">
        <f>ROUND($L$370*$K$370,2)</f>
        <v>0</v>
      </c>
      <c r="O370" s="306"/>
      <c r="P370" s="306"/>
      <c r="Q370" s="306"/>
      <c r="R370" s="103" t="s">
        <v>131</v>
      </c>
      <c r="S370" s="20"/>
      <c r="T370" s="106"/>
      <c r="U370" s="107" t="s">
        <v>35</v>
      </c>
      <c r="X370" s="108">
        <v>0.00323</v>
      </c>
      <c r="Y370" s="108">
        <f>$X$370*$K$370</f>
        <v>0.04845</v>
      </c>
      <c r="Z370" s="108">
        <v>0</v>
      </c>
      <c r="AA370" s="109">
        <f>$Z$370*$K$370</f>
        <v>0</v>
      </c>
      <c r="AR370" s="69" t="s">
        <v>505</v>
      </c>
      <c r="AT370" s="69" t="s">
        <v>127</v>
      </c>
      <c r="AU370" s="69" t="s">
        <v>76</v>
      </c>
      <c r="AY370" s="6" t="s">
        <v>125</v>
      </c>
      <c r="BE370" s="110">
        <f>IF($U$370="základní",$N$370,0)</f>
        <v>0</v>
      </c>
      <c r="BF370" s="110">
        <f>IF($U$370="snížená",$N$370,0)</f>
        <v>0</v>
      </c>
      <c r="BG370" s="110">
        <f>IF($U$370="zákl. přenesená",$N$370,0)</f>
        <v>0</v>
      </c>
      <c r="BH370" s="110">
        <f>IF($U$370="sníž. přenesená",$N$370,0)</f>
        <v>0</v>
      </c>
      <c r="BI370" s="110">
        <f>IF($U$370="nulová",$N$370,0)</f>
        <v>0</v>
      </c>
      <c r="BJ370" s="69" t="s">
        <v>71</v>
      </c>
      <c r="BK370" s="110">
        <f>ROUND($L$370*$K$370,2)</f>
        <v>0</v>
      </c>
      <c r="BL370" s="69" t="s">
        <v>505</v>
      </c>
      <c r="BM370" s="69" t="s">
        <v>592</v>
      </c>
    </row>
    <row r="371" spans="2:51" s="6" customFormat="1" ht="15.75" customHeight="1">
      <c r="B371" s="111"/>
      <c r="E371" s="112"/>
      <c r="F371" s="310" t="s">
        <v>404</v>
      </c>
      <c r="G371" s="311"/>
      <c r="H371" s="311"/>
      <c r="I371" s="311"/>
      <c r="K371" s="114">
        <v>15</v>
      </c>
      <c r="S371" s="111"/>
      <c r="T371" s="115"/>
      <c r="AA371" s="116"/>
      <c r="AT371" s="113" t="s">
        <v>135</v>
      </c>
      <c r="AU371" s="113" t="s">
        <v>76</v>
      </c>
      <c r="AV371" s="113" t="s">
        <v>76</v>
      </c>
      <c r="AW371" s="113" t="s">
        <v>84</v>
      </c>
      <c r="AX371" s="113" t="s">
        <v>71</v>
      </c>
      <c r="AY371" s="113" t="s">
        <v>125</v>
      </c>
    </row>
    <row r="372" spans="2:65" s="6" customFormat="1" ht="27" customHeight="1">
      <c r="B372" s="20"/>
      <c r="C372" s="101" t="s">
        <v>593</v>
      </c>
      <c r="D372" s="101" t="s">
        <v>127</v>
      </c>
      <c r="E372" s="102" t="s">
        <v>594</v>
      </c>
      <c r="F372" s="308" t="s">
        <v>595</v>
      </c>
      <c r="G372" s="306"/>
      <c r="H372" s="306"/>
      <c r="I372" s="306"/>
      <c r="J372" s="104" t="s">
        <v>514</v>
      </c>
      <c r="K372" s="136"/>
      <c r="L372" s="309"/>
      <c r="M372" s="306"/>
      <c r="N372" s="305">
        <f>ROUND($L$372*$K$372,2)</f>
        <v>0</v>
      </c>
      <c r="O372" s="306"/>
      <c r="P372" s="306"/>
      <c r="Q372" s="306"/>
      <c r="R372" s="103" t="s">
        <v>131</v>
      </c>
      <c r="S372" s="20"/>
      <c r="T372" s="106"/>
      <c r="U372" s="107" t="s">
        <v>35</v>
      </c>
      <c r="X372" s="108">
        <v>0</v>
      </c>
      <c r="Y372" s="108">
        <f>$X$372*$K$372</f>
        <v>0</v>
      </c>
      <c r="Z372" s="108">
        <v>0</v>
      </c>
      <c r="AA372" s="109">
        <f>$Z$372*$K$372</f>
        <v>0</v>
      </c>
      <c r="AR372" s="69" t="s">
        <v>505</v>
      </c>
      <c r="AT372" s="69" t="s">
        <v>127</v>
      </c>
      <c r="AU372" s="69" t="s">
        <v>76</v>
      </c>
      <c r="AY372" s="6" t="s">
        <v>125</v>
      </c>
      <c r="BE372" s="110">
        <f>IF($U$372="základní",$N$372,0)</f>
        <v>0</v>
      </c>
      <c r="BF372" s="110">
        <f>IF($U$372="snížená",$N$372,0)</f>
        <v>0</v>
      </c>
      <c r="BG372" s="110">
        <f>IF($U$372="zákl. přenesená",$N$372,0)</f>
        <v>0</v>
      </c>
      <c r="BH372" s="110">
        <f>IF($U$372="sníž. přenesená",$N$372,0)</f>
        <v>0</v>
      </c>
      <c r="BI372" s="110">
        <f>IF($U$372="nulová",$N$372,0)</f>
        <v>0</v>
      </c>
      <c r="BJ372" s="69" t="s">
        <v>71</v>
      </c>
      <c r="BK372" s="110">
        <f>ROUND($L$372*$K$372,2)</f>
        <v>0</v>
      </c>
      <c r="BL372" s="69" t="s">
        <v>505</v>
      </c>
      <c r="BM372" s="69" t="s">
        <v>596</v>
      </c>
    </row>
    <row r="373" spans="2:63" s="92" customFormat="1" ht="30.75" customHeight="1">
      <c r="B373" s="93"/>
      <c r="D373" s="100" t="s">
        <v>99</v>
      </c>
      <c r="N373" s="302">
        <f>$BK$373</f>
        <v>0</v>
      </c>
      <c r="O373" s="303"/>
      <c r="P373" s="303"/>
      <c r="Q373" s="303"/>
      <c r="S373" s="93"/>
      <c r="T373" s="96"/>
      <c r="W373" s="97">
        <f>SUM($W$374:$W$388)</f>
        <v>0</v>
      </c>
      <c r="Y373" s="97">
        <f>SUM($Y$374:$Y$388)</f>
        <v>0.8485026500000001</v>
      </c>
      <c r="AA373" s="98">
        <f>SUM($AA$374:$AA$388)</f>
        <v>0</v>
      </c>
      <c r="AR373" s="95" t="s">
        <v>76</v>
      </c>
      <c r="AT373" s="95" t="s">
        <v>64</v>
      </c>
      <c r="AU373" s="95" t="s">
        <v>71</v>
      </c>
      <c r="AY373" s="95" t="s">
        <v>125</v>
      </c>
      <c r="BK373" s="99">
        <f>SUM($BK$374:$BK$388)</f>
        <v>0</v>
      </c>
    </row>
    <row r="374" spans="2:65" s="6" customFormat="1" ht="27" customHeight="1">
      <c r="B374" s="20"/>
      <c r="C374" s="104" t="s">
        <v>597</v>
      </c>
      <c r="D374" s="104" t="s">
        <v>127</v>
      </c>
      <c r="E374" s="102" t="s">
        <v>598</v>
      </c>
      <c r="F374" s="308" t="s">
        <v>599</v>
      </c>
      <c r="G374" s="306"/>
      <c r="H374" s="306"/>
      <c r="I374" s="306"/>
      <c r="J374" s="104" t="s">
        <v>175</v>
      </c>
      <c r="K374" s="105">
        <v>21.73</v>
      </c>
      <c r="L374" s="309"/>
      <c r="M374" s="306"/>
      <c r="N374" s="305">
        <f>ROUND($L$374*$K$374,2)</f>
        <v>0</v>
      </c>
      <c r="O374" s="306"/>
      <c r="P374" s="306"/>
      <c r="Q374" s="306"/>
      <c r="R374" s="103" t="s">
        <v>131</v>
      </c>
      <c r="S374" s="20"/>
      <c r="T374" s="106"/>
      <c r="U374" s="107" t="s">
        <v>35</v>
      </c>
      <c r="X374" s="108">
        <v>0</v>
      </c>
      <c r="Y374" s="108">
        <f>$X$374*$K$374</f>
        <v>0</v>
      </c>
      <c r="Z374" s="108">
        <v>0</v>
      </c>
      <c r="AA374" s="109">
        <f>$Z$374*$K$374</f>
        <v>0</v>
      </c>
      <c r="AR374" s="69" t="s">
        <v>505</v>
      </c>
      <c r="AT374" s="69" t="s">
        <v>127</v>
      </c>
      <c r="AU374" s="69" t="s">
        <v>76</v>
      </c>
      <c r="AY374" s="69" t="s">
        <v>125</v>
      </c>
      <c r="BE374" s="110">
        <f>IF($U$374="základní",$N$374,0)</f>
        <v>0</v>
      </c>
      <c r="BF374" s="110">
        <f>IF($U$374="snížená",$N$374,0)</f>
        <v>0</v>
      </c>
      <c r="BG374" s="110">
        <f>IF($U$374="zákl. přenesená",$N$374,0)</f>
        <v>0</v>
      </c>
      <c r="BH374" s="110">
        <f>IF($U$374="sníž. přenesená",$N$374,0)</f>
        <v>0</v>
      </c>
      <c r="BI374" s="110">
        <f>IF($U$374="nulová",$N$374,0)</f>
        <v>0</v>
      </c>
      <c r="BJ374" s="69" t="s">
        <v>71</v>
      </c>
      <c r="BK374" s="110">
        <f>ROUND($L$374*$K$374,2)</f>
        <v>0</v>
      </c>
      <c r="BL374" s="69" t="s">
        <v>505</v>
      </c>
      <c r="BM374" s="69" t="s">
        <v>600</v>
      </c>
    </row>
    <row r="375" spans="2:51" s="6" customFormat="1" ht="15.75" customHeight="1">
      <c r="B375" s="111"/>
      <c r="E375" s="112"/>
      <c r="F375" s="310" t="s">
        <v>409</v>
      </c>
      <c r="G375" s="311"/>
      <c r="H375" s="311"/>
      <c r="I375" s="311"/>
      <c r="K375" s="114">
        <v>21.73</v>
      </c>
      <c r="S375" s="111"/>
      <c r="T375" s="115"/>
      <c r="AA375" s="116"/>
      <c r="AT375" s="113" t="s">
        <v>135</v>
      </c>
      <c r="AU375" s="113" t="s">
        <v>76</v>
      </c>
      <c r="AV375" s="113" t="s">
        <v>76</v>
      </c>
      <c r="AW375" s="113" t="s">
        <v>84</v>
      </c>
      <c r="AX375" s="113" t="s">
        <v>71</v>
      </c>
      <c r="AY375" s="113" t="s">
        <v>125</v>
      </c>
    </row>
    <row r="376" spans="2:65" s="6" customFormat="1" ht="27" customHeight="1">
      <c r="B376" s="20"/>
      <c r="C376" s="125" t="s">
        <v>601</v>
      </c>
      <c r="D376" s="125" t="s">
        <v>194</v>
      </c>
      <c r="E376" s="123" t="s">
        <v>602</v>
      </c>
      <c r="F376" s="315" t="s">
        <v>603</v>
      </c>
      <c r="G376" s="316"/>
      <c r="H376" s="316"/>
      <c r="I376" s="316"/>
      <c r="J376" s="122" t="s">
        <v>175</v>
      </c>
      <c r="K376" s="124">
        <v>22.599</v>
      </c>
      <c r="L376" s="317"/>
      <c r="M376" s="316"/>
      <c r="N376" s="318">
        <f>ROUND($L$376*$K$376,2)</f>
        <v>0</v>
      </c>
      <c r="O376" s="306"/>
      <c r="P376" s="306"/>
      <c r="Q376" s="306"/>
      <c r="R376" s="103" t="s">
        <v>131</v>
      </c>
      <c r="S376" s="20"/>
      <c r="T376" s="106"/>
      <c r="U376" s="107" t="s">
        <v>35</v>
      </c>
      <c r="X376" s="108">
        <v>0.00735</v>
      </c>
      <c r="Y376" s="108">
        <f>$X$376*$K$376</f>
        <v>0.16610265</v>
      </c>
      <c r="Z376" s="108">
        <v>0</v>
      </c>
      <c r="AA376" s="109">
        <f>$Z$376*$K$376</f>
        <v>0</v>
      </c>
      <c r="AR376" s="69" t="s">
        <v>524</v>
      </c>
      <c r="AT376" s="69" t="s">
        <v>194</v>
      </c>
      <c r="AU376" s="69" t="s">
        <v>76</v>
      </c>
      <c r="AY376" s="6" t="s">
        <v>125</v>
      </c>
      <c r="BE376" s="110">
        <f>IF($U$376="základní",$N$376,0)</f>
        <v>0</v>
      </c>
      <c r="BF376" s="110">
        <f>IF($U$376="snížená",$N$376,0)</f>
        <v>0</v>
      </c>
      <c r="BG376" s="110">
        <f>IF($U$376="zákl. přenesená",$N$376,0)</f>
        <v>0</v>
      </c>
      <c r="BH376" s="110">
        <f>IF($U$376="sníž. přenesená",$N$376,0)</f>
        <v>0</v>
      </c>
      <c r="BI376" s="110">
        <f>IF($U$376="nulová",$N$376,0)</f>
        <v>0</v>
      </c>
      <c r="BJ376" s="69" t="s">
        <v>71</v>
      </c>
      <c r="BK376" s="110">
        <f>ROUND($L$376*$K$376,2)</f>
        <v>0</v>
      </c>
      <c r="BL376" s="69" t="s">
        <v>505</v>
      </c>
      <c r="BM376" s="69" t="s">
        <v>604</v>
      </c>
    </row>
    <row r="377" spans="2:51" s="6" customFormat="1" ht="15.75" customHeight="1">
      <c r="B377" s="111"/>
      <c r="E377" s="112"/>
      <c r="F377" s="310" t="s">
        <v>605</v>
      </c>
      <c r="G377" s="311"/>
      <c r="H377" s="311"/>
      <c r="I377" s="311"/>
      <c r="K377" s="114">
        <v>22.599</v>
      </c>
      <c r="S377" s="111"/>
      <c r="T377" s="115"/>
      <c r="AA377" s="116"/>
      <c r="AT377" s="113" t="s">
        <v>135</v>
      </c>
      <c r="AU377" s="113" t="s">
        <v>76</v>
      </c>
      <c r="AV377" s="113" t="s">
        <v>76</v>
      </c>
      <c r="AW377" s="113" t="s">
        <v>84</v>
      </c>
      <c r="AX377" s="113" t="s">
        <v>71</v>
      </c>
      <c r="AY377" s="113" t="s">
        <v>125</v>
      </c>
    </row>
    <row r="378" spans="2:65" s="6" customFormat="1" ht="15.75" customHeight="1">
      <c r="B378" s="20"/>
      <c r="C378" s="101" t="s">
        <v>606</v>
      </c>
      <c r="D378" s="101" t="s">
        <v>127</v>
      </c>
      <c r="E378" s="102" t="s">
        <v>607</v>
      </c>
      <c r="F378" s="308" t="s">
        <v>608</v>
      </c>
      <c r="G378" s="306"/>
      <c r="H378" s="306"/>
      <c r="I378" s="306"/>
      <c r="J378" s="104" t="s">
        <v>161</v>
      </c>
      <c r="K378" s="105">
        <v>65.19</v>
      </c>
      <c r="L378" s="309"/>
      <c r="M378" s="306"/>
      <c r="N378" s="305">
        <f>ROUND($L$378*$K$378,2)</f>
        <v>0</v>
      </c>
      <c r="O378" s="306"/>
      <c r="P378" s="306"/>
      <c r="Q378" s="306"/>
      <c r="R378" s="103" t="s">
        <v>131</v>
      </c>
      <c r="S378" s="20"/>
      <c r="T378" s="106"/>
      <c r="U378" s="107" t="s">
        <v>35</v>
      </c>
      <c r="X378" s="108">
        <v>0</v>
      </c>
      <c r="Y378" s="108">
        <f>$X$378*$K$378</f>
        <v>0</v>
      </c>
      <c r="Z378" s="108">
        <v>0</v>
      </c>
      <c r="AA378" s="109">
        <f>$Z$378*$K$378</f>
        <v>0</v>
      </c>
      <c r="AR378" s="69" t="s">
        <v>505</v>
      </c>
      <c r="AT378" s="69" t="s">
        <v>127</v>
      </c>
      <c r="AU378" s="69" t="s">
        <v>76</v>
      </c>
      <c r="AY378" s="6" t="s">
        <v>125</v>
      </c>
      <c r="BE378" s="110">
        <f>IF($U$378="základní",$N$378,0)</f>
        <v>0</v>
      </c>
      <c r="BF378" s="110">
        <f>IF($U$378="snížená",$N$378,0)</f>
        <v>0</v>
      </c>
      <c r="BG378" s="110">
        <f>IF($U$378="zákl. přenesená",$N$378,0)</f>
        <v>0</v>
      </c>
      <c r="BH378" s="110">
        <f>IF($U$378="sníž. přenesená",$N$378,0)</f>
        <v>0</v>
      </c>
      <c r="BI378" s="110">
        <f>IF($U$378="nulová",$N$378,0)</f>
        <v>0</v>
      </c>
      <c r="BJ378" s="69" t="s">
        <v>71</v>
      </c>
      <c r="BK378" s="110">
        <f>ROUND($L$378*$K$378,2)</f>
        <v>0</v>
      </c>
      <c r="BL378" s="69" t="s">
        <v>505</v>
      </c>
      <c r="BM378" s="69" t="s">
        <v>609</v>
      </c>
    </row>
    <row r="379" spans="2:51" s="6" customFormat="1" ht="27" customHeight="1">
      <c r="B379" s="111"/>
      <c r="E379" s="112"/>
      <c r="F379" s="310" t="s">
        <v>610</v>
      </c>
      <c r="G379" s="311"/>
      <c r="H379" s="311"/>
      <c r="I379" s="311"/>
      <c r="K379" s="114">
        <v>65.19</v>
      </c>
      <c r="S379" s="111"/>
      <c r="T379" s="115"/>
      <c r="AA379" s="116"/>
      <c r="AT379" s="113" t="s">
        <v>135</v>
      </c>
      <c r="AU379" s="113" t="s">
        <v>76</v>
      </c>
      <c r="AV379" s="113" t="s">
        <v>76</v>
      </c>
      <c r="AW379" s="113" t="s">
        <v>84</v>
      </c>
      <c r="AX379" s="113" t="s">
        <v>71</v>
      </c>
      <c r="AY379" s="113" t="s">
        <v>125</v>
      </c>
    </row>
    <row r="380" spans="2:65" s="6" customFormat="1" ht="27" customHeight="1">
      <c r="B380" s="20"/>
      <c r="C380" s="125" t="s">
        <v>611</v>
      </c>
      <c r="D380" s="125" t="s">
        <v>194</v>
      </c>
      <c r="E380" s="123" t="s">
        <v>565</v>
      </c>
      <c r="F380" s="315" t="s">
        <v>566</v>
      </c>
      <c r="G380" s="316"/>
      <c r="H380" s="316"/>
      <c r="I380" s="316"/>
      <c r="J380" s="122" t="s">
        <v>130</v>
      </c>
      <c r="K380" s="124">
        <v>0.976</v>
      </c>
      <c r="L380" s="317"/>
      <c r="M380" s="316"/>
      <c r="N380" s="318">
        <f>ROUND($L$380*$K$380,2)</f>
        <v>0</v>
      </c>
      <c r="O380" s="306"/>
      <c r="P380" s="306"/>
      <c r="Q380" s="306"/>
      <c r="R380" s="103" t="s">
        <v>131</v>
      </c>
      <c r="S380" s="20"/>
      <c r="T380" s="106"/>
      <c r="U380" s="107" t="s">
        <v>35</v>
      </c>
      <c r="X380" s="108">
        <v>0.55</v>
      </c>
      <c r="Y380" s="108">
        <f>$X$380*$K$380</f>
        <v>0.5368</v>
      </c>
      <c r="Z380" s="108">
        <v>0</v>
      </c>
      <c r="AA380" s="109">
        <f>$Z$380*$K$380</f>
        <v>0</v>
      </c>
      <c r="AR380" s="69" t="s">
        <v>524</v>
      </c>
      <c r="AT380" s="69" t="s">
        <v>194</v>
      </c>
      <c r="AU380" s="69" t="s">
        <v>76</v>
      </c>
      <c r="AY380" s="6" t="s">
        <v>125</v>
      </c>
      <c r="BE380" s="110">
        <f>IF($U$380="základní",$N$380,0)</f>
        <v>0</v>
      </c>
      <c r="BF380" s="110">
        <f>IF($U$380="snížená",$N$380,0)</f>
        <v>0</v>
      </c>
      <c r="BG380" s="110">
        <f>IF($U$380="zákl. přenesená",$N$380,0)</f>
        <v>0</v>
      </c>
      <c r="BH380" s="110">
        <f>IF($U$380="sníž. přenesená",$N$380,0)</f>
        <v>0</v>
      </c>
      <c r="BI380" s="110">
        <f>IF($U$380="nulová",$N$380,0)</f>
        <v>0</v>
      </c>
      <c r="BJ380" s="69" t="s">
        <v>71</v>
      </c>
      <c r="BK380" s="110">
        <f>ROUND($L$380*$K$380,2)</f>
        <v>0</v>
      </c>
      <c r="BL380" s="69" t="s">
        <v>505</v>
      </c>
      <c r="BM380" s="69" t="s">
        <v>612</v>
      </c>
    </row>
    <row r="381" spans="2:51" s="6" customFormat="1" ht="15.75" customHeight="1">
      <c r="B381" s="111"/>
      <c r="E381" s="112"/>
      <c r="F381" s="310" t="s">
        <v>613</v>
      </c>
      <c r="G381" s="311"/>
      <c r="H381" s="311"/>
      <c r="I381" s="311"/>
      <c r="K381" s="114">
        <v>0.976</v>
      </c>
      <c r="S381" s="111"/>
      <c r="T381" s="115"/>
      <c r="AA381" s="116"/>
      <c r="AT381" s="113" t="s">
        <v>135</v>
      </c>
      <c r="AU381" s="113" t="s">
        <v>76</v>
      </c>
      <c r="AV381" s="113" t="s">
        <v>76</v>
      </c>
      <c r="AW381" s="113" t="s">
        <v>84</v>
      </c>
      <c r="AX381" s="113" t="s">
        <v>71</v>
      </c>
      <c r="AY381" s="113" t="s">
        <v>125</v>
      </c>
    </row>
    <row r="382" spans="2:65" s="6" customFormat="1" ht="27" customHeight="1">
      <c r="B382" s="20"/>
      <c r="C382" s="101" t="s">
        <v>614</v>
      </c>
      <c r="D382" s="101" t="s">
        <v>127</v>
      </c>
      <c r="E382" s="102" t="s">
        <v>615</v>
      </c>
      <c r="F382" s="308" t="s">
        <v>616</v>
      </c>
      <c r="G382" s="306"/>
      <c r="H382" s="306"/>
      <c r="I382" s="306"/>
      <c r="J382" s="104" t="s">
        <v>343</v>
      </c>
      <c r="K382" s="105">
        <v>4</v>
      </c>
      <c r="L382" s="309"/>
      <c r="M382" s="306"/>
      <c r="N382" s="305">
        <f>ROUND($L$382*$K$382,2)</f>
        <v>0</v>
      </c>
      <c r="O382" s="306"/>
      <c r="P382" s="306"/>
      <c r="Q382" s="306"/>
      <c r="R382" s="103" t="s">
        <v>131</v>
      </c>
      <c r="S382" s="20"/>
      <c r="T382" s="106"/>
      <c r="U382" s="107" t="s">
        <v>35</v>
      </c>
      <c r="X382" s="108">
        <v>0</v>
      </c>
      <c r="Y382" s="108">
        <f>$X$382*$K$382</f>
        <v>0</v>
      </c>
      <c r="Z382" s="108">
        <v>0</v>
      </c>
      <c r="AA382" s="109">
        <f>$Z$382*$K$382</f>
        <v>0</v>
      </c>
      <c r="AR382" s="69" t="s">
        <v>505</v>
      </c>
      <c r="AT382" s="69" t="s">
        <v>127</v>
      </c>
      <c r="AU382" s="69" t="s">
        <v>76</v>
      </c>
      <c r="AY382" s="6" t="s">
        <v>125</v>
      </c>
      <c r="BE382" s="110">
        <f>IF($U$382="základní",$N$382,0)</f>
        <v>0</v>
      </c>
      <c r="BF382" s="110">
        <f>IF($U$382="snížená",$N$382,0)</f>
        <v>0</v>
      </c>
      <c r="BG382" s="110">
        <f>IF($U$382="zákl. přenesená",$N$382,0)</f>
        <v>0</v>
      </c>
      <c r="BH382" s="110">
        <f>IF($U$382="sníž. přenesená",$N$382,0)</f>
        <v>0</v>
      </c>
      <c r="BI382" s="110">
        <f>IF($U$382="nulová",$N$382,0)</f>
        <v>0</v>
      </c>
      <c r="BJ382" s="69" t="s">
        <v>71</v>
      </c>
      <c r="BK382" s="110">
        <f>ROUND($L$382*$K$382,2)</f>
        <v>0</v>
      </c>
      <c r="BL382" s="69" t="s">
        <v>505</v>
      </c>
      <c r="BM382" s="69" t="s">
        <v>617</v>
      </c>
    </row>
    <row r="383" spans="2:51" s="6" customFormat="1" ht="15.75" customHeight="1">
      <c r="B383" s="111"/>
      <c r="E383" s="112"/>
      <c r="F383" s="310" t="s">
        <v>618</v>
      </c>
      <c r="G383" s="311"/>
      <c r="H383" s="311"/>
      <c r="I383" s="311"/>
      <c r="K383" s="114">
        <v>4</v>
      </c>
      <c r="S383" s="111"/>
      <c r="T383" s="115"/>
      <c r="AA383" s="116"/>
      <c r="AT383" s="113" t="s">
        <v>135</v>
      </c>
      <c r="AU383" s="113" t="s">
        <v>76</v>
      </c>
      <c r="AV383" s="113" t="s">
        <v>76</v>
      </c>
      <c r="AW383" s="113" t="s">
        <v>84</v>
      </c>
      <c r="AX383" s="113" t="s">
        <v>71</v>
      </c>
      <c r="AY383" s="113" t="s">
        <v>125</v>
      </c>
    </row>
    <row r="384" spans="2:65" s="6" customFormat="1" ht="27" customHeight="1">
      <c r="B384" s="20"/>
      <c r="C384" s="101" t="s">
        <v>619</v>
      </c>
      <c r="D384" s="101" t="s">
        <v>127</v>
      </c>
      <c r="E384" s="102" t="s">
        <v>620</v>
      </c>
      <c r="F384" s="308" t="s">
        <v>621</v>
      </c>
      <c r="G384" s="306"/>
      <c r="H384" s="306"/>
      <c r="I384" s="306"/>
      <c r="J384" s="104" t="s">
        <v>343</v>
      </c>
      <c r="K384" s="105">
        <v>17</v>
      </c>
      <c r="L384" s="309"/>
      <c r="M384" s="306"/>
      <c r="N384" s="305">
        <f>ROUND($L$384*$K$384,2)</f>
        <v>0</v>
      </c>
      <c r="O384" s="306"/>
      <c r="P384" s="306"/>
      <c r="Q384" s="306"/>
      <c r="R384" s="103" t="s">
        <v>131</v>
      </c>
      <c r="S384" s="20"/>
      <c r="T384" s="106"/>
      <c r="U384" s="107" t="s">
        <v>35</v>
      </c>
      <c r="X384" s="108">
        <v>0</v>
      </c>
      <c r="Y384" s="108">
        <f>$X$384*$K$384</f>
        <v>0</v>
      </c>
      <c r="Z384" s="108">
        <v>0</v>
      </c>
      <c r="AA384" s="109">
        <f>$Z$384*$K$384</f>
        <v>0</v>
      </c>
      <c r="AR384" s="69" t="s">
        <v>505</v>
      </c>
      <c r="AT384" s="69" t="s">
        <v>127</v>
      </c>
      <c r="AU384" s="69" t="s">
        <v>76</v>
      </c>
      <c r="AY384" s="6" t="s">
        <v>125</v>
      </c>
      <c r="BE384" s="110">
        <f>IF($U$384="základní",$N$384,0)</f>
        <v>0</v>
      </c>
      <c r="BF384" s="110">
        <f>IF($U$384="snížená",$N$384,0)</f>
        <v>0</v>
      </c>
      <c r="BG384" s="110">
        <f>IF($U$384="zákl. přenesená",$N$384,0)</f>
        <v>0</v>
      </c>
      <c r="BH384" s="110">
        <f>IF($U$384="sníž. přenesená",$N$384,0)</f>
        <v>0</v>
      </c>
      <c r="BI384" s="110">
        <f>IF($U$384="nulová",$N$384,0)</f>
        <v>0</v>
      </c>
      <c r="BJ384" s="69" t="s">
        <v>71</v>
      </c>
      <c r="BK384" s="110">
        <f>ROUND($L$384*$K$384,2)</f>
        <v>0</v>
      </c>
      <c r="BL384" s="69" t="s">
        <v>505</v>
      </c>
      <c r="BM384" s="69" t="s">
        <v>622</v>
      </c>
    </row>
    <row r="385" spans="2:51" s="6" customFormat="1" ht="15.75" customHeight="1">
      <c r="B385" s="111"/>
      <c r="E385" s="112"/>
      <c r="F385" s="310" t="s">
        <v>623</v>
      </c>
      <c r="G385" s="311"/>
      <c r="H385" s="311"/>
      <c r="I385" s="311"/>
      <c r="K385" s="114">
        <v>17</v>
      </c>
      <c r="S385" s="111"/>
      <c r="T385" s="115"/>
      <c r="AA385" s="116"/>
      <c r="AT385" s="113" t="s">
        <v>135</v>
      </c>
      <c r="AU385" s="113" t="s">
        <v>76</v>
      </c>
      <c r="AV385" s="113" t="s">
        <v>76</v>
      </c>
      <c r="AW385" s="113" t="s">
        <v>84</v>
      </c>
      <c r="AX385" s="113" t="s">
        <v>71</v>
      </c>
      <c r="AY385" s="113" t="s">
        <v>125</v>
      </c>
    </row>
    <row r="386" spans="2:65" s="6" customFormat="1" ht="39" customHeight="1">
      <c r="B386" s="20"/>
      <c r="C386" s="125" t="s">
        <v>624</v>
      </c>
      <c r="D386" s="125" t="s">
        <v>194</v>
      </c>
      <c r="E386" s="123" t="s">
        <v>625</v>
      </c>
      <c r="F386" s="315" t="s">
        <v>626</v>
      </c>
      <c r="G386" s="316"/>
      <c r="H386" s="316"/>
      <c r="I386" s="316"/>
      <c r="J386" s="122" t="s">
        <v>161</v>
      </c>
      <c r="K386" s="124">
        <v>36.4</v>
      </c>
      <c r="L386" s="317"/>
      <c r="M386" s="316"/>
      <c r="N386" s="318">
        <f>ROUND($L$386*$K$386,2)</f>
        <v>0</v>
      </c>
      <c r="O386" s="306"/>
      <c r="P386" s="306"/>
      <c r="Q386" s="306"/>
      <c r="R386" s="103"/>
      <c r="S386" s="20"/>
      <c r="T386" s="106"/>
      <c r="U386" s="107" t="s">
        <v>35</v>
      </c>
      <c r="X386" s="108">
        <v>0.004</v>
      </c>
      <c r="Y386" s="108">
        <f>$X$386*$K$386</f>
        <v>0.1456</v>
      </c>
      <c r="Z386" s="108">
        <v>0</v>
      </c>
      <c r="AA386" s="109">
        <f>$Z$386*$K$386</f>
        <v>0</v>
      </c>
      <c r="AR386" s="69" t="s">
        <v>524</v>
      </c>
      <c r="AT386" s="69" t="s">
        <v>194</v>
      </c>
      <c r="AU386" s="69" t="s">
        <v>76</v>
      </c>
      <c r="AY386" s="6" t="s">
        <v>125</v>
      </c>
      <c r="BE386" s="110">
        <f>IF($U$386="základní",$N$386,0)</f>
        <v>0</v>
      </c>
      <c r="BF386" s="110">
        <f>IF($U$386="snížená",$N$386,0)</f>
        <v>0</v>
      </c>
      <c r="BG386" s="110">
        <f>IF($U$386="zákl. přenesená",$N$386,0)</f>
        <v>0</v>
      </c>
      <c r="BH386" s="110">
        <f>IF($U$386="sníž. přenesená",$N$386,0)</f>
        <v>0</v>
      </c>
      <c r="BI386" s="110">
        <f>IF($U$386="nulová",$N$386,0)</f>
        <v>0</v>
      </c>
      <c r="BJ386" s="69" t="s">
        <v>71</v>
      </c>
      <c r="BK386" s="110">
        <f>ROUND($L$386*$K$386,2)</f>
        <v>0</v>
      </c>
      <c r="BL386" s="69" t="s">
        <v>505</v>
      </c>
      <c r="BM386" s="69" t="s">
        <v>627</v>
      </c>
    </row>
    <row r="387" spans="2:51" s="6" customFormat="1" ht="27" customHeight="1">
      <c r="B387" s="111"/>
      <c r="E387" s="112"/>
      <c r="F387" s="310" t="s">
        <v>628</v>
      </c>
      <c r="G387" s="311"/>
      <c r="H387" s="311"/>
      <c r="I387" s="311"/>
      <c r="K387" s="114">
        <v>36.4</v>
      </c>
      <c r="S387" s="111"/>
      <c r="T387" s="115"/>
      <c r="AA387" s="116"/>
      <c r="AT387" s="113" t="s">
        <v>135</v>
      </c>
      <c r="AU387" s="113" t="s">
        <v>76</v>
      </c>
      <c r="AV387" s="113" t="s">
        <v>76</v>
      </c>
      <c r="AW387" s="113" t="s">
        <v>84</v>
      </c>
      <c r="AX387" s="113" t="s">
        <v>71</v>
      </c>
      <c r="AY387" s="113" t="s">
        <v>125</v>
      </c>
    </row>
    <row r="388" spans="2:65" s="6" customFormat="1" ht="27" customHeight="1">
      <c r="B388" s="20"/>
      <c r="C388" s="101" t="s">
        <v>629</v>
      </c>
      <c r="D388" s="101" t="s">
        <v>127</v>
      </c>
      <c r="E388" s="102" t="s">
        <v>630</v>
      </c>
      <c r="F388" s="308" t="s">
        <v>631</v>
      </c>
      <c r="G388" s="306"/>
      <c r="H388" s="306"/>
      <c r="I388" s="306"/>
      <c r="J388" s="104" t="s">
        <v>514</v>
      </c>
      <c r="K388" s="136"/>
      <c r="L388" s="309"/>
      <c r="M388" s="306"/>
      <c r="N388" s="305">
        <f>ROUND($L$388*$K$388,2)</f>
        <v>0</v>
      </c>
      <c r="O388" s="306"/>
      <c r="P388" s="306"/>
      <c r="Q388" s="306"/>
      <c r="R388" s="103" t="s">
        <v>131</v>
      </c>
      <c r="S388" s="20"/>
      <c r="T388" s="106"/>
      <c r="U388" s="107" t="s">
        <v>35</v>
      </c>
      <c r="X388" s="108">
        <v>0</v>
      </c>
      <c r="Y388" s="108">
        <f>$X$388*$K$388</f>
        <v>0</v>
      </c>
      <c r="Z388" s="108">
        <v>0</v>
      </c>
      <c r="AA388" s="109">
        <f>$Z$388*$K$388</f>
        <v>0</v>
      </c>
      <c r="AR388" s="69" t="s">
        <v>505</v>
      </c>
      <c r="AT388" s="69" t="s">
        <v>127</v>
      </c>
      <c r="AU388" s="69" t="s">
        <v>76</v>
      </c>
      <c r="AY388" s="6" t="s">
        <v>125</v>
      </c>
      <c r="BE388" s="110">
        <f>IF($U$388="základní",$N$388,0)</f>
        <v>0</v>
      </c>
      <c r="BF388" s="110">
        <f>IF($U$388="snížená",$N$388,0)</f>
        <v>0</v>
      </c>
      <c r="BG388" s="110">
        <f>IF($U$388="zákl. přenesená",$N$388,0)</f>
        <v>0</v>
      </c>
      <c r="BH388" s="110">
        <f>IF($U$388="sníž. přenesená",$N$388,0)</f>
        <v>0</v>
      </c>
      <c r="BI388" s="110">
        <f>IF($U$388="nulová",$N$388,0)</f>
        <v>0</v>
      </c>
      <c r="BJ388" s="69" t="s">
        <v>71</v>
      </c>
      <c r="BK388" s="110">
        <f>ROUND($L$388*$K$388,2)</f>
        <v>0</v>
      </c>
      <c r="BL388" s="69" t="s">
        <v>505</v>
      </c>
      <c r="BM388" s="69" t="s">
        <v>632</v>
      </c>
    </row>
    <row r="389" spans="2:63" s="92" customFormat="1" ht="30.75" customHeight="1">
      <c r="B389" s="93"/>
      <c r="D389" s="100" t="s">
        <v>100</v>
      </c>
      <c r="N389" s="302">
        <f>$BK$389</f>
        <v>0</v>
      </c>
      <c r="O389" s="303"/>
      <c r="P389" s="303"/>
      <c r="Q389" s="303"/>
      <c r="S389" s="93"/>
      <c r="T389" s="96"/>
      <c r="W389" s="97">
        <f>SUM($W$390:$W$398)</f>
        <v>0</v>
      </c>
      <c r="Y389" s="97">
        <f>SUM($Y$390:$Y$398)</f>
        <v>0</v>
      </c>
      <c r="AA389" s="98">
        <f>SUM($AA$390:$AA$398)</f>
        <v>0</v>
      </c>
      <c r="AR389" s="95" t="s">
        <v>71</v>
      </c>
      <c r="AT389" s="95" t="s">
        <v>64</v>
      </c>
      <c r="AU389" s="95" t="s">
        <v>71</v>
      </c>
      <c r="AY389" s="95" t="s">
        <v>125</v>
      </c>
      <c r="BK389" s="99">
        <f>SUM($BK$390:$BK$398)</f>
        <v>0</v>
      </c>
    </row>
    <row r="390" spans="2:65" s="6" customFormat="1" ht="88.5" customHeight="1">
      <c r="B390" s="20"/>
      <c r="C390" s="104" t="s">
        <v>633</v>
      </c>
      <c r="D390" s="104" t="s">
        <v>127</v>
      </c>
      <c r="E390" s="102" t="s">
        <v>634</v>
      </c>
      <c r="F390" s="308" t="s">
        <v>635</v>
      </c>
      <c r="G390" s="306"/>
      <c r="H390" s="306"/>
      <c r="I390" s="306"/>
      <c r="J390" s="104" t="s">
        <v>636</v>
      </c>
      <c r="K390" s="105">
        <v>16</v>
      </c>
      <c r="L390" s="309"/>
      <c r="M390" s="306"/>
      <c r="N390" s="305">
        <f>ROUND($L$390*$K$390,2)</f>
        <v>0</v>
      </c>
      <c r="O390" s="306"/>
      <c r="P390" s="306"/>
      <c r="Q390" s="306"/>
      <c r="R390" s="103"/>
      <c r="S390" s="20"/>
      <c r="T390" s="106"/>
      <c r="U390" s="107" t="s">
        <v>35</v>
      </c>
      <c r="X390" s="108">
        <v>0</v>
      </c>
      <c r="Y390" s="108">
        <f>$X$390*$K$390</f>
        <v>0</v>
      </c>
      <c r="Z390" s="108">
        <v>0</v>
      </c>
      <c r="AA390" s="109">
        <f>$Z$390*$K$390</f>
        <v>0</v>
      </c>
      <c r="AR390" s="69" t="s">
        <v>505</v>
      </c>
      <c r="AT390" s="69" t="s">
        <v>127</v>
      </c>
      <c r="AU390" s="69" t="s">
        <v>76</v>
      </c>
      <c r="AY390" s="69" t="s">
        <v>125</v>
      </c>
      <c r="BE390" s="110">
        <f>IF($U$390="základní",$N$390,0)</f>
        <v>0</v>
      </c>
      <c r="BF390" s="110">
        <f>IF($U$390="snížená",$N$390,0)</f>
        <v>0</v>
      </c>
      <c r="BG390" s="110">
        <f>IF($U$390="zákl. přenesená",$N$390,0)</f>
        <v>0</v>
      </c>
      <c r="BH390" s="110">
        <f>IF($U$390="sníž. přenesená",$N$390,0)</f>
        <v>0</v>
      </c>
      <c r="BI390" s="110">
        <f>IF($U$390="nulová",$N$390,0)</f>
        <v>0</v>
      </c>
      <c r="BJ390" s="69" t="s">
        <v>71</v>
      </c>
      <c r="BK390" s="110">
        <f>ROUND($L$390*$K$390,2)</f>
        <v>0</v>
      </c>
      <c r="BL390" s="69" t="s">
        <v>505</v>
      </c>
      <c r="BM390" s="69" t="s">
        <v>637</v>
      </c>
    </row>
    <row r="391" spans="2:65" s="6" customFormat="1" ht="83.25" customHeight="1">
      <c r="B391" s="20"/>
      <c r="C391" s="104" t="s">
        <v>638</v>
      </c>
      <c r="D391" s="104" t="s">
        <v>127</v>
      </c>
      <c r="E391" s="102" t="s">
        <v>639</v>
      </c>
      <c r="F391" s="308" t="s">
        <v>640</v>
      </c>
      <c r="G391" s="306"/>
      <c r="H391" s="306"/>
      <c r="I391" s="306"/>
      <c r="J391" s="104" t="s">
        <v>636</v>
      </c>
      <c r="K391" s="105">
        <v>3</v>
      </c>
      <c r="L391" s="309"/>
      <c r="M391" s="306"/>
      <c r="N391" s="305">
        <f>ROUND($L$391*$K$391,2)</f>
        <v>0</v>
      </c>
      <c r="O391" s="306"/>
      <c r="P391" s="306"/>
      <c r="Q391" s="306"/>
      <c r="R391" s="103"/>
      <c r="S391" s="20"/>
      <c r="T391" s="106"/>
      <c r="U391" s="107" t="s">
        <v>35</v>
      </c>
      <c r="X391" s="108">
        <v>0</v>
      </c>
      <c r="Y391" s="108">
        <f>$X$391*$K$391</f>
        <v>0</v>
      </c>
      <c r="Z391" s="108">
        <v>0</v>
      </c>
      <c r="AA391" s="109">
        <f>$Z$391*$K$391</f>
        <v>0</v>
      </c>
      <c r="AR391" s="69" t="s">
        <v>505</v>
      </c>
      <c r="AT391" s="69" t="s">
        <v>127</v>
      </c>
      <c r="AU391" s="69" t="s">
        <v>76</v>
      </c>
      <c r="AY391" s="69" t="s">
        <v>125</v>
      </c>
      <c r="BE391" s="110">
        <f>IF($U$391="základní",$N$391,0)</f>
        <v>0</v>
      </c>
      <c r="BF391" s="110">
        <f>IF($U$391="snížená",$N$391,0)</f>
        <v>0</v>
      </c>
      <c r="BG391" s="110">
        <f>IF($U$391="zákl. přenesená",$N$391,0)</f>
        <v>0</v>
      </c>
      <c r="BH391" s="110">
        <f>IF($U$391="sníž. přenesená",$N$391,0)</f>
        <v>0</v>
      </c>
      <c r="BI391" s="110">
        <f>IF($U$391="nulová",$N$391,0)</f>
        <v>0</v>
      </c>
      <c r="BJ391" s="69" t="s">
        <v>71</v>
      </c>
      <c r="BK391" s="110">
        <f>ROUND($L$391*$K$391,2)</f>
        <v>0</v>
      </c>
      <c r="BL391" s="69" t="s">
        <v>505</v>
      </c>
      <c r="BM391" s="69" t="s">
        <v>641</v>
      </c>
    </row>
    <row r="392" spans="2:65" s="6" customFormat="1" ht="85.5" customHeight="1">
      <c r="B392" s="20"/>
      <c r="C392" s="104" t="s">
        <v>642</v>
      </c>
      <c r="D392" s="104" t="s">
        <v>127</v>
      </c>
      <c r="E392" s="102" t="s">
        <v>643</v>
      </c>
      <c r="F392" s="308" t="s">
        <v>644</v>
      </c>
      <c r="G392" s="306"/>
      <c r="H392" s="306"/>
      <c r="I392" s="306"/>
      <c r="J392" s="104" t="s">
        <v>636</v>
      </c>
      <c r="K392" s="105">
        <v>6</v>
      </c>
      <c r="L392" s="309"/>
      <c r="M392" s="306"/>
      <c r="N392" s="305">
        <f>ROUND($L$392*$K$392,2)</f>
        <v>0</v>
      </c>
      <c r="O392" s="306"/>
      <c r="P392" s="306"/>
      <c r="Q392" s="306"/>
      <c r="R392" s="103"/>
      <c r="S392" s="20"/>
      <c r="T392" s="106"/>
      <c r="U392" s="107" t="s">
        <v>35</v>
      </c>
      <c r="X392" s="108">
        <v>0</v>
      </c>
      <c r="Y392" s="108">
        <f>$X$392*$K$392</f>
        <v>0</v>
      </c>
      <c r="Z392" s="108">
        <v>0</v>
      </c>
      <c r="AA392" s="109">
        <f>$Z$392*$K$392</f>
        <v>0</v>
      </c>
      <c r="AR392" s="69" t="s">
        <v>505</v>
      </c>
      <c r="AT392" s="69" t="s">
        <v>127</v>
      </c>
      <c r="AU392" s="69" t="s">
        <v>76</v>
      </c>
      <c r="AY392" s="69" t="s">
        <v>125</v>
      </c>
      <c r="BE392" s="110">
        <f>IF($U$392="základní",$N$392,0)</f>
        <v>0</v>
      </c>
      <c r="BF392" s="110">
        <f>IF($U$392="snížená",$N$392,0)</f>
        <v>0</v>
      </c>
      <c r="BG392" s="110">
        <f>IF($U$392="zákl. přenesená",$N$392,0)</f>
        <v>0</v>
      </c>
      <c r="BH392" s="110">
        <f>IF($U$392="sníž. přenesená",$N$392,0)</f>
        <v>0</v>
      </c>
      <c r="BI392" s="110">
        <f>IF($U$392="nulová",$N$392,0)</f>
        <v>0</v>
      </c>
      <c r="BJ392" s="69" t="s">
        <v>71</v>
      </c>
      <c r="BK392" s="110">
        <f>ROUND($L$392*$K$392,2)</f>
        <v>0</v>
      </c>
      <c r="BL392" s="69" t="s">
        <v>505</v>
      </c>
      <c r="BM392" s="69" t="s">
        <v>645</v>
      </c>
    </row>
    <row r="393" spans="2:65" s="6" customFormat="1" ht="75" customHeight="1">
      <c r="B393" s="20"/>
      <c r="C393" s="104" t="s">
        <v>646</v>
      </c>
      <c r="D393" s="104" t="s">
        <v>127</v>
      </c>
      <c r="E393" s="102" t="s">
        <v>647</v>
      </c>
      <c r="F393" s="308" t="s">
        <v>648</v>
      </c>
      <c r="G393" s="306"/>
      <c r="H393" s="306"/>
      <c r="I393" s="306"/>
      <c r="J393" s="104" t="s">
        <v>636</v>
      </c>
      <c r="K393" s="105">
        <v>1</v>
      </c>
      <c r="L393" s="309"/>
      <c r="M393" s="306"/>
      <c r="N393" s="305">
        <f>ROUND($L$393*$K$393,2)</f>
        <v>0</v>
      </c>
      <c r="O393" s="306"/>
      <c r="P393" s="306"/>
      <c r="Q393" s="306"/>
      <c r="R393" s="103"/>
      <c r="S393" s="20"/>
      <c r="T393" s="106"/>
      <c r="U393" s="107" t="s">
        <v>35</v>
      </c>
      <c r="X393" s="108">
        <v>0</v>
      </c>
      <c r="Y393" s="108">
        <f>$X$393*$K$393</f>
        <v>0</v>
      </c>
      <c r="Z393" s="108">
        <v>0</v>
      </c>
      <c r="AA393" s="109">
        <f>$Z$393*$K$393</f>
        <v>0</v>
      </c>
      <c r="AR393" s="69" t="s">
        <v>505</v>
      </c>
      <c r="AT393" s="69" t="s">
        <v>127</v>
      </c>
      <c r="AU393" s="69" t="s">
        <v>76</v>
      </c>
      <c r="AY393" s="69" t="s">
        <v>125</v>
      </c>
      <c r="BE393" s="110">
        <f>IF($U$393="základní",$N$393,0)</f>
        <v>0</v>
      </c>
      <c r="BF393" s="110">
        <f>IF($U$393="snížená",$N$393,0)</f>
        <v>0</v>
      </c>
      <c r="BG393" s="110">
        <f>IF($U$393="zákl. přenesená",$N$393,0)</f>
        <v>0</v>
      </c>
      <c r="BH393" s="110">
        <f>IF($U$393="sníž. přenesená",$N$393,0)</f>
        <v>0</v>
      </c>
      <c r="BI393" s="110">
        <f>IF($U$393="nulová",$N$393,0)</f>
        <v>0</v>
      </c>
      <c r="BJ393" s="69" t="s">
        <v>71</v>
      </c>
      <c r="BK393" s="110">
        <f>ROUND($L$393*$K$393,2)</f>
        <v>0</v>
      </c>
      <c r="BL393" s="69" t="s">
        <v>505</v>
      </c>
      <c r="BM393" s="69" t="s">
        <v>649</v>
      </c>
    </row>
    <row r="394" spans="2:65" s="6" customFormat="1" ht="75" customHeight="1">
      <c r="B394" s="20"/>
      <c r="C394" s="104" t="s">
        <v>650</v>
      </c>
      <c r="D394" s="104" t="s">
        <v>127</v>
      </c>
      <c r="E394" s="102" t="s">
        <v>651</v>
      </c>
      <c r="F394" s="308" t="s">
        <v>652</v>
      </c>
      <c r="G394" s="306"/>
      <c r="H394" s="306"/>
      <c r="I394" s="306"/>
      <c r="J394" s="104" t="s">
        <v>636</v>
      </c>
      <c r="K394" s="105">
        <v>1</v>
      </c>
      <c r="L394" s="309"/>
      <c r="M394" s="306"/>
      <c r="N394" s="305">
        <f>ROUND($L$394*$K$394,2)</f>
        <v>0</v>
      </c>
      <c r="O394" s="306"/>
      <c r="P394" s="306"/>
      <c r="Q394" s="306"/>
      <c r="R394" s="103"/>
      <c r="S394" s="20"/>
      <c r="T394" s="106"/>
      <c r="U394" s="107" t="s">
        <v>35</v>
      </c>
      <c r="X394" s="108">
        <v>0</v>
      </c>
      <c r="Y394" s="108">
        <f>$X$394*$K$394</f>
        <v>0</v>
      </c>
      <c r="Z394" s="108">
        <v>0</v>
      </c>
      <c r="AA394" s="109">
        <f>$Z$394*$K$394</f>
        <v>0</v>
      </c>
      <c r="AR394" s="69" t="s">
        <v>505</v>
      </c>
      <c r="AT394" s="69" t="s">
        <v>127</v>
      </c>
      <c r="AU394" s="69" t="s">
        <v>76</v>
      </c>
      <c r="AY394" s="69" t="s">
        <v>125</v>
      </c>
      <c r="BE394" s="110">
        <f>IF($U$394="základní",$N$394,0)</f>
        <v>0</v>
      </c>
      <c r="BF394" s="110">
        <f>IF($U$394="snížená",$N$394,0)</f>
        <v>0</v>
      </c>
      <c r="BG394" s="110">
        <f>IF($U$394="zákl. přenesená",$N$394,0)</f>
        <v>0</v>
      </c>
      <c r="BH394" s="110">
        <f>IF($U$394="sníž. přenesená",$N$394,0)</f>
        <v>0</v>
      </c>
      <c r="BI394" s="110">
        <f>IF($U$394="nulová",$N$394,0)</f>
        <v>0</v>
      </c>
      <c r="BJ394" s="69" t="s">
        <v>71</v>
      </c>
      <c r="BK394" s="110">
        <f>ROUND($L$394*$K$394,2)</f>
        <v>0</v>
      </c>
      <c r="BL394" s="69" t="s">
        <v>505</v>
      </c>
      <c r="BM394" s="69" t="s">
        <v>653</v>
      </c>
    </row>
    <row r="395" spans="2:65" s="6" customFormat="1" ht="89.25" customHeight="1">
      <c r="B395" s="20"/>
      <c r="C395" s="104" t="s">
        <v>524</v>
      </c>
      <c r="D395" s="104" t="s">
        <v>127</v>
      </c>
      <c r="E395" s="102" t="s">
        <v>654</v>
      </c>
      <c r="F395" s="308" t="s">
        <v>655</v>
      </c>
      <c r="G395" s="306"/>
      <c r="H395" s="306"/>
      <c r="I395" s="306"/>
      <c r="J395" s="104" t="s">
        <v>636</v>
      </c>
      <c r="K395" s="105">
        <v>1</v>
      </c>
      <c r="L395" s="309"/>
      <c r="M395" s="306"/>
      <c r="N395" s="305">
        <f>ROUND($L$395*$K$395,2)</f>
        <v>0</v>
      </c>
      <c r="O395" s="306"/>
      <c r="P395" s="306"/>
      <c r="Q395" s="306"/>
      <c r="R395" s="103"/>
      <c r="S395" s="20"/>
      <c r="T395" s="106"/>
      <c r="U395" s="107" t="s">
        <v>35</v>
      </c>
      <c r="X395" s="108">
        <v>0</v>
      </c>
      <c r="Y395" s="108">
        <f>$X$395*$K$395</f>
        <v>0</v>
      </c>
      <c r="Z395" s="108">
        <v>0</v>
      </c>
      <c r="AA395" s="109">
        <f>$Z$395*$K$395</f>
        <v>0</v>
      </c>
      <c r="AR395" s="69" t="s">
        <v>505</v>
      </c>
      <c r="AT395" s="69" t="s">
        <v>127</v>
      </c>
      <c r="AU395" s="69" t="s">
        <v>76</v>
      </c>
      <c r="AY395" s="69" t="s">
        <v>125</v>
      </c>
      <c r="BE395" s="110">
        <f>IF($U$395="základní",$N$395,0)</f>
        <v>0</v>
      </c>
      <c r="BF395" s="110">
        <f>IF($U$395="snížená",$N$395,0)</f>
        <v>0</v>
      </c>
      <c r="BG395" s="110">
        <f>IF($U$395="zákl. přenesená",$N$395,0)</f>
        <v>0</v>
      </c>
      <c r="BH395" s="110">
        <f>IF($U$395="sníž. přenesená",$N$395,0)</f>
        <v>0</v>
      </c>
      <c r="BI395" s="110">
        <f>IF($U$395="nulová",$N$395,0)</f>
        <v>0</v>
      </c>
      <c r="BJ395" s="69" t="s">
        <v>71</v>
      </c>
      <c r="BK395" s="110">
        <f>ROUND($L$395*$K$395,2)</f>
        <v>0</v>
      </c>
      <c r="BL395" s="69" t="s">
        <v>505</v>
      </c>
      <c r="BM395" s="69" t="s">
        <v>656</v>
      </c>
    </row>
    <row r="396" spans="2:65" s="6" customFormat="1" ht="71.25" customHeight="1">
      <c r="B396" s="20"/>
      <c r="C396" s="104" t="s">
        <v>657</v>
      </c>
      <c r="D396" s="104" t="s">
        <v>127</v>
      </c>
      <c r="E396" s="102" t="s">
        <v>658</v>
      </c>
      <c r="F396" s="308" t="s">
        <v>659</v>
      </c>
      <c r="G396" s="306"/>
      <c r="H396" s="306"/>
      <c r="I396" s="306"/>
      <c r="J396" s="104" t="s">
        <v>636</v>
      </c>
      <c r="K396" s="105">
        <v>1</v>
      </c>
      <c r="L396" s="309"/>
      <c r="M396" s="306"/>
      <c r="N396" s="305">
        <f>ROUND($L$396*$K$396,2)</f>
        <v>0</v>
      </c>
      <c r="O396" s="306"/>
      <c r="P396" s="306"/>
      <c r="Q396" s="306"/>
      <c r="R396" s="103"/>
      <c r="S396" s="20"/>
      <c r="T396" s="106"/>
      <c r="U396" s="107" t="s">
        <v>35</v>
      </c>
      <c r="X396" s="108">
        <v>0</v>
      </c>
      <c r="Y396" s="108">
        <f>$X$396*$K$396</f>
        <v>0</v>
      </c>
      <c r="Z396" s="108">
        <v>0</v>
      </c>
      <c r="AA396" s="109">
        <f>$Z$396*$K$396</f>
        <v>0</v>
      </c>
      <c r="AR396" s="69" t="s">
        <v>505</v>
      </c>
      <c r="AT396" s="69" t="s">
        <v>127</v>
      </c>
      <c r="AU396" s="69" t="s">
        <v>76</v>
      </c>
      <c r="AY396" s="69" t="s">
        <v>125</v>
      </c>
      <c r="BE396" s="110">
        <f>IF($U$396="základní",$N$396,0)</f>
        <v>0</v>
      </c>
      <c r="BF396" s="110">
        <f>IF($U$396="snížená",$N$396,0)</f>
        <v>0</v>
      </c>
      <c r="BG396" s="110">
        <f>IF($U$396="zákl. přenesená",$N$396,0)</f>
        <v>0</v>
      </c>
      <c r="BH396" s="110">
        <f>IF($U$396="sníž. přenesená",$N$396,0)</f>
        <v>0</v>
      </c>
      <c r="BI396" s="110">
        <f>IF($U$396="nulová",$N$396,0)</f>
        <v>0</v>
      </c>
      <c r="BJ396" s="69" t="s">
        <v>71</v>
      </c>
      <c r="BK396" s="110">
        <f>ROUND($L$396*$K$396,2)</f>
        <v>0</v>
      </c>
      <c r="BL396" s="69" t="s">
        <v>505</v>
      </c>
      <c r="BM396" s="69" t="s">
        <v>660</v>
      </c>
    </row>
    <row r="397" spans="2:65" s="6" customFormat="1" ht="63.75" customHeight="1">
      <c r="B397" s="20"/>
      <c r="C397" s="104" t="s">
        <v>661</v>
      </c>
      <c r="D397" s="104" t="s">
        <v>127</v>
      </c>
      <c r="E397" s="102" t="s">
        <v>662</v>
      </c>
      <c r="F397" s="308" t="s">
        <v>663</v>
      </c>
      <c r="G397" s="306"/>
      <c r="H397" s="306"/>
      <c r="I397" s="306"/>
      <c r="J397" s="104" t="s">
        <v>636</v>
      </c>
      <c r="K397" s="105">
        <v>1</v>
      </c>
      <c r="L397" s="309"/>
      <c r="M397" s="306"/>
      <c r="N397" s="305">
        <f>ROUND($L$397*$K$397,2)</f>
        <v>0</v>
      </c>
      <c r="O397" s="306"/>
      <c r="P397" s="306"/>
      <c r="Q397" s="306"/>
      <c r="R397" s="103"/>
      <c r="S397" s="20"/>
      <c r="T397" s="106"/>
      <c r="U397" s="107" t="s">
        <v>35</v>
      </c>
      <c r="X397" s="108">
        <v>0</v>
      </c>
      <c r="Y397" s="108">
        <f>$X$397*$K$397</f>
        <v>0</v>
      </c>
      <c r="Z397" s="108">
        <v>0</v>
      </c>
      <c r="AA397" s="109">
        <f>$Z$397*$K$397</f>
        <v>0</v>
      </c>
      <c r="AR397" s="69" t="s">
        <v>505</v>
      </c>
      <c r="AT397" s="69" t="s">
        <v>127</v>
      </c>
      <c r="AU397" s="69" t="s">
        <v>76</v>
      </c>
      <c r="AY397" s="69" t="s">
        <v>125</v>
      </c>
      <c r="BE397" s="110">
        <f>IF($U$397="základní",$N$397,0)</f>
        <v>0</v>
      </c>
      <c r="BF397" s="110">
        <f>IF($U$397="snížená",$N$397,0)</f>
        <v>0</v>
      </c>
      <c r="BG397" s="110">
        <f>IF($U$397="zákl. přenesená",$N$397,0)</f>
        <v>0</v>
      </c>
      <c r="BH397" s="110">
        <f>IF($U$397="sníž. přenesená",$N$397,0)</f>
        <v>0</v>
      </c>
      <c r="BI397" s="110">
        <f>IF($U$397="nulová",$N$397,0)</f>
        <v>0</v>
      </c>
      <c r="BJ397" s="69" t="s">
        <v>71</v>
      </c>
      <c r="BK397" s="110">
        <f>ROUND($L$397*$K$397,2)</f>
        <v>0</v>
      </c>
      <c r="BL397" s="69" t="s">
        <v>505</v>
      </c>
      <c r="BM397" s="69" t="s">
        <v>664</v>
      </c>
    </row>
    <row r="398" spans="2:65" s="6" customFormat="1" ht="63" customHeight="1">
      <c r="B398" s="20"/>
      <c r="C398" s="104" t="s">
        <v>665</v>
      </c>
      <c r="D398" s="104" t="s">
        <v>127</v>
      </c>
      <c r="E398" s="102" t="s">
        <v>666</v>
      </c>
      <c r="F398" s="308" t="s">
        <v>667</v>
      </c>
      <c r="G398" s="306"/>
      <c r="H398" s="306"/>
      <c r="I398" s="306"/>
      <c r="J398" s="104" t="s">
        <v>636</v>
      </c>
      <c r="K398" s="105">
        <v>1</v>
      </c>
      <c r="L398" s="309"/>
      <c r="M398" s="306"/>
      <c r="N398" s="305">
        <f>ROUND($L$398*$K$398,2)</f>
        <v>0</v>
      </c>
      <c r="O398" s="306"/>
      <c r="P398" s="306"/>
      <c r="Q398" s="306"/>
      <c r="R398" s="103"/>
      <c r="S398" s="20"/>
      <c r="T398" s="106"/>
      <c r="U398" s="107" t="s">
        <v>35</v>
      </c>
      <c r="X398" s="108">
        <v>0</v>
      </c>
      <c r="Y398" s="108">
        <f>$X$398*$K$398</f>
        <v>0</v>
      </c>
      <c r="Z398" s="108">
        <v>0</v>
      </c>
      <c r="AA398" s="109">
        <f>$Z$398*$K$398</f>
        <v>0</v>
      </c>
      <c r="AR398" s="69" t="s">
        <v>505</v>
      </c>
      <c r="AT398" s="69" t="s">
        <v>127</v>
      </c>
      <c r="AU398" s="69" t="s">
        <v>76</v>
      </c>
      <c r="AY398" s="69" t="s">
        <v>125</v>
      </c>
      <c r="BE398" s="110">
        <f>IF($U$398="základní",$N$398,0)</f>
        <v>0</v>
      </c>
      <c r="BF398" s="110">
        <f>IF($U$398="snížená",$N$398,0)</f>
        <v>0</v>
      </c>
      <c r="BG398" s="110">
        <f>IF($U$398="zákl. přenesená",$N$398,0)</f>
        <v>0</v>
      </c>
      <c r="BH398" s="110">
        <f>IF($U$398="sníž. přenesená",$N$398,0)</f>
        <v>0</v>
      </c>
      <c r="BI398" s="110">
        <f>IF($U$398="nulová",$N$398,0)</f>
        <v>0</v>
      </c>
      <c r="BJ398" s="69" t="s">
        <v>71</v>
      </c>
      <c r="BK398" s="110">
        <f>ROUND($L$398*$K$398,2)</f>
        <v>0</v>
      </c>
      <c r="BL398" s="69" t="s">
        <v>505</v>
      </c>
      <c r="BM398" s="69" t="s">
        <v>668</v>
      </c>
    </row>
    <row r="399" spans="2:63" s="92" customFormat="1" ht="30.75" customHeight="1">
      <c r="B399" s="93"/>
      <c r="D399" s="100" t="s">
        <v>101</v>
      </c>
      <c r="N399" s="302">
        <f>$BK$399</f>
        <v>0</v>
      </c>
      <c r="O399" s="303"/>
      <c r="P399" s="303"/>
      <c r="Q399" s="303"/>
      <c r="S399" s="93"/>
      <c r="T399" s="96"/>
      <c r="W399" s="97">
        <f>SUM($W$400:$W$417)</f>
        <v>0</v>
      </c>
      <c r="Y399" s="97">
        <f>SUM($Y$400:$Y$417)</f>
        <v>0</v>
      </c>
      <c r="AA399" s="98">
        <f>SUM($AA$400:$AA$417)</f>
        <v>0</v>
      </c>
      <c r="AR399" s="95" t="s">
        <v>76</v>
      </c>
      <c r="AT399" s="95" t="s">
        <v>64</v>
      </c>
      <c r="AU399" s="95" t="s">
        <v>71</v>
      </c>
      <c r="AY399" s="95" t="s">
        <v>125</v>
      </c>
      <c r="BK399" s="99">
        <f>SUM($BK$400:$BK$417)</f>
        <v>0</v>
      </c>
    </row>
    <row r="400" spans="2:65" s="6" customFormat="1" ht="27" customHeight="1">
      <c r="B400" s="20"/>
      <c r="C400" s="104" t="s">
        <v>669</v>
      </c>
      <c r="D400" s="104" t="s">
        <v>127</v>
      </c>
      <c r="E400" s="102" t="s">
        <v>670</v>
      </c>
      <c r="F400" s="308" t="s">
        <v>671</v>
      </c>
      <c r="G400" s="306"/>
      <c r="H400" s="306"/>
      <c r="I400" s="306"/>
      <c r="J400" s="104" t="s">
        <v>636</v>
      </c>
      <c r="K400" s="105">
        <v>2</v>
      </c>
      <c r="L400" s="309"/>
      <c r="M400" s="306"/>
      <c r="N400" s="305">
        <f>ROUND($L$400*$K$400,2)</f>
        <v>0</v>
      </c>
      <c r="O400" s="306"/>
      <c r="P400" s="306"/>
      <c r="Q400" s="306"/>
      <c r="R400" s="103"/>
      <c r="S400" s="20"/>
      <c r="T400" s="106"/>
      <c r="U400" s="107" t="s">
        <v>35</v>
      </c>
      <c r="X400" s="108">
        <v>0</v>
      </c>
      <c r="Y400" s="108">
        <f>$X$400*$K$400</f>
        <v>0</v>
      </c>
      <c r="Z400" s="108">
        <v>0</v>
      </c>
      <c r="AA400" s="109">
        <f>$Z$400*$K$400</f>
        <v>0</v>
      </c>
      <c r="AR400" s="69" t="s">
        <v>505</v>
      </c>
      <c r="AT400" s="69" t="s">
        <v>127</v>
      </c>
      <c r="AU400" s="69" t="s">
        <v>76</v>
      </c>
      <c r="AY400" s="69" t="s">
        <v>125</v>
      </c>
      <c r="BE400" s="110">
        <f>IF($U$400="základní",$N$400,0)</f>
        <v>0</v>
      </c>
      <c r="BF400" s="110">
        <f>IF($U$400="snížená",$N$400,0)</f>
        <v>0</v>
      </c>
      <c r="BG400" s="110">
        <f>IF($U$400="zákl. přenesená",$N$400,0)</f>
        <v>0</v>
      </c>
      <c r="BH400" s="110">
        <f>IF($U$400="sníž. přenesená",$N$400,0)</f>
        <v>0</v>
      </c>
      <c r="BI400" s="110">
        <f>IF($U$400="nulová",$N$400,0)</f>
        <v>0</v>
      </c>
      <c r="BJ400" s="69" t="s">
        <v>71</v>
      </c>
      <c r="BK400" s="110">
        <f>ROUND($L$400*$K$400,2)</f>
        <v>0</v>
      </c>
      <c r="BL400" s="69" t="s">
        <v>505</v>
      </c>
      <c r="BM400" s="69" t="s">
        <v>672</v>
      </c>
    </row>
    <row r="401" spans="2:51" s="6" customFormat="1" ht="15.75" customHeight="1">
      <c r="B401" s="111"/>
      <c r="E401" s="112"/>
      <c r="F401" s="310" t="s">
        <v>673</v>
      </c>
      <c r="G401" s="311"/>
      <c r="H401" s="311"/>
      <c r="I401" s="311"/>
      <c r="K401" s="114">
        <v>2</v>
      </c>
      <c r="S401" s="111"/>
      <c r="T401" s="115"/>
      <c r="AA401" s="116"/>
      <c r="AT401" s="113" t="s">
        <v>135</v>
      </c>
      <c r="AU401" s="113" t="s">
        <v>76</v>
      </c>
      <c r="AV401" s="113" t="s">
        <v>76</v>
      </c>
      <c r="AW401" s="113" t="s">
        <v>84</v>
      </c>
      <c r="AX401" s="113" t="s">
        <v>71</v>
      </c>
      <c r="AY401" s="113" t="s">
        <v>125</v>
      </c>
    </row>
    <row r="402" spans="2:65" s="6" customFormat="1" ht="27" customHeight="1">
      <c r="B402" s="20"/>
      <c r="C402" s="101" t="s">
        <v>674</v>
      </c>
      <c r="D402" s="101" t="s">
        <v>127</v>
      </c>
      <c r="E402" s="102" t="s">
        <v>675</v>
      </c>
      <c r="F402" s="308" t="s">
        <v>676</v>
      </c>
      <c r="G402" s="306"/>
      <c r="H402" s="306"/>
      <c r="I402" s="306"/>
      <c r="J402" s="104" t="s">
        <v>636</v>
      </c>
      <c r="K402" s="105">
        <v>2</v>
      </c>
      <c r="L402" s="309"/>
      <c r="M402" s="306"/>
      <c r="N402" s="305">
        <f>ROUND($L$402*$K$402,2)</f>
        <v>0</v>
      </c>
      <c r="O402" s="306"/>
      <c r="P402" s="306"/>
      <c r="Q402" s="306"/>
      <c r="R402" s="103"/>
      <c r="S402" s="20"/>
      <c r="T402" s="106"/>
      <c r="U402" s="107" t="s">
        <v>35</v>
      </c>
      <c r="X402" s="108">
        <v>0</v>
      </c>
      <c r="Y402" s="108">
        <f>$X$402*$K$402</f>
        <v>0</v>
      </c>
      <c r="Z402" s="108">
        <v>0</v>
      </c>
      <c r="AA402" s="109">
        <f>$Z$402*$K$402</f>
        <v>0</v>
      </c>
      <c r="AR402" s="69" t="s">
        <v>505</v>
      </c>
      <c r="AT402" s="69" t="s">
        <v>127</v>
      </c>
      <c r="AU402" s="69" t="s">
        <v>76</v>
      </c>
      <c r="AY402" s="6" t="s">
        <v>125</v>
      </c>
      <c r="BE402" s="110">
        <f>IF($U$402="základní",$N$402,0)</f>
        <v>0</v>
      </c>
      <c r="BF402" s="110">
        <f>IF($U$402="snížená",$N$402,0)</f>
        <v>0</v>
      </c>
      <c r="BG402" s="110">
        <f>IF($U$402="zákl. přenesená",$N$402,0)</f>
        <v>0</v>
      </c>
      <c r="BH402" s="110">
        <f>IF($U$402="sníž. přenesená",$N$402,0)</f>
        <v>0</v>
      </c>
      <c r="BI402" s="110">
        <f>IF($U$402="nulová",$N$402,0)</f>
        <v>0</v>
      </c>
      <c r="BJ402" s="69" t="s">
        <v>71</v>
      </c>
      <c r="BK402" s="110">
        <f>ROUND($L$402*$K$402,2)</f>
        <v>0</v>
      </c>
      <c r="BL402" s="69" t="s">
        <v>505</v>
      </c>
      <c r="BM402" s="69" t="s">
        <v>677</v>
      </c>
    </row>
    <row r="403" spans="2:51" s="6" customFormat="1" ht="15.75" customHeight="1">
      <c r="B403" s="111"/>
      <c r="E403" s="112"/>
      <c r="F403" s="310" t="s">
        <v>678</v>
      </c>
      <c r="G403" s="311"/>
      <c r="H403" s="311"/>
      <c r="I403" s="311"/>
      <c r="K403" s="114">
        <v>2</v>
      </c>
      <c r="S403" s="111"/>
      <c r="T403" s="115"/>
      <c r="AA403" s="116"/>
      <c r="AT403" s="113" t="s">
        <v>135</v>
      </c>
      <c r="AU403" s="113" t="s">
        <v>76</v>
      </c>
      <c r="AV403" s="113" t="s">
        <v>76</v>
      </c>
      <c r="AW403" s="113" t="s">
        <v>84</v>
      </c>
      <c r="AX403" s="113" t="s">
        <v>71</v>
      </c>
      <c r="AY403" s="113" t="s">
        <v>125</v>
      </c>
    </row>
    <row r="404" spans="2:65" s="6" customFormat="1" ht="39" customHeight="1">
      <c r="B404" s="20"/>
      <c r="C404" s="101" t="s">
        <v>679</v>
      </c>
      <c r="D404" s="101" t="s">
        <v>127</v>
      </c>
      <c r="E404" s="102" t="s">
        <v>680</v>
      </c>
      <c r="F404" s="308" t="s">
        <v>681</v>
      </c>
      <c r="G404" s="306"/>
      <c r="H404" s="306"/>
      <c r="I404" s="306"/>
      <c r="J404" s="104" t="s">
        <v>636</v>
      </c>
      <c r="K404" s="105">
        <v>1</v>
      </c>
      <c r="L404" s="309"/>
      <c r="M404" s="306"/>
      <c r="N404" s="305">
        <f>ROUND($L$404*$K$404,2)</f>
        <v>0</v>
      </c>
      <c r="O404" s="306"/>
      <c r="P404" s="306"/>
      <c r="Q404" s="306"/>
      <c r="R404" s="103"/>
      <c r="S404" s="20"/>
      <c r="T404" s="106"/>
      <c r="U404" s="107" t="s">
        <v>35</v>
      </c>
      <c r="X404" s="108">
        <v>0</v>
      </c>
      <c r="Y404" s="108">
        <f>$X$404*$K$404</f>
        <v>0</v>
      </c>
      <c r="Z404" s="108">
        <v>0</v>
      </c>
      <c r="AA404" s="109">
        <f>$Z$404*$K$404</f>
        <v>0</v>
      </c>
      <c r="AR404" s="69" t="s">
        <v>505</v>
      </c>
      <c r="AT404" s="69" t="s">
        <v>127</v>
      </c>
      <c r="AU404" s="69" t="s">
        <v>76</v>
      </c>
      <c r="AY404" s="6" t="s">
        <v>125</v>
      </c>
      <c r="BE404" s="110">
        <f>IF($U$404="základní",$N$404,0)</f>
        <v>0</v>
      </c>
      <c r="BF404" s="110">
        <f>IF($U$404="snížená",$N$404,0)</f>
        <v>0</v>
      </c>
      <c r="BG404" s="110">
        <f>IF($U$404="zákl. přenesená",$N$404,0)</f>
        <v>0</v>
      </c>
      <c r="BH404" s="110">
        <f>IF($U$404="sníž. přenesená",$N$404,0)</f>
        <v>0</v>
      </c>
      <c r="BI404" s="110">
        <f>IF($U$404="nulová",$N$404,0)</f>
        <v>0</v>
      </c>
      <c r="BJ404" s="69" t="s">
        <v>71</v>
      </c>
      <c r="BK404" s="110">
        <f>ROUND($L$404*$K$404,2)</f>
        <v>0</v>
      </c>
      <c r="BL404" s="69" t="s">
        <v>505</v>
      </c>
      <c r="BM404" s="69" t="s">
        <v>682</v>
      </c>
    </row>
    <row r="405" spans="2:51" s="6" customFormat="1" ht="15.75" customHeight="1">
      <c r="B405" s="111"/>
      <c r="E405" s="112"/>
      <c r="F405" s="310" t="s">
        <v>683</v>
      </c>
      <c r="G405" s="311"/>
      <c r="H405" s="311"/>
      <c r="I405" s="311"/>
      <c r="K405" s="114">
        <v>1</v>
      </c>
      <c r="S405" s="111"/>
      <c r="T405" s="115"/>
      <c r="AA405" s="116"/>
      <c r="AT405" s="113" t="s">
        <v>135</v>
      </c>
      <c r="AU405" s="113" t="s">
        <v>76</v>
      </c>
      <c r="AV405" s="113" t="s">
        <v>76</v>
      </c>
      <c r="AW405" s="113" t="s">
        <v>84</v>
      </c>
      <c r="AX405" s="113" t="s">
        <v>71</v>
      </c>
      <c r="AY405" s="113" t="s">
        <v>125</v>
      </c>
    </row>
    <row r="406" spans="2:65" s="6" customFormat="1" ht="27" customHeight="1">
      <c r="B406" s="20"/>
      <c r="C406" s="101" t="s">
        <v>684</v>
      </c>
      <c r="D406" s="101" t="s">
        <v>127</v>
      </c>
      <c r="E406" s="102" t="s">
        <v>685</v>
      </c>
      <c r="F406" s="308" t="s">
        <v>686</v>
      </c>
      <c r="G406" s="306"/>
      <c r="H406" s="306"/>
      <c r="I406" s="306"/>
      <c r="J406" s="104" t="s">
        <v>636</v>
      </c>
      <c r="K406" s="105">
        <v>1</v>
      </c>
      <c r="L406" s="309"/>
      <c r="M406" s="306"/>
      <c r="N406" s="305">
        <f>ROUND($L$406*$K$406,2)</f>
        <v>0</v>
      </c>
      <c r="O406" s="306"/>
      <c r="P406" s="306"/>
      <c r="Q406" s="306"/>
      <c r="R406" s="103"/>
      <c r="S406" s="20"/>
      <c r="T406" s="106"/>
      <c r="U406" s="107" t="s">
        <v>35</v>
      </c>
      <c r="X406" s="108">
        <v>0</v>
      </c>
      <c r="Y406" s="108">
        <f>$X$406*$K$406</f>
        <v>0</v>
      </c>
      <c r="Z406" s="108">
        <v>0</v>
      </c>
      <c r="AA406" s="109">
        <f>$Z$406*$K$406</f>
        <v>0</v>
      </c>
      <c r="AR406" s="69" t="s">
        <v>505</v>
      </c>
      <c r="AT406" s="69" t="s">
        <v>127</v>
      </c>
      <c r="AU406" s="69" t="s">
        <v>76</v>
      </c>
      <c r="AY406" s="6" t="s">
        <v>125</v>
      </c>
      <c r="BE406" s="110">
        <f>IF($U$406="základní",$N$406,0)</f>
        <v>0</v>
      </c>
      <c r="BF406" s="110">
        <f>IF($U$406="snížená",$N$406,0)</f>
        <v>0</v>
      </c>
      <c r="BG406" s="110">
        <f>IF($U$406="zákl. přenesená",$N$406,0)</f>
        <v>0</v>
      </c>
      <c r="BH406" s="110">
        <f>IF($U$406="sníž. přenesená",$N$406,0)</f>
        <v>0</v>
      </c>
      <c r="BI406" s="110">
        <f>IF($U$406="nulová",$N$406,0)</f>
        <v>0</v>
      </c>
      <c r="BJ406" s="69" t="s">
        <v>71</v>
      </c>
      <c r="BK406" s="110">
        <f>ROUND($L$406*$K$406,2)</f>
        <v>0</v>
      </c>
      <c r="BL406" s="69" t="s">
        <v>505</v>
      </c>
      <c r="BM406" s="69" t="s">
        <v>687</v>
      </c>
    </row>
    <row r="407" spans="2:51" s="6" customFormat="1" ht="15.75" customHeight="1">
      <c r="B407" s="111"/>
      <c r="E407" s="112"/>
      <c r="F407" s="310" t="s">
        <v>688</v>
      </c>
      <c r="G407" s="311"/>
      <c r="H407" s="311"/>
      <c r="I407" s="311"/>
      <c r="K407" s="114">
        <v>1</v>
      </c>
      <c r="S407" s="111"/>
      <c r="T407" s="115"/>
      <c r="AA407" s="116"/>
      <c r="AT407" s="113" t="s">
        <v>135</v>
      </c>
      <c r="AU407" s="113" t="s">
        <v>76</v>
      </c>
      <c r="AV407" s="113" t="s">
        <v>76</v>
      </c>
      <c r="AW407" s="113" t="s">
        <v>84</v>
      </c>
      <c r="AX407" s="113" t="s">
        <v>71</v>
      </c>
      <c r="AY407" s="113" t="s">
        <v>125</v>
      </c>
    </row>
    <row r="408" spans="2:65" s="6" customFormat="1" ht="27" customHeight="1">
      <c r="B408" s="20"/>
      <c r="C408" s="101" t="s">
        <v>689</v>
      </c>
      <c r="D408" s="101" t="s">
        <v>127</v>
      </c>
      <c r="E408" s="102" t="s">
        <v>690</v>
      </c>
      <c r="F408" s="308" t="s">
        <v>691</v>
      </c>
      <c r="G408" s="306"/>
      <c r="H408" s="306"/>
      <c r="I408" s="306"/>
      <c r="J408" s="104" t="s">
        <v>636</v>
      </c>
      <c r="K408" s="105">
        <v>1</v>
      </c>
      <c r="L408" s="309"/>
      <c r="M408" s="306"/>
      <c r="N408" s="305">
        <f>ROUND($L$408*$K$408,2)</f>
        <v>0</v>
      </c>
      <c r="O408" s="306"/>
      <c r="P408" s="306"/>
      <c r="Q408" s="306"/>
      <c r="R408" s="103"/>
      <c r="S408" s="20"/>
      <c r="T408" s="106"/>
      <c r="U408" s="107" t="s">
        <v>35</v>
      </c>
      <c r="X408" s="108">
        <v>0</v>
      </c>
      <c r="Y408" s="108">
        <f>$X$408*$K$408</f>
        <v>0</v>
      </c>
      <c r="Z408" s="108">
        <v>0</v>
      </c>
      <c r="AA408" s="109">
        <f>$Z$408*$K$408</f>
        <v>0</v>
      </c>
      <c r="AR408" s="69" t="s">
        <v>505</v>
      </c>
      <c r="AT408" s="69" t="s">
        <v>127</v>
      </c>
      <c r="AU408" s="69" t="s">
        <v>76</v>
      </c>
      <c r="AY408" s="6" t="s">
        <v>125</v>
      </c>
      <c r="BE408" s="110">
        <f>IF($U$408="základní",$N$408,0)</f>
        <v>0</v>
      </c>
      <c r="BF408" s="110">
        <f>IF($U$408="snížená",$N$408,0)</f>
        <v>0</v>
      </c>
      <c r="BG408" s="110">
        <f>IF($U$408="zákl. přenesená",$N$408,0)</f>
        <v>0</v>
      </c>
      <c r="BH408" s="110">
        <f>IF($U$408="sníž. přenesená",$N$408,0)</f>
        <v>0</v>
      </c>
      <c r="BI408" s="110">
        <f>IF($U$408="nulová",$N$408,0)</f>
        <v>0</v>
      </c>
      <c r="BJ408" s="69" t="s">
        <v>71</v>
      </c>
      <c r="BK408" s="110">
        <f>ROUND($L$408*$K$408,2)</f>
        <v>0</v>
      </c>
      <c r="BL408" s="69" t="s">
        <v>505</v>
      </c>
      <c r="BM408" s="69" t="s">
        <v>692</v>
      </c>
    </row>
    <row r="409" spans="2:51" s="6" customFormat="1" ht="15.75" customHeight="1">
      <c r="B409" s="111"/>
      <c r="E409" s="112"/>
      <c r="F409" s="310" t="s">
        <v>693</v>
      </c>
      <c r="G409" s="311"/>
      <c r="H409" s="311"/>
      <c r="I409" s="311"/>
      <c r="K409" s="114">
        <v>1</v>
      </c>
      <c r="S409" s="111"/>
      <c r="T409" s="115"/>
      <c r="AA409" s="116"/>
      <c r="AT409" s="113" t="s">
        <v>135</v>
      </c>
      <c r="AU409" s="113" t="s">
        <v>76</v>
      </c>
      <c r="AV409" s="113" t="s">
        <v>76</v>
      </c>
      <c r="AW409" s="113" t="s">
        <v>84</v>
      </c>
      <c r="AX409" s="113" t="s">
        <v>71</v>
      </c>
      <c r="AY409" s="113" t="s">
        <v>125</v>
      </c>
    </row>
    <row r="410" spans="2:65" s="6" customFormat="1" ht="27" customHeight="1">
      <c r="B410" s="20"/>
      <c r="C410" s="101" t="s">
        <v>694</v>
      </c>
      <c r="D410" s="101" t="s">
        <v>127</v>
      </c>
      <c r="E410" s="102" t="s">
        <v>695</v>
      </c>
      <c r="F410" s="308" t="s">
        <v>696</v>
      </c>
      <c r="G410" s="306"/>
      <c r="H410" s="306"/>
      <c r="I410" s="306"/>
      <c r="J410" s="104" t="s">
        <v>636</v>
      </c>
      <c r="K410" s="105">
        <v>2</v>
      </c>
      <c r="L410" s="309"/>
      <c r="M410" s="306"/>
      <c r="N410" s="305">
        <f>ROUND($L$410*$K$410,2)</f>
        <v>0</v>
      </c>
      <c r="O410" s="306"/>
      <c r="P410" s="306"/>
      <c r="Q410" s="306"/>
      <c r="R410" s="103"/>
      <c r="S410" s="20"/>
      <c r="T410" s="106"/>
      <c r="U410" s="107" t="s">
        <v>35</v>
      </c>
      <c r="X410" s="108">
        <v>0</v>
      </c>
      <c r="Y410" s="108">
        <f>$X$410*$K$410</f>
        <v>0</v>
      </c>
      <c r="Z410" s="108">
        <v>0</v>
      </c>
      <c r="AA410" s="109">
        <f>$Z$410*$K$410</f>
        <v>0</v>
      </c>
      <c r="AR410" s="69" t="s">
        <v>505</v>
      </c>
      <c r="AT410" s="69" t="s">
        <v>127</v>
      </c>
      <c r="AU410" s="69" t="s">
        <v>76</v>
      </c>
      <c r="AY410" s="6" t="s">
        <v>125</v>
      </c>
      <c r="BE410" s="110">
        <f>IF($U$410="základní",$N$410,0)</f>
        <v>0</v>
      </c>
      <c r="BF410" s="110">
        <f>IF($U$410="snížená",$N$410,0)</f>
        <v>0</v>
      </c>
      <c r="BG410" s="110">
        <f>IF($U$410="zákl. přenesená",$N$410,0)</f>
        <v>0</v>
      </c>
      <c r="BH410" s="110">
        <f>IF($U$410="sníž. přenesená",$N$410,0)</f>
        <v>0</v>
      </c>
      <c r="BI410" s="110">
        <f>IF($U$410="nulová",$N$410,0)</f>
        <v>0</v>
      </c>
      <c r="BJ410" s="69" t="s">
        <v>71</v>
      </c>
      <c r="BK410" s="110">
        <f>ROUND($L$410*$K$410,2)</f>
        <v>0</v>
      </c>
      <c r="BL410" s="69" t="s">
        <v>505</v>
      </c>
      <c r="BM410" s="69" t="s">
        <v>697</v>
      </c>
    </row>
    <row r="411" spans="2:51" s="6" customFormat="1" ht="15.75" customHeight="1">
      <c r="B411" s="111"/>
      <c r="E411" s="112"/>
      <c r="F411" s="310" t="s">
        <v>698</v>
      </c>
      <c r="G411" s="311"/>
      <c r="H411" s="311"/>
      <c r="I411" s="311"/>
      <c r="K411" s="114">
        <v>2</v>
      </c>
      <c r="S411" s="111"/>
      <c r="T411" s="115"/>
      <c r="AA411" s="116"/>
      <c r="AT411" s="113" t="s">
        <v>135</v>
      </c>
      <c r="AU411" s="113" t="s">
        <v>76</v>
      </c>
      <c r="AV411" s="113" t="s">
        <v>76</v>
      </c>
      <c r="AW411" s="113" t="s">
        <v>84</v>
      </c>
      <c r="AX411" s="113" t="s">
        <v>71</v>
      </c>
      <c r="AY411" s="113" t="s">
        <v>125</v>
      </c>
    </row>
    <row r="412" spans="2:65" s="6" customFormat="1" ht="39" customHeight="1">
      <c r="B412" s="20"/>
      <c r="C412" s="101" t="s">
        <v>699</v>
      </c>
      <c r="D412" s="101" t="s">
        <v>127</v>
      </c>
      <c r="E412" s="102" t="s">
        <v>700</v>
      </c>
      <c r="F412" s="308" t="s">
        <v>701</v>
      </c>
      <c r="G412" s="306"/>
      <c r="H412" s="306"/>
      <c r="I412" s="306"/>
      <c r="J412" s="104" t="s">
        <v>636</v>
      </c>
      <c r="K412" s="105">
        <v>1</v>
      </c>
      <c r="L412" s="309"/>
      <c r="M412" s="306"/>
      <c r="N412" s="305">
        <f>ROUND($L$412*$K$412,2)</f>
        <v>0</v>
      </c>
      <c r="O412" s="306"/>
      <c r="P412" s="306"/>
      <c r="Q412" s="306"/>
      <c r="R412" s="103"/>
      <c r="S412" s="20"/>
      <c r="T412" s="106"/>
      <c r="U412" s="107" t="s">
        <v>35</v>
      </c>
      <c r="X412" s="108">
        <v>0</v>
      </c>
      <c r="Y412" s="108">
        <f>$X$412*$K$412</f>
        <v>0</v>
      </c>
      <c r="Z412" s="108">
        <v>0</v>
      </c>
      <c r="AA412" s="109">
        <f>$Z$412*$K$412</f>
        <v>0</v>
      </c>
      <c r="AR412" s="69" t="s">
        <v>505</v>
      </c>
      <c r="AT412" s="69" t="s">
        <v>127</v>
      </c>
      <c r="AU412" s="69" t="s">
        <v>76</v>
      </c>
      <c r="AY412" s="6" t="s">
        <v>125</v>
      </c>
      <c r="BE412" s="110">
        <f>IF($U$412="základní",$N$412,0)</f>
        <v>0</v>
      </c>
      <c r="BF412" s="110">
        <f>IF($U$412="snížená",$N$412,0)</f>
        <v>0</v>
      </c>
      <c r="BG412" s="110">
        <f>IF($U$412="zákl. přenesená",$N$412,0)</f>
        <v>0</v>
      </c>
      <c r="BH412" s="110">
        <f>IF($U$412="sníž. přenesená",$N$412,0)</f>
        <v>0</v>
      </c>
      <c r="BI412" s="110">
        <f>IF($U$412="nulová",$N$412,0)</f>
        <v>0</v>
      </c>
      <c r="BJ412" s="69" t="s">
        <v>71</v>
      </c>
      <c r="BK412" s="110">
        <f>ROUND($L$412*$K$412,2)</f>
        <v>0</v>
      </c>
      <c r="BL412" s="69" t="s">
        <v>505</v>
      </c>
      <c r="BM412" s="69" t="s">
        <v>702</v>
      </c>
    </row>
    <row r="413" spans="2:51" s="6" customFormat="1" ht="15.75" customHeight="1">
      <c r="B413" s="111"/>
      <c r="E413" s="112"/>
      <c r="F413" s="310" t="s">
        <v>703</v>
      </c>
      <c r="G413" s="311"/>
      <c r="H413" s="311"/>
      <c r="I413" s="311"/>
      <c r="K413" s="114">
        <v>1</v>
      </c>
      <c r="S413" s="111"/>
      <c r="T413" s="115"/>
      <c r="AA413" s="116"/>
      <c r="AT413" s="113" t="s">
        <v>135</v>
      </c>
      <c r="AU413" s="113" t="s">
        <v>76</v>
      </c>
      <c r="AV413" s="113" t="s">
        <v>76</v>
      </c>
      <c r="AW413" s="113" t="s">
        <v>84</v>
      </c>
      <c r="AX413" s="113" t="s">
        <v>71</v>
      </c>
      <c r="AY413" s="113" t="s">
        <v>125</v>
      </c>
    </row>
    <row r="414" spans="2:65" s="6" customFormat="1" ht="27" customHeight="1">
      <c r="B414" s="20"/>
      <c r="C414" s="101" t="s">
        <v>704</v>
      </c>
      <c r="D414" s="101" t="s">
        <v>127</v>
      </c>
      <c r="E414" s="102" t="s">
        <v>705</v>
      </c>
      <c r="F414" s="308" t="s">
        <v>706</v>
      </c>
      <c r="G414" s="306"/>
      <c r="H414" s="306"/>
      <c r="I414" s="306"/>
      <c r="J414" s="104" t="s">
        <v>636</v>
      </c>
      <c r="K414" s="105">
        <v>1</v>
      </c>
      <c r="L414" s="309"/>
      <c r="M414" s="306"/>
      <c r="N414" s="305">
        <f>ROUND($L$414*$K$414,2)</f>
        <v>0</v>
      </c>
      <c r="O414" s="306"/>
      <c r="P414" s="306"/>
      <c r="Q414" s="306"/>
      <c r="R414" s="103"/>
      <c r="S414" s="20"/>
      <c r="T414" s="106"/>
      <c r="U414" s="107" t="s">
        <v>35</v>
      </c>
      <c r="X414" s="108">
        <v>0</v>
      </c>
      <c r="Y414" s="108">
        <f>$X$414*$K$414</f>
        <v>0</v>
      </c>
      <c r="Z414" s="108">
        <v>0</v>
      </c>
      <c r="AA414" s="109">
        <f>$Z$414*$K$414</f>
        <v>0</v>
      </c>
      <c r="AR414" s="69" t="s">
        <v>505</v>
      </c>
      <c r="AT414" s="69" t="s">
        <v>127</v>
      </c>
      <c r="AU414" s="69" t="s">
        <v>76</v>
      </c>
      <c r="AY414" s="6" t="s">
        <v>125</v>
      </c>
      <c r="BE414" s="110">
        <f>IF($U$414="základní",$N$414,0)</f>
        <v>0</v>
      </c>
      <c r="BF414" s="110">
        <f>IF($U$414="snížená",$N$414,0)</f>
        <v>0</v>
      </c>
      <c r="BG414" s="110">
        <f>IF($U$414="zákl. přenesená",$N$414,0)</f>
        <v>0</v>
      </c>
      <c r="BH414" s="110">
        <f>IF($U$414="sníž. přenesená",$N$414,0)</f>
        <v>0</v>
      </c>
      <c r="BI414" s="110">
        <f>IF($U$414="nulová",$N$414,0)</f>
        <v>0</v>
      </c>
      <c r="BJ414" s="69" t="s">
        <v>71</v>
      </c>
      <c r="BK414" s="110">
        <f>ROUND($L$414*$K$414,2)</f>
        <v>0</v>
      </c>
      <c r="BL414" s="69" t="s">
        <v>505</v>
      </c>
      <c r="BM414" s="69" t="s">
        <v>707</v>
      </c>
    </row>
    <row r="415" spans="2:51" s="6" customFormat="1" ht="15.75" customHeight="1">
      <c r="B415" s="111"/>
      <c r="E415" s="112"/>
      <c r="F415" s="310" t="s">
        <v>708</v>
      </c>
      <c r="G415" s="311"/>
      <c r="H415" s="311"/>
      <c r="I415" s="311"/>
      <c r="K415" s="114">
        <v>1</v>
      </c>
      <c r="S415" s="111"/>
      <c r="T415" s="115"/>
      <c r="AA415" s="116"/>
      <c r="AT415" s="113" t="s">
        <v>135</v>
      </c>
      <c r="AU415" s="113" t="s">
        <v>76</v>
      </c>
      <c r="AV415" s="113" t="s">
        <v>76</v>
      </c>
      <c r="AW415" s="113" t="s">
        <v>84</v>
      </c>
      <c r="AX415" s="113" t="s">
        <v>71</v>
      </c>
      <c r="AY415" s="113" t="s">
        <v>125</v>
      </c>
    </row>
    <row r="416" spans="2:65" s="6" customFormat="1" ht="27" customHeight="1">
      <c r="B416" s="20"/>
      <c r="C416" s="101" t="s">
        <v>709</v>
      </c>
      <c r="D416" s="101" t="s">
        <v>127</v>
      </c>
      <c r="E416" s="102" t="s">
        <v>710</v>
      </c>
      <c r="F416" s="308" t="s">
        <v>711</v>
      </c>
      <c r="G416" s="306"/>
      <c r="H416" s="306"/>
      <c r="I416" s="306"/>
      <c r="J416" s="104" t="s">
        <v>636</v>
      </c>
      <c r="K416" s="105">
        <v>1</v>
      </c>
      <c r="L416" s="309"/>
      <c r="M416" s="306"/>
      <c r="N416" s="305">
        <f>ROUND($L$416*$K$416,2)</f>
        <v>0</v>
      </c>
      <c r="O416" s="306"/>
      <c r="P416" s="306"/>
      <c r="Q416" s="306"/>
      <c r="R416" s="103"/>
      <c r="S416" s="20"/>
      <c r="T416" s="106"/>
      <c r="U416" s="107" t="s">
        <v>35</v>
      </c>
      <c r="X416" s="108">
        <v>0</v>
      </c>
      <c r="Y416" s="108">
        <f>$X$416*$K$416</f>
        <v>0</v>
      </c>
      <c r="Z416" s="108">
        <v>0</v>
      </c>
      <c r="AA416" s="109">
        <f>$Z$416*$K$416</f>
        <v>0</v>
      </c>
      <c r="AR416" s="69" t="s">
        <v>505</v>
      </c>
      <c r="AT416" s="69" t="s">
        <v>127</v>
      </c>
      <c r="AU416" s="69" t="s">
        <v>76</v>
      </c>
      <c r="AY416" s="6" t="s">
        <v>125</v>
      </c>
      <c r="BE416" s="110">
        <f>IF($U$416="základní",$N$416,0)</f>
        <v>0</v>
      </c>
      <c r="BF416" s="110">
        <f>IF($U$416="snížená",$N$416,0)</f>
        <v>0</v>
      </c>
      <c r="BG416" s="110">
        <f>IF($U$416="zákl. přenesená",$N$416,0)</f>
        <v>0</v>
      </c>
      <c r="BH416" s="110">
        <f>IF($U$416="sníž. přenesená",$N$416,0)</f>
        <v>0</v>
      </c>
      <c r="BI416" s="110">
        <f>IF($U$416="nulová",$N$416,0)</f>
        <v>0</v>
      </c>
      <c r="BJ416" s="69" t="s">
        <v>71</v>
      </c>
      <c r="BK416" s="110">
        <f>ROUND($L$416*$K$416,2)</f>
        <v>0</v>
      </c>
      <c r="BL416" s="69" t="s">
        <v>505</v>
      </c>
      <c r="BM416" s="69" t="s">
        <v>712</v>
      </c>
    </row>
    <row r="417" spans="2:51" s="6" customFormat="1" ht="15.75" customHeight="1">
      <c r="B417" s="111"/>
      <c r="E417" s="112"/>
      <c r="F417" s="310" t="s">
        <v>708</v>
      </c>
      <c r="G417" s="311"/>
      <c r="H417" s="311"/>
      <c r="I417" s="311"/>
      <c r="K417" s="114">
        <v>1</v>
      </c>
      <c r="S417" s="111"/>
      <c r="T417" s="115"/>
      <c r="AA417" s="116"/>
      <c r="AT417" s="113" t="s">
        <v>135</v>
      </c>
      <c r="AU417" s="113" t="s">
        <v>76</v>
      </c>
      <c r="AV417" s="113" t="s">
        <v>76</v>
      </c>
      <c r="AW417" s="113" t="s">
        <v>84</v>
      </c>
      <c r="AX417" s="113" t="s">
        <v>71</v>
      </c>
      <c r="AY417" s="113" t="s">
        <v>125</v>
      </c>
    </row>
    <row r="418" spans="2:63" s="92" customFormat="1" ht="30.75" customHeight="1">
      <c r="B418" s="93"/>
      <c r="D418" s="100" t="s">
        <v>102</v>
      </c>
      <c r="N418" s="302">
        <f>$BK$418</f>
        <v>0</v>
      </c>
      <c r="O418" s="303"/>
      <c r="P418" s="303"/>
      <c r="Q418" s="303"/>
      <c r="S418" s="93"/>
      <c r="T418" s="96"/>
      <c r="W418" s="97">
        <f>SUM($W$419:$W$420)</f>
        <v>0</v>
      </c>
      <c r="Y418" s="97">
        <f>SUM($Y$419:$Y$420)</f>
        <v>6.3E-05</v>
      </c>
      <c r="AA418" s="98">
        <f>SUM($AA$419:$AA$420)</f>
        <v>0</v>
      </c>
      <c r="AR418" s="95" t="s">
        <v>76</v>
      </c>
      <c r="AT418" s="95" t="s">
        <v>64</v>
      </c>
      <c r="AU418" s="95" t="s">
        <v>71</v>
      </c>
      <c r="AY418" s="95" t="s">
        <v>125</v>
      </c>
      <c r="BK418" s="99">
        <f>SUM($BK$419:$BK$420)</f>
        <v>0</v>
      </c>
    </row>
    <row r="419" spans="2:65" s="6" customFormat="1" ht="51" customHeight="1">
      <c r="B419" s="20"/>
      <c r="C419" s="101" t="s">
        <v>713</v>
      </c>
      <c r="D419" s="101" t="s">
        <v>127</v>
      </c>
      <c r="E419" s="102" t="s">
        <v>714</v>
      </c>
      <c r="F419" s="323" t="s">
        <v>984</v>
      </c>
      <c r="G419" s="306"/>
      <c r="H419" s="306"/>
      <c r="I419" s="306"/>
      <c r="J419" s="104" t="s">
        <v>175</v>
      </c>
      <c r="K419" s="105">
        <v>0.9</v>
      </c>
      <c r="L419" s="309"/>
      <c r="M419" s="306"/>
      <c r="N419" s="305">
        <f>ROUND($L$419*$K$419,2)</f>
        <v>0</v>
      </c>
      <c r="O419" s="306"/>
      <c r="P419" s="306"/>
      <c r="Q419" s="306"/>
      <c r="R419" s="103"/>
      <c r="S419" s="20"/>
      <c r="T419" s="106"/>
      <c r="U419" s="107" t="s">
        <v>35</v>
      </c>
      <c r="X419" s="108">
        <v>7E-05</v>
      </c>
      <c r="Y419" s="108">
        <f>$X$419*$K$419</f>
        <v>6.3E-05</v>
      </c>
      <c r="Z419" s="108">
        <v>0</v>
      </c>
      <c r="AA419" s="109">
        <f>$Z$419*$K$419</f>
        <v>0</v>
      </c>
      <c r="AR419" s="69" t="s">
        <v>505</v>
      </c>
      <c r="AT419" s="69" t="s">
        <v>127</v>
      </c>
      <c r="AU419" s="69" t="s">
        <v>76</v>
      </c>
      <c r="AY419" s="6" t="s">
        <v>125</v>
      </c>
      <c r="BE419" s="110">
        <f>IF($U$419="základní",$N$419,0)</f>
        <v>0</v>
      </c>
      <c r="BF419" s="110">
        <f>IF($U$419="snížená",$N$419,0)</f>
        <v>0</v>
      </c>
      <c r="BG419" s="110">
        <f>IF($U$419="zákl. přenesená",$N$419,0)</f>
        <v>0</v>
      </c>
      <c r="BH419" s="110">
        <f>IF($U$419="sníž. přenesená",$N$419,0)</f>
        <v>0</v>
      </c>
      <c r="BI419" s="110">
        <f>IF($U$419="nulová",$N$419,0)</f>
        <v>0</v>
      </c>
      <c r="BJ419" s="69" t="s">
        <v>71</v>
      </c>
      <c r="BK419" s="110">
        <f>ROUND($L$419*$K$419,2)</f>
        <v>0</v>
      </c>
      <c r="BL419" s="69" t="s">
        <v>505</v>
      </c>
      <c r="BM419" s="69" t="s">
        <v>715</v>
      </c>
    </row>
    <row r="420" spans="2:51" s="6" customFormat="1" ht="15.75" customHeight="1">
      <c r="B420" s="111"/>
      <c r="E420" s="112"/>
      <c r="F420" s="310" t="s">
        <v>230</v>
      </c>
      <c r="G420" s="311"/>
      <c r="H420" s="311"/>
      <c r="I420" s="311"/>
      <c r="K420" s="114">
        <v>0.9</v>
      </c>
      <c r="S420" s="111"/>
      <c r="T420" s="115"/>
      <c r="AA420" s="116"/>
      <c r="AT420" s="113" t="s">
        <v>135</v>
      </c>
      <c r="AU420" s="113" t="s">
        <v>76</v>
      </c>
      <c r="AV420" s="113" t="s">
        <v>76</v>
      </c>
      <c r="AW420" s="113" t="s">
        <v>84</v>
      </c>
      <c r="AX420" s="113" t="s">
        <v>71</v>
      </c>
      <c r="AY420" s="113" t="s">
        <v>125</v>
      </c>
    </row>
    <row r="421" spans="2:63" s="92" customFormat="1" ht="30.75" customHeight="1">
      <c r="B421" s="93"/>
      <c r="D421" s="100" t="s">
        <v>103</v>
      </c>
      <c r="N421" s="302">
        <f>$BK$421</f>
        <v>0</v>
      </c>
      <c r="O421" s="303"/>
      <c r="P421" s="303"/>
      <c r="Q421" s="303"/>
      <c r="S421" s="93"/>
      <c r="T421" s="96"/>
      <c r="W421" s="97">
        <f>SUM($W$422:$W$423)</f>
        <v>0</v>
      </c>
      <c r="Y421" s="97">
        <f>SUM($Y$422:$Y$423)</f>
        <v>0.019440000000000002</v>
      </c>
      <c r="AA421" s="98">
        <f>SUM($AA$422:$AA$423)</f>
        <v>0</v>
      </c>
      <c r="AR421" s="95" t="s">
        <v>76</v>
      </c>
      <c r="AT421" s="95" t="s">
        <v>64</v>
      </c>
      <c r="AU421" s="95" t="s">
        <v>71</v>
      </c>
      <c r="AY421" s="95" t="s">
        <v>125</v>
      </c>
      <c r="BK421" s="99">
        <f>SUM($BK$422:$BK$423)</f>
        <v>0</v>
      </c>
    </row>
    <row r="422" spans="2:65" s="6" customFormat="1" ht="27" customHeight="1">
      <c r="B422" s="20"/>
      <c r="C422" s="101" t="s">
        <v>716</v>
      </c>
      <c r="D422" s="101" t="s">
        <v>127</v>
      </c>
      <c r="E422" s="102" t="s">
        <v>717</v>
      </c>
      <c r="F422" s="308" t="s">
        <v>718</v>
      </c>
      <c r="G422" s="306"/>
      <c r="H422" s="306"/>
      <c r="I422" s="306"/>
      <c r="J422" s="104" t="s">
        <v>161</v>
      </c>
      <c r="K422" s="105">
        <v>21.6</v>
      </c>
      <c r="L422" s="309"/>
      <c r="M422" s="306"/>
      <c r="N422" s="305">
        <f>ROUND($L$422*$K$422,2)</f>
        <v>0</v>
      </c>
      <c r="O422" s="306"/>
      <c r="P422" s="306"/>
      <c r="Q422" s="306"/>
      <c r="R422" s="103"/>
      <c r="S422" s="20"/>
      <c r="T422" s="106"/>
      <c r="U422" s="107" t="s">
        <v>35</v>
      </c>
      <c r="X422" s="108">
        <v>0.0009</v>
      </c>
      <c r="Y422" s="108">
        <f>$X$422*$K$422</f>
        <v>0.019440000000000002</v>
      </c>
      <c r="Z422" s="108">
        <v>0</v>
      </c>
      <c r="AA422" s="109">
        <f>$Z$422*$K$422</f>
        <v>0</v>
      </c>
      <c r="AR422" s="69" t="s">
        <v>505</v>
      </c>
      <c r="AT422" s="69" t="s">
        <v>127</v>
      </c>
      <c r="AU422" s="69" t="s">
        <v>76</v>
      </c>
      <c r="AY422" s="6" t="s">
        <v>125</v>
      </c>
      <c r="BE422" s="110">
        <f>IF($U$422="základní",$N$422,0)</f>
        <v>0</v>
      </c>
      <c r="BF422" s="110">
        <f>IF($U$422="snížená",$N$422,0)</f>
        <v>0</v>
      </c>
      <c r="BG422" s="110">
        <f>IF($U$422="zákl. přenesená",$N$422,0)</f>
        <v>0</v>
      </c>
      <c r="BH422" s="110">
        <f>IF($U$422="sníž. přenesená",$N$422,0)</f>
        <v>0</v>
      </c>
      <c r="BI422" s="110">
        <f>IF($U$422="nulová",$N$422,0)</f>
        <v>0</v>
      </c>
      <c r="BJ422" s="69" t="s">
        <v>71</v>
      </c>
      <c r="BK422" s="110">
        <f>ROUND($L$422*$K$422,2)</f>
        <v>0</v>
      </c>
      <c r="BL422" s="69" t="s">
        <v>505</v>
      </c>
      <c r="BM422" s="69" t="s">
        <v>719</v>
      </c>
    </row>
    <row r="423" spans="2:51" s="6" customFormat="1" ht="27" customHeight="1">
      <c r="B423" s="111"/>
      <c r="E423" s="112"/>
      <c r="F423" s="310" t="s">
        <v>720</v>
      </c>
      <c r="G423" s="311"/>
      <c r="H423" s="311"/>
      <c r="I423" s="311"/>
      <c r="K423" s="114">
        <v>21.6</v>
      </c>
      <c r="S423" s="111"/>
      <c r="T423" s="115"/>
      <c r="AA423" s="116"/>
      <c r="AT423" s="113" t="s">
        <v>135</v>
      </c>
      <c r="AU423" s="113" t="s">
        <v>76</v>
      </c>
      <c r="AV423" s="113" t="s">
        <v>76</v>
      </c>
      <c r="AW423" s="113" t="s">
        <v>84</v>
      </c>
      <c r="AX423" s="113" t="s">
        <v>71</v>
      </c>
      <c r="AY423" s="113" t="s">
        <v>125</v>
      </c>
    </row>
    <row r="424" spans="2:63" s="92" customFormat="1" ht="30.75" customHeight="1">
      <c r="B424" s="93"/>
      <c r="D424" s="100" t="s">
        <v>104</v>
      </c>
      <c r="N424" s="302">
        <f>$BK$424</f>
        <v>0</v>
      </c>
      <c r="O424" s="303"/>
      <c r="P424" s="303"/>
      <c r="Q424" s="303"/>
      <c r="S424" s="93"/>
      <c r="T424" s="96"/>
      <c r="W424" s="97">
        <f>SUM($W$425:$W$439)</f>
        <v>0</v>
      </c>
      <c r="Y424" s="97">
        <f>SUM($Y$425:$Y$439)</f>
        <v>0.0189367</v>
      </c>
      <c r="AA424" s="98">
        <f>SUM($AA$425:$AA$439)</f>
        <v>0</v>
      </c>
      <c r="AR424" s="95" t="s">
        <v>76</v>
      </c>
      <c r="AT424" s="95" t="s">
        <v>64</v>
      </c>
      <c r="AU424" s="95" t="s">
        <v>71</v>
      </c>
      <c r="AY424" s="95" t="s">
        <v>125</v>
      </c>
      <c r="BK424" s="99">
        <f>SUM($BK$425:$BK$439)</f>
        <v>0</v>
      </c>
    </row>
    <row r="425" spans="2:65" s="6" customFormat="1" ht="27" customHeight="1">
      <c r="B425" s="20"/>
      <c r="C425" s="101" t="s">
        <v>721</v>
      </c>
      <c r="D425" s="101" t="s">
        <v>127</v>
      </c>
      <c r="E425" s="102" t="s">
        <v>722</v>
      </c>
      <c r="F425" s="308" t="s">
        <v>723</v>
      </c>
      <c r="G425" s="306"/>
      <c r="H425" s="306"/>
      <c r="I425" s="306"/>
      <c r="J425" s="104" t="s">
        <v>175</v>
      </c>
      <c r="K425" s="105">
        <v>16.1</v>
      </c>
      <c r="L425" s="309"/>
      <c r="M425" s="306"/>
      <c r="N425" s="305">
        <f>ROUND($L$425*$K$425,2)</f>
        <v>0</v>
      </c>
      <c r="O425" s="306"/>
      <c r="P425" s="306"/>
      <c r="Q425" s="306"/>
      <c r="R425" s="103" t="s">
        <v>131</v>
      </c>
      <c r="S425" s="20"/>
      <c r="T425" s="106"/>
      <c r="U425" s="107" t="s">
        <v>35</v>
      </c>
      <c r="X425" s="108">
        <v>0</v>
      </c>
      <c r="Y425" s="108">
        <f>$X$425*$K$425</f>
        <v>0</v>
      </c>
      <c r="Z425" s="108">
        <v>0</v>
      </c>
      <c r="AA425" s="109">
        <f>$Z$425*$K$425</f>
        <v>0</v>
      </c>
      <c r="AR425" s="69" t="s">
        <v>505</v>
      </c>
      <c r="AT425" s="69" t="s">
        <v>127</v>
      </c>
      <c r="AU425" s="69" t="s">
        <v>76</v>
      </c>
      <c r="AY425" s="6" t="s">
        <v>125</v>
      </c>
      <c r="BE425" s="110">
        <f>IF($U$425="základní",$N$425,0)</f>
        <v>0</v>
      </c>
      <c r="BF425" s="110">
        <f>IF($U$425="snížená",$N$425,0)</f>
        <v>0</v>
      </c>
      <c r="BG425" s="110">
        <f>IF($U$425="zákl. přenesená",$N$425,0)</f>
        <v>0</v>
      </c>
      <c r="BH425" s="110">
        <f>IF($U$425="sníž. přenesená",$N$425,0)</f>
        <v>0</v>
      </c>
      <c r="BI425" s="110">
        <f>IF($U$425="nulová",$N$425,0)</f>
        <v>0</v>
      </c>
      <c r="BJ425" s="69" t="s">
        <v>71</v>
      </c>
      <c r="BK425" s="110">
        <f>ROUND($L$425*$K$425,2)</f>
        <v>0</v>
      </c>
      <c r="BL425" s="69" t="s">
        <v>505</v>
      </c>
      <c r="BM425" s="69" t="s">
        <v>724</v>
      </c>
    </row>
    <row r="426" spans="2:51" s="6" customFormat="1" ht="27" customHeight="1">
      <c r="B426" s="111"/>
      <c r="E426" s="112"/>
      <c r="F426" s="310" t="s">
        <v>725</v>
      </c>
      <c r="G426" s="311"/>
      <c r="H426" s="311"/>
      <c r="I426" s="311"/>
      <c r="K426" s="114">
        <v>6.81</v>
      </c>
      <c r="S426" s="111"/>
      <c r="T426" s="115"/>
      <c r="AA426" s="116"/>
      <c r="AT426" s="113" t="s">
        <v>135</v>
      </c>
      <c r="AU426" s="113" t="s">
        <v>76</v>
      </c>
      <c r="AV426" s="113" t="s">
        <v>76</v>
      </c>
      <c r="AW426" s="113" t="s">
        <v>84</v>
      </c>
      <c r="AX426" s="113" t="s">
        <v>65</v>
      </c>
      <c r="AY426" s="113" t="s">
        <v>125</v>
      </c>
    </row>
    <row r="427" spans="2:51" s="6" customFormat="1" ht="27" customHeight="1">
      <c r="B427" s="111"/>
      <c r="E427" s="113"/>
      <c r="F427" s="310" t="s">
        <v>726</v>
      </c>
      <c r="G427" s="311"/>
      <c r="H427" s="311"/>
      <c r="I427" s="311"/>
      <c r="K427" s="114">
        <v>0.79</v>
      </c>
      <c r="S427" s="111"/>
      <c r="T427" s="115"/>
      <c r="AA427" s="116"/>
      <c r="AT427" s="113" t="s">
        <v>135</v>
      </c>
      <c r="AU427" s="113" t="s">
        <v>76</v>
      </c>
      <c r="AV427" s="113" t="s">
        <v>76</v>
      </c>
      <c r="AW427" s="113" t="s">
        <v>84</v>
      </c>
      <c r="AX427" s="113" t="s">
        <v>65</v>
      </c>
      <c r="AY427" s="113" t="s">
        <v>125</v>
      </c>
    </row>
    <row r="428" spans="2:51" s="6" customFormat="1" ht="27" customHeight="1">
      <c r="B428" s="111"/>
      <c r="E428" s="113"/>
      <c r="F428" s="310" t="s">
        <v>727</v>
      </c>
      <c r="G428" s="311"/>
      <c r="H428" s="311"/>
      <c r="I428" s="311"/>
      <c r="K428" s="114">
        <v>8.5</v>
      </c>
      <c r="S428" s="111"/>
      <c r="T428" s="115"/>
      <c r="AA428" s="116"/>
      <c r="AT428" s="113" t="s">
        <v>135</v>
      </c>
      <c r="AU428" s="113" t="s">
        <v>76</v>
      </c>
      <c r="AV428" s="113" t="s">
        <v>76</v>
      </c>
      <c r="AW428" s="113" t="s">
        <v>84</v>
      </c>
      <c r="AX428" s="113" t="s">
        <v>65</v>
      </c>
      <c r="AY428" s="113" t="s">
        <v>125</v>
      </c>
    </row>
    <row r="429" spans="2:51" s="6" customFormat="1" ht="15.75" customHeight="1">
      <c r="B429" s="117"/>
      <c r="E429" s="118"/>
      <c r="F429" s="313" t="s">
        <v>139</v>
      </c>
      <c r="G429" s="314"/>
      <c r="H429" s="314"/>
      <c r="I429" s="314"/>
      <c r="K429" s="119">
        <v>16.1</v>
      </c>
      <c r="S429" s="117"/>
      <c r="T429" s="120"/>
      <c r="AA429" s="121"/>
      <c r="AT429" s="118" t="s">
        <v>135</v>
      </c>
      <c r="AU429" s="118" t="s">
        <v>76</v>
      </c>
      <c r="AV429" s="118" t="s">
        <v>132</v>
      </c>
      <c r="AW429" s="118" t="s">
        <v>84</v>
      </c>
      <c r="AX429" s="118" t="s">
        <v>71</v>
      </c>
      <c r="AY429" s="118" t="s">
        <v>125</v>
      </c>
    </row>
    <row r="430" spans="2:65" s="6" customFormat="1" ht="39" customHeight="1">
      <c r="B430" s="20"/>
      <c r="C430" s="101" t="s">
        <v>728</v>
      </c>
      <c r="D430" s="101" t="s">
        <v>127</v>
      </c>
      <c r="E430" s="102" t="s">
        <v>729</v>
      </c>
      <c r="F430" s="308" t="s">
        <v>730</v>
      </c>
      <c r="G430" s="306"/>
      <c r="H430" s="306"/>
      <c r="I430" s="306"/>
      <c r="J430" s="104" t="s">
        <v>175</v>
      </c>
      <c r="K430" s="105">
        <v>16.1</v>
      </c>
      <c r="L430" s="309"/>
      <c r="M430" s="306"/>
      <c r="N430" s="305">
        <f>ROUND($L$430*$K$430,2)</f>
        <v>0</v>
      </c>
      <c r="O430" s="306"/>
      <c r="P430" s="306"/>
      <c r="Q430" s="306"/>
      <c r="R430" s="103" t="s">
        <v>131</v>
      </c>
      <c r="S430" s="20"/>
      <c r="T430" s="106"/>
      <c r="U430" s="107" t="s">
        <v>35</v>
      </c>
      <c r="X430" s="108">
        <v>0.00017</v>
      </c>
      <c r="Y430" s="108">
        <f>$X$430*$K$430</f>
        <v>0.0027370000000000003</v>
      </c>
      <c r="Z430" s="108">
        <v>0</v>
      </c>
      <c r="AA430" s="109">
        <f>$Z$430*$K$430</f>
        <v>0</v>
      </c>
      <c r="AR430" s="69" t="s">
        <v>505</v>
      </c>
      <c r="AT430" s="69" t="s">
        <v>127</v>
      </c>
      <c r="AU430" s="69" t="s">
        <v>76</v>
      </c>
      <c r="AY430" s="6" t="s">
        <v>125</v>
      </c>
      <c r="BE430" s="110">
        <f>IF($U$430="základní",$N$430,0)</f>
        <v>0</v>
      </c>
      <c r="BF430" s="110">
        <f>IF($U$430="snížená",$N$430,0)</f>
        <v>0</v>
      </c>
      <c r="BG430" s="110">
        <f>IF($U$430="zákl. přenesená",$N$430,0)</f>
        <v>0</v>
      </c>
      <c r="BH430" s="110">
        <f>IF($U$430="sníž. přenesená",$N$430,0)</f>
        <v>0</v>
      </c>
      <c r="BI430" s="110">
        <f>IF($U$430="nulová",$N$430,0)</f>
        <v>0</v>
      </c>
      <c r="BJ430" s="69" t="s">
        <v>71</v>
      </c>
      <c r="BK430" s="110">
        <f>ROUND($L$430*$K$430,2)</f>
        <v>0</v>
      </c>
      <c r="BL430" s="69" t="s">
        <v>505</v>
      </c>
      <c r="BM430" s="69" t="s">
        <v>731</v>
      </c>
    </row>
    <row r="431" spans="2:65" s="6" customFormat="1" ht="27" customHeight="1">
      <c r="B431" s="20"/>
      <c r="C431" s="104" t="s">
        <v>732</v>
      </c>
      <c r="D431" s="104" t="s">
        <v>127</v>
      </c>
      <c r="E431" s="102" t="s">
        <v>733</v>
      </c>
      <c r="F431" s="308" t="s">
        <v>734</v>
      </c>
      <c r="G431" s="306"/>
      <c r="H431" s="306"/>
      <c r="I431" s="306"/>
      <c r="J431" s="104" t="s">
        <v>175</v>
      </c>
      <c r="K431" s="105">
        <v>12</v>
      </c>
      <c r="L431" s="309"/>
      <c r="M431" s="306"/>
      <c r="N431" s="305">
        <f>ROUND($L$431*$K$431,2)</f>
        <v>0</v>
      </c>
      <c r="O431" s="306"/>
      <c r="P431" s="306"/>
      <c r="Q431" s="306"/>
      <c r="R431" s="103" t="s">
        <v>131</v>
      </c>
      <c r="S431" s="20"/>
      <c r="T431" s="106"/>
      <c r="U431" s="107" t="s">
        <v>35</v>
      </c>
      <c r="X431" s="108">
        <v>0</v>
      </c>
      <c r="Y431" s="108">
        <f>$X$431*$K$431</f>
        <v>0</v>
      </c>
      <c r="Z431" s="108">
        <v>0</v>
      </c>
      <c r="AA431" s="109">
        <f>$Z$431*$K$431</f>
        <v>0</v>
      </c>
      <c r="AR431" s="69" t="s">
        <v>505</v>
      </c>
      <c r="AT431" s="69" t="s">
        <v>127</v>
      </c>
      <c r="AU431" s="69" t="s">
        <v>76</v>
      </c>
      <c r="AY431" s="69" t="s">
        <v>125</v>
      </c>
      <c r="BE431" s="110">
        <f>IF($U$431="základní",$N$431,0)</f>
        <v>0</v>
      </c>
      <c r="BF431" s="110">
        <f>IF($U$431="snížená",$N$431,0)</f>
        <v>0</v>
      </c>
      <c r="BG431" s="110">
        <f>IF($U$431="zákl. přenesená",$N$431,0)</f>
        <v>0</v>
      </c>
      <c r="BH431" s="110">
        <f>IF($U$431="sníž. přenesená",$N$431,0)</f>
        <v>0</v>
      </c>
      <c r="BI431" s="110">
        <f>IF($U$431="nulová",$N$431,0)</f>
        <v>0</v>
      </c>
      <c r="BJ431" s="69" t="s">
        <v>71</v>
      </c>
      <c r="BK431" s="110">
        <f>ROUND($L$431*$K$431,2)</f>
        <v>0</v>
      </c>
      <c r="BL431" s="69" t="s">
        <v>505</v>
      </c>
      <c r="BM431" s="69" t="s">
        <v>735</v>
      </c>
    </row>
    <row r="432" spans="2:51" s="6" customFormat="1" ht="15.75" customHeight="1">
      <c r="B432" s="111"/>
      <c r="E432" s="112"/>
      <c r="F432" s="310" t="s">
        <v>736</v>
      </c>
      <c r="G432" s="311"/>
      <c r="H432" s="311"/>
      <c r="I432" s="311"/>
      <c r="K432" s="114">
        <v>12</v>
      </c>
      <c r="S432" s="111"/>
      <c r="T432" s="115"/>
      <c r="AA432" s="116"/>
      <c r="AT432" s="113" t="s">
        <v>135</v>
      </c>
      <c r="AU432" s="113" t="s">
        <v>76</v>
      </c>
      <c r="AV432" s="113" t="s">
        <v>76</v>
      </c>
      <c r="AW432" s="113" t="s">
        <v>84</v>
      </c>
      <c r="AX432" s="113" t="s">
        <v>71</v>
      </c>
      <c r="AY432" s="113" t="s">
        <v>125</v>
      </c>
    </row>
    <row r="433" spans="2:65" s="6" customFormat="1" ht="27" customHeight="1">
      <c r="B433" s="20"/>
      <c r="C433" s="101" t="s">
        <v>737</v>
      </c>
      <c r="D433" s="101" t="s">
        <v>127</v>
      </c>
      <c r="E433" s="102" t="s">
        <v>738</v>
      </c>
      <c r="F433" s="308" t="s">
        <v>739</v>
      </c>
      <c r="G433" s="306"/>
      <c r="H433" s="306"/>
      <c r="I433" s="306"/>
      <c r="J433" s="104" t="s">
        <v>175</v>
      </c>
      <c r="K433" s="105">
        <v>15.36</v>
      </c>
      <c r="L433" s="309"/>
      <c r="M433" s="306"/>
      <c r="N433" s="305">
        <f>ROUND($L$433*$K$433,2)</f>
        <v>0</v>
      </c>
      <c r="O433" s="306"/>
      <c r="P433" s="306"/>
      <c r="Q433" s="306"/>
      <c r="R433" s="103" t="s">
        <v>131</v>
      </c>
      <c r="S433" s="20"/>
      <c r="T433" s="106"/>
      <c r="U433" s="107" t="s">
        <v>35</v>
      </c>
      <c r="X433" s="108">
        <v>0</v>
      </c>
      <c r="Y433" s="108">
        <f>$X$433*$K$433</f>
        <v>0</v>
      </c>
      <c r="Z433" s="108">
        <v>0</v>
      </c>
      <c r="AA433" s="109">
        <f>$Z$433*$K$433</f>
        <v>0</v>
      </c>
      <c r="AR433" s="69" t="s">
        <v>505</v>
      </c>
      <c r="AT433" s="69" t="s">
        <v>127</v>
      </c>
      <c r="AU433" s="69" t="s">
        <v>76</v>
      </c>
      <c r="AY433" s="6" t="s">
        <v>125</v>
      </c>
      <c r="BE433" s="110">
        <f>IF($U$433="základní",$N$433,0)</f>
        <v>0</v>
      </c>
      <c r="BF433" s="110">
        <f>IF($U$433="snížená",$N$433,0)</f>
        <v>0</v>
      </c>
      <c r="BG433" s="110">
        <f>IF($U$433="zákl. přenesená",$N$433,0)</f>
        <v>0</v>
      </c>
      <c r="BH433" s="110">
        <f>IF($U$433="sníž. přenesená",$N$433,0)</f>
        <v>0</v>
      </c>
      <c r="BI433" s="110">
        <f>IF($U$433="nulová",$N$433,0)</f>
        <v>0</v>
      </c>
      <c r="BJ433" s="69" t="s">
        <v>71</v>
      </c>
      <c r="BK433" s="110">
        <f>ROUND($L$433*$K$433,2)</f>
        <v>0</v>
      </c>
      <c r="BL433" s="69" t="s">
        <v>505</v>
      </c>
      <c r="BM433" s="69" t="s">
        <v>740</v>
      </c>
    </row>
    <row r="434" spans="2:51" s="6" customFormat="1" ht="15.75" customHeight="1">
      <c r="B434" s="111"/>
      <c r="E434" s="112"/>
      <c r="F434" s="310" t="s">
        <v>741</v>
      </c>
      <c r="G434" s="311"/>
      <c r="H434" s="311"/>
      <c r="I434" s="311"/>
      <c r="K434" s="114">
        <v>15.36</v>
      </c>
      <c r="S434" s="111"/>
      <c r="T434" s="115"/>
      <c r="AA434" s="116"/>
      <c r="AT434" s="113" t="s">
        <v>135</v>
      </c>
      <c r="AU434" s="113" t="s">
        <v>76</v>
      </c>
      <c r="AV434" s="113" t="s">
        <v>76</v>
      </c>
      <c r="AW434" s="113" t="s">
        <v>84</v>
      </c>
      <c r="AX434" s="113" t="s">
        <v>71</v>
      </c>
      <c r="AY434" s="113" t="s">
        <v>125</v>
      </c>
    </row>
    <row r="435" spans="2:65" s="6" customFormat="1" ht="27" customHeight="1">
      <c r="B435" s="20"/>
      <c r="C435" s="101" t="s">
        <v>742</v>
      </c>
      <c r="D435" s="101" t="s">
        <v>127</v>
      </c>
      <c r="E435" s="102" t="s">
        <v>743</v>
      </c>
      <c r="F435" s="308" t="s">
        <v>744</v>
      </c>
      <c r="G435" s="306"/>
      <c r="H435" s="306"/>
      <c r="I435" s="306"/>
      <c r="J435" s="104" t="s">
        <v>175</v>
      </c>
      <c r="K435" s="105">
        <v>49.09</v>
      </c>
      <c r="L435" s="309"/>
      <c r="M435" s="306"/>
      <c r="N435" s="305">
        <f>ROUND($L$435*$K$435,2)</f>
        <v>0</v>
      </c>
      <c r="O435" s="306"/>
      <c r="P435" s="306"/>
      <c r="Q435" s="306"/>
      <c r="R435" s="103" t="s">
        <v>131</v>
      </c>
      <c r="S435" s="20"/>
      <c r="T435" s="106"/>
      <c r="U435" s="107" t="s">
        <v>35</v>
      </c>
      <c r="X435" s="108">
        <v>0.00011</v>
      </c>
      <c r="Y435" s="108">
        <f>$X$435*$K$435</f>
        <v>0.005399900000000001</v>
      </c>
      <c r="Z435" s="108">
        <v>0</v>
      </c>
      <c r="AA435" s="109">
        <f>$Z$435*$K$435</f>
        <v>0</v>
      </c>
      <c r="AR435" s="69" t="s">
        <v>505</v>
      </c>
      <c r="AT435" s="69" t="s">
        <v>127</v>
      </c>
      <c r="AU435" s="69" t="s">
        <v>76</v>
      </c>
      <c r="AY435" s="6" t="s">
        <v>125</v>
      </c>
      <c r="BE435" s="110">
        <f>IF($U$435="základní",$N$435,0)</f>
        <v>0</v>
      </c>
      <c r="BF435" s="110">
        <f>IF($U$435="snížená",$N$435,0)</f>
        <v>0</v>
      </c>
      <c r="BG435" s="110">
        <f>IF($U$435="zákl. přenesená",$N$435,0)</f>
        <v>0</v>
      </c>
      <c r="BH435" s="110">
        <f>IF($U$435="sníž. přenesená",$N$435,0)</f>
        <v>0</v>
      </c>
      <c r="BI435" s="110">
        <f>IF($U$435="nulová",$N$435,0)</f>
        <v>0</v>
      </c>
      <c r="BJ435" s="69" t="s">
        <v>71</v>
      </c>
      <c r="BK435" s="110">
        <f>ROUND($L$435*$K$435,2)</f>
        <v>0</v>
      </c>
      <c r="BL435" s="69" t="s">
        <v>505</v>
      </c>
      <c r="BM435" s="69" t="s">
        <v>745</v>
      </c>
    </row>
    <row r="436" spans="2:51" s="6" customFormat="1" ht="15.75" customHeight="1">
      <c r="B436" s="111"/>
      <c r="E436" s="112"/>
      <c r="F436" s="310" t="s">
        <v>409</v>
      </c>
      <c r="G436" s="311"/>
      <c r="H436" s="311"/>
      <c r="I436" s="311"/>
      <c r="K436" s="114">
        <v>21.73</v>
      </c>
      <c r="S436" s="111"/>
      <c r="T436" s="115"/>
      <c r="AA436" s="116"/>
      <c r="AT436" s="113" t="s">
        <v>135</v>
      </c>
      <c r="AU436" s="113" t="s">
        <v>76</v>
      </c>
      <c r="AV436" s="113" t="s">
        <v>76</v>
      </c>
      <c r="AW436" s="113" t="s">
        <v>84</v>
      </c>
      <c r="AX436" s="113" t="s">
        <v>65</v>
      </c>
      <c r="AY436" s="113" t="s">
        <v>125</v>
      </c>
    </row>
    <row r="437" spans="2:51" s="6" customFormat="1" ht="15.75" customHeight="1">
      <c r="B437" s="111"/>
      <c r="E437" s="113"/>
      <c r="F437" s="310" t="s">
        <v>746</v>
      </c>
      <c r="G437" s="311"/>
      <c r="H437" s="311"/>
      <c r="I437" s="311"/>
      <c r="K437" s="114">
        <v>27.36</v>
      </c>
      <c r="S437" s="111"/>
      <c r="T437" s="115"/>
      <c r="AA437" s="116"/>
      <c r="AT437" s="113" t="s">
        <v>135</v>
      </c>
      <c r="AU437" s="113" t="s">
        <v>76</v>
      </c>
      <c r="AV437" s="113" t="s">
        <v>76</v>
      </c>
      <c r="AW437" s="113" t="s">
        <v>84</v>
      </c>
      <c r="AX437" s="113" t="s">
        <v>65</v>
      </c>
      <c r="AY437" s="113" t="s">
        <v>125</v>
      </c>
    </row>
    <row r="438" spans="2:51" s="6" customFormat="1" ht="15.75" customHeight="1">
      <c r="B438" s="117"/>
      <c r="E438" s="118"/>
      <c r="F438" s="313" t="s">
        <v>139</v>
      </c>
      <c r="G438" s="314"/>
      <c r="H438" s="314"/>
      <c r="I438" s="314"/>
      <c r="K438" s="119">
        <v>49.09</v>
      </c>
      <c r="S438" s="117"/>
      <c r="T438" s="120"/>
      <c r="AA438" s="121"/>
      <c r="AT438" s="118" t="s">
        <v>135</v>
      </c>
      <c r="AU438" s="118" t="s">
        <v>76</v>
      </c>
      <c r="AV438" s="118" t="s">
        <v>132</v>
      </c>
      <c r="AW438" s="118" t="s">
        <v>84</v>
      </c>
      <c r="AX438" s="118" t="s">
        <v>71</v>
      </c>
      <c r="AY438" s="118" t="s">
        <v>125</v>
      </c>
    </row>
    <row r="439" spans="2:65" s="6" customFormat="1" ht="27" customHeight="1">
      <c r="B439" s="20"/>
      <c r="C439" s="101" t="s">
        <v>747</v>
      </c>
      <c r="D439" s="101" t="s">
        <v>127</v>
      </c>
      <c r="E439" s="102" t="s">
        <v>748</v>
      </c>
      <c r="F439" s="308" t="s">
        <v>749</v>
      </c>
      <c r="G439" s="306"/>
      <c r="H439" s="306"/>
      <c r="I439" s="306"/>
      <c r="J439" s="104" t="s">
        <v>175</v>
      </c>
      <c r="K439" s="105">
        <v>49.09</v>
      </c>
      <c r="L439" s="309"/>
      <c r="M439" s="306"/>
      <c r="N439" s="305">
        <f>ROUND($L$439*$K$439,2)</f>
        <v>0</v>
      </c>
      <c r="O439" s="306"/>
      <c r="P439" s="306"/>
      <c r="Q439" s="306"/>
      <c r="R439" s="103" t="s">
        <v>131</v>
      </c>
      <c r="S439" s="20"/>
      <c r="T439" s="106"/>
      <c r="U439" s="107" t="s">
        <v>35</v>
      </c>
      <c r="X439" s="108">
        <v>0.00022</v>
      </c>
      <c r="Y439" s="108">
        <f>$X$439*$K$439</f>
        <v>0.010799800000000002</v>
      </c>
      <c r="Z439" s="108">
        <v>0</v>
      </c>
      <c r="AA439" s="109">
        <f>$Z$439*$K$439</f>
        <v>0</v>
      </c>
      <c r="AR439" s="69" t="s">
        <v>505</v>
      </c>
      <c r="AT439" s="69" t="s">
        <v>127</v>
      </c>
      <c r="AU439" s="69" t="s">
        <v>76</v>
      </c>
      <c r="AY439" s="6" t="s">
        <v>125</v>
      </c>
      <c r="BE439" s="110">
        <f>IF($U$439="základní",$N$439,0)</f>
        <v>0</v>
      </c>
      <c r="BF439" s="110">
        <f>IF($U$439="snížená",$N$439,0)</f>
        <v>0</v>
      </c>
      <c r="BG439" s="110">
        <f>IF($U$439="zákl. přenesená",$N$439,0)</f>
        <v>0</v>
      </c>
      <c r="BH439" s="110">
        <f>IF($U$439="sníž. přenesená",$N$439,0)</f>
        <v>0</v>
      </c>
      <c r="BI439" s="110">
        <f>IF($U$439="nulová",$N$439,0)</f>
        <v>0</v>
      </c>
      <c r="BJ439" s="69" t="s">
        <v>71</v>
      </c>
      <c r="BK439" s="110">
        <f>ROUND($L$439*$K$439,2)</f>
        <v>0</v>
      </c>
      <c r="BL439" s="69" t="s">
        <v>505</v>
      </c>
      <c r="BM439" s="69" t="s">
        <v>750</v>
      </c>
    </row>
    <row r="440" spans="2:63" s="92" customFormat="1" ht="30.75" customHeight="1">
      <c r="B440" s="93"/>
      <c r="D440" s="100" t="s">
        <v>105</v>
      </c>
      <c r="N440" s="302">
        <f>$BK$440</f>
        <v>0</v>
      </c>
      <c r="O440" s="303"/>
      <c r="P440" s="303"/>
      <c r="Q440" s="303"/>
      <c r="S440" s="93"/>
      <c r="T440" s="96"/>
      <c r="W440" s="97">
        <f>SUM($W$441:$W$444)</f>
        <v>0</v>
      </c>
      <c r="Y440" s="97">
        <f>SUM($Y$441:$Y$444)</f>
        <v>0.0357336</v>
      </c>
      <c r="AA440" s="98">
        <f>SUM($AA$441:$AA$444)</f>
        <v>0</v>
      </c>
      <c r="AR440" s="95" t="s">
        <v>76</v>
      </c>
      <c r="AT440" s="95" t="s">
        <v>64</v>
      </c>
      <c r="AU440" s="95" t="s">
        <v>71</v>
      </c>
      <c r="AY440" s="95" t="s">
        <v>125</v>
      </c>
      <c r="BK440" s="99">
        <f>SUM($BK$441:$BK$444)</f>
        <v>0</v>
      </c>
    </row>
    <row r="441" spans="2:65" s="6" customFormat="1" ht="39" customHeight="1">
      <c r="B441" s="20"/>
      <c r="C441" s="104" t="s">
        <v>751</v>
      </c>
      <c r="D441" s="104" t="s">
        <v>127</v>
      </c>
      <c r="E441" s="102" t="s">
        <v>752</v>
      </c>
      <c r="F441" s="308" t="s">
        <v>753</v>
      </c>
      <c r="G441" s="306"/>
      <c r="H441" s="306"/>
      <c r="I441" s="306"/>
      <c r="J441" s="104" t="s">
        <v>175</v>
      </c>
      <c r="K441" s="105">
        <v>238.224</v>
      </c>
      <c r="L441" s="309"/>
      <c r="M441" s="306"/>
      <c r="N441" s="305">
        <f>ROUND($L$441*$K$441,2)</f>
        <v>0</v>
      </c>
      <c r="O441" s="306"/>
      <c r="P441" s="306"/>
      <c r="Q441" s="306"/>
      <c r="R441" s="103"/>
      <c r="S441" s="20"/>
      <c r="T441" s="106"/>
      <c r="U441" s="107" t="s">
        <v>35</v>
      </c>
      <c r="X441" s="108">
        <v>0.00015</v>
      </c>
      <c r="Y441" s="108">
        <f>$X$441*$K$441</f>
        <v>0.0357336</v>
      </c>
      <c r="Z441" s="108">
        <v>0</v>
      </c>
      <c r="AA441" s="109">
        <f>$Z$441*$K$441</f>
        <v>0</v>
      </c>
      <c r="AR441" s="69" t="s">
        <v>505</v>
      </c>
      <c r="AT441" s="69" t="s">
        <v>127</v>
      </c>
      <c r="AU441" s="69" t="s">
        <v>76</v>
      </c>
      <c r="AY441" s="69" t="s">
        <v>125</v>
      </c>
      <c r="BE441" s="110">
        <f>IF($U$441="základní",$N$441,0)</f>
        <v>0</v>
      </c>
      <c r="BF441" s="110">
        <f>IF($U$441="snížená",$N$441,0)</f>
        <v>0</v>
      </c>
      <c r="BG441" s="110">
        <f>IF($U$441="zákl. přenesená",$N$441,0)</f>
        <v>0</v>
      </c>
      <c r="BH441" s="110">
        <f>IF($U$441="sníž. přenesená",$N$441,0)</f>
        <v>0</v>
      </c>
      <c r="BI441" s="110">
        <f>IF($U$441="nulová",$N$441,0)</f>
        <v>0</v>
      </c>
      <c r="BJ441" s="69" t="s">
        <v>71</v>
      </c>
      <c r="BK441" s="110">
        <f>ROUND($L$441*$K$441,2)</f>
        <v>0</v>
      </c>
      <c r="BL441" s="69" t="s">
        <v>505</v>
      </c>
      <c r="BM441" s="69" t="s">
        <v>754</v>
      </c>
    </row>
    <row r="442" spans="2:51" s="6" customFormat="1" ht="27" customHeight="1">
      <c r="B442" s="111"/>
      <c r="E442" s="112"/>
      <c r="F442" s="310" t="s">
        <v>755</v>
      </c>
      <c r="G442" s="311"/>
      <c r="H442" s="311"/>
      <c r="I442" s="311"/>
      <c r="K442" s="114">
        <v>110.604</v>
      </c>
      <c r="S442" s="111"/>
      <c r="T442" s="115"/>
      <c r="AA442" s="116"/>
      <c r="AT442" s="113" t="s">
        <v>135</v>
      </c>
      <c r="AU442" s="113" t="s">
        <v>76</v>
      </c>
      <c r="AV442" s="113" t="s">
        <v>76</v>
      </c>
      <c r="AW442" s="113" t="s">
        <v>84</v>
      </c>
      <c r="AX442" s="113" t="s">
        <v>65</v>
      </c>
      <c r="AY442" s="113" t="s">
        <v>125</v>
      </c>
    </row>
    <row r="443" spans="2:51" s="6" customFormat="1" ht="27" customHeight="1">
      <c r="B443" s="111"/>
      <c r="E443" s="113"/>
      <c r="F443" s="310" t="s">
        <v>756</v>
      </c>
      <c r="G443" s="311"/>
      <c r="H443" s="311"/>
      <c r="I443" s="311"/>
      <c r="K443" s="114">
        <v>127.62</v>
      </c>
      <c r="S443" s="111"/>
      <c r="T443" s="115"/>
      <c r="AA443" s="116"/>
      <c r="AT443" s="113" t="s">
        <v>135</v>
      </c>
      <c r="AU443" s="113" t="s">
        <v>76</v>
      </c>
      <c r="AV443" s="113" t="s">
        <v>76</v>
      </c>
      <c r="AW443" s="113" t="s">
        <v>84</v>
      </c>
      <c r="AX443" s="113" t="s">
        <v>65</v>
      </c>
      <c r="AY443" s="113" t="s">
        <v>125</v>
      </c>
    </row>
    <row r="444" spans="2:51" s="6" customFormat="1" ht="15.75" customHeight="1">
      <c r="B444" s="117"/>
      <c r="E444" s="118"/>
      <c r="F444" s="313" t="s">
        <v>139</v>
      </c>
      <c r="G444" s="314"/>
      <c r="H444" s="314"/>
      <c r="I444" s="314"/>
      <c r="K444" s="119">
        <v>238.224</v>
      </c>
      <c r="S444" s="117"/>
      <c r="T444" s="120"/>
      <c r="AA444" s="121"/>
      <c r="AT444" s="118" t="s">
        <v>135</v>
      </c>
      <c r="AU444" s="118" t="s">
        <v>76</v>
      </c>
      <c r="AV444" s="118" t="s">
        <v>132</v>
      </c>
      <c r="AW444" s="118" t="s">
        <v>84</v>
      </c>
      <c r="AX444" s="118" t="s">
        <v>71</v>
      </c>
      <c r="AY444" s="118" t="s">
        <v>125</v>
      </c>
    </row>
    <row r="445" spans="2:63" s="92" customFormat="1" ht="37.5" customHeight="1">
      <c r="B445" s="93"/>
      <c r="D445" s="94" t="s">
        <v>106</v>
      </c>
      <c r="N445" s="304">
        <f>$BK$445</f>
        <v>0</v>
      </c>
      <c r="O445" s="303"/>
      <c r="P445" s="303"/>
      <c r="Q445" s="303"/>
      <c r="S445" s="93"/>
      <c r="T445" s="96"/>
      <c r="W445" s="97">
        <f>$W$446</f>
        <v>0</v>
      </c>
      <c r="Y445" s="97">
        <f>$Y$446</f>
        <v>0</v>
      </c>
      <c r="AA445" s="98">
        <f>$AA$446</f>
        <v>0</v>
      </c>
      <c r="AR445" s="95" t="s">
        <v>252</v>
      </c>
      <c r="AT445" s="95" t="s">
        <v>64</v>
      </c>
      <c r="AU445" s="95" t="s">
        <v>65</v>
      </c>
      <c r="AY445" s="95" t="s">
        <v>125</v>
      </c>
      <c r="BK445" s="99">
        <f>$BK$446</f>
        <v>0</v>
      </c>
    </row>
    <row r="446" spans="2:63" s="92" customFormat="1" ht="21" customHeight="1">
      <c r="B446" s="93"/>
      <c r="D446" s="100" t="s">
        <v>107</v>
      </c>
      <c r="N446" s="302">
        <f>$BK$446</f>
        <v>0</v>
      </c>
      <c r="O446" s="303"/>
      <c r="P446" s="303"/>
      <c r="Q446" s="303"/>
      <c r="S446" s="93"/>
      <c r="T446" s="96"/>
      <c r="W446" s="97">
        <f>SUM($W$447:$W$449)</f>
        <v>0</v>
      </c>
      <c r="Y446" s="97">
        <f>SUM($Y$447:$Y$449)</f>
        <v>0</v>
      </c>
      <c r="AA446" s="98">
        <f>SUM($AA$447:$AA$449)</f>
        <v>0</v>
      </c>
      <c r="AR446" s="95" t="s">
        <v>252</v>
      </c>
      <c r="AT446" s="95" t="s">
        <v>64</v>
      </c>
      <c r="AU446" s="95" t="s">
        <v>71</v>
      </c>
      <c r="AY446" s="95" t="s">
        <v>125</v>
      </c>
      <c r="BK446" s="99">
        <f>SUM($BK$447:$BK$449)</f>
        <v>0</v>
      </c>
    </row>
    <row r="447" spans="2:65" s="6" customFormat="1" ht="15.75" customHeight="1">
      <c r="B447" s="20"/>
      <c r="C447" s="101" t="s">
        <v>757</v>
      </c>
      <c r="D447" s="101" t="s">
        <v>127</v>
      </c>
      <c r="E447" s="102" t="s">
        <v>758</v>
      </c>
      <c r="F447" s="308" t="s">
        <v>759</v>
      </c>
      <c r="G447" s="306"/>
      <c r="H447" s="306"/>
      <c r="I447" s="306"/>
      <c r="J447" s="104" t="s">
        <v>161</v>
      </c>
      <c r="K447" s="105">
        <v>28.5</v>
      </c>
      <c r="L447" s="309"/>
      <c r="M447" s="306"/>
      <c r="N447" s="305">
        <f>ROUND($L$447*$K$447,2)</f>
        <v>0</v>
      </c>
      <c r="O447" s="306"/>
      <c r="P447" s="306"/>
      <c r="Q447" s="306"/>
      <c r="R447" s="103"/>
      <c r="S447" s="20"/>
      <c r="T447" s="106"/>
      <c r="U447" s="107" t="s">
        <v>35</v>
      </c>
      <c r="X447" s="108">
        <v>0</v>
      </c>
      <c r="Y447" s="108">
        <f>$X$447*$K$447</f>
        <v>0</v>
      </c>
      <c r="Z447" s="108">
        <v>0</v>
      </c>
      <c r="AA447" s="109">
        <f>$Z$447*$K$447</f>
        <v>0</v>
      </c>
      <c r="AR447" s="69" t="s">
        <v>760</v>
      </c>
      <c r="AT447" s="69" t="s">
        <v>127</v>
      </c>
      <c r="AU447" s="69" t="s">
        <v>76</v>
      </c>
      <c r="AY447" s="6" t="s">
        <v>125</v>
      </c>
      <c r="BE447" s="110">
        <f>IF($U$447="základní",$N$447,0)</f>
        <v>0</v>
      </c>
      <c r="BF447" s="110">
        <f>IF($U$447="snížená",$N$447,0)</f>
        <v>0</v>
      </c>
      <c r="BG447" s="110">
        <f>IF($U$447="zákl. přenesená",$N$447,0)</f>
        <v>0</v>
      </c>
      <c r="BH447" s="110">
        <f>IF($U$447="sníž. přenesená",$N$447,0)</f>
        <v>0</v>
      </c>
      <c r="BI447" s="110">
        <f>IF($U$447="nulová",$N$447,0)</f>
        <v>0</v>
      </c>
      <c r="BJ447" s="69" t="s">
        <v>71</v>
      </c>
      <c r="BK447" s="110">
        <f>ROUND($L$447*$K$447,2)</f>
        <v>0</v>
      </c>
      <c r="BL447" s="69" t="s">
        <v>760</v>
      </c>
      <c r="BM447" s="69" t="s">
        <v>761</v>
      </c>
    </row>
    <row r="448" spans="2:51" s="6" customFormat="1" ht="15.75" customHeight="1">
      <c r="B448" s="111"/>
      <c r="E448" s="112"/>
      <c r="F448" s="310" t="s">
        <v>762</v>
      </c>
      <c r="G448" s="311"/>
      <c r="H448" s="311"/>
      <c r="I448" s="311"/>
      <c r="K448" s="114">
        <v>28.5</v>
      </c>
      <c r="S448" s="111"/>
      <c r="T448" s="115"/>
      <c r="AA448" s="116"/>
      <c r="AT448" s="113" t="s">
        <v>135</v>
      </c>
      <c r="AU448" s="113" t="s">
        <v>76</v>
      </c>
      <c r="AV448" s="113" t="s">
        <v>76</v>
      </c>
      <c r="AW448" s="113" t="s">
        <v>84</v>
      </c>
      <c r="AX448" s="113" t="s">
        <v>71</v>
      </c>
      <c r="AY448" s="113" t="s">
        <v>125</v>
      </c>
    </row>
    <row r="449" spans="2:65" s="6" customFormat="1" ht="63" customHeight="1">
      <c r="B449" s="20"/>
      <c r="C449" s="101" t="s">
        <v>763</v>
      </c>
      <c r="D449" s="101" t="s">
        <v>127</v>
      </c>
      <c r="E449" s="102" t="s">
        <v>764</v>
      </c>
      <c r="F449" s="308" t="s">
        <v>765</v>
      </c>
      <c r="G449" s="306"/>
      <c r="H449" s="306"/>
      <c r="I449" s="306"/>
      <c r="J449" s="104" t="s">
        <v>161</v>
      </c>
      <c r="K449" s="105">
        <v>28.5</v>
      </c>
      <c r="L449" s="309"/>
      <c r="M449" s="306"/>
      <c r="N449" s="305">
        <f>ROUND($L$449*$K$449,2)</f>
        <v>0</v>
      </c>
      <c r="O449" s="306"/>
      <c r="P449" s="306"/>
      <c r="Q449" s="306"/>
      <c r="R449" s="103"/>
      <c r="S449" s="20"/>
      <c r="T449" s="106"/>
      <c r="U449" s="107" t="s">
        <v>35</v>
      </c>
      <c r="X449" s="108">
        <v>0</v>
      </c>
      <c r="Y449" s="108">
        <f>$X$449*$K$449</f>
        <v>0</v>
      </c>
      <c r="Z449" s="108">
        <v>0</v>
      </c>
      <c r="AA449" s="109">
        <f>$Z$449*$K$449</f>
        <v>0</v>
      </c>
      <c r="AR449" s="69" t="s">
        <v>760</v>
      </c>
      <c r="AT449" s="69" t="s">
        <v>127</v>
      </c>
      <c r="AU449" s="69" t="s">
        <v>76</v>
      </c>
      <c r="AY449" s="6" t="s">
        <v>125</v>
      </c>
      <c r="BE449" s="110">
        <f>IF($U$449="základní",$N$449,0)</f>
        <v>0</v>
      </c>
      <c r="BF449" s="110">
        <f>IF($U$449="snížená",$N$449,0)</f>
        <v>0</v>
      </c>
      <c r="BG449" s="110">
        <f>IF($U$449="zákl. přenesená",$N$449,0)</f>
        <v>0</v>
      </c>
      <c r="BH449" s="110">
        <f>IF($U$449="sníž. přenesená",$N$449,0)</f>
        <v>0</v>
      </c>
      <c r="BI449" s="110">
        <f>IF($U$449="nulová",$N$449,0)</f>
        <v>0</v>
      </c>
      <c r="BJ449" s="69" t="s">
        <v>71</v>
      </c>
      <c r="BK449" s="110">
        <f>ROUND($L$449*$K$449,2)</f>
        <v>0</v>
      </c>
      <c r="BL449" s="69" t="s">
        <v>760</v>
      </c>
      <c r="BM449" s="69" t="s">
        <v>766</v>
      </c>
    </row>
    <row r="450" spans="2:63" s="92" customFormat="1" ht="37.5" customHeight="1">
      <c r="B450" s="93"/>
      <c r="D450" s="94" t="s">
        <v>108</v>
      </c>
      <c r="N450" s="304">
        <f>$BK$450</f>
        <v>0</v>
      </c>
      <c r="O450" s="303"/>
      <c r="P450" s="303"/>
      <c r="Q450" s="303"/>
      <c r="S450" s="93"/>
      <c r="T450" s="96"/>
      <c r="W450" s="97">
        <f>$W$451</f>
        <v>0</v>
      </c>
      <c r="Y450" s="97">
        <f>$Y$451</f>
        <v>0</v>
      </c>
      <c r="AA450" s="98">
        <f>$AA$451</f>
        <v>0</v>
      </c>
      <c r="AR450" s="95" t="s">
        <v>132</v>
      </c>
      <c r="AT450" s="95" t="s">
        <v>64</v>
      </c>
      <c r="AU450" s="95" t="s">
        <v>65</v>
      </c>
      <c r="AY450" s="95" t="s">
        <v>125</v>
      </c>
      <c r="BK450" s="99">
        <f>$BK$451</f>
        <v>0</v>
      </c>
    </row>
    <row r="451" spans="2:63" s="92" customFormat="1" ht="21" customHeight="1">
      <c r="B451" s="93"/>
      <c r="D451" s="100" t="s">
        <v>109</v>
      </c>
      <c r="N451" s="302">
        <f>$BK$451</f>
        <v>0</v>
      </c>
      <c r="O451" s="303"/>
      <c r="P451" s="303"/>
      <c r="Q451" s="303"/>
      <c r="S451" s="93"/>
      <c r="T451" s="96"/>
      <c r="W451" s="97">
        <f>SUM($W$452:$W$453)</f>
        <v>0</v>
      </c>
      <c r="Y451" s="97">
        <f>SUM($Y$452:$Y$453)</f>
        <v>0</v>
      </c>
      <c r="AA451" s="98">
        <f>SUM($AA$452:$AA$453)</f>
        <v>0</v>
      </c>
      <c r="AR451" s="95" t="s">
        <v>132</v>
      </c>
      <c r="AT451" s="95" t="s">
        <v>64</v>
      </c>
      <c r="AU451" s="95" t="s">
        <v>71</v>
      </c>
      <c r="AY451" s="95" t="s">
        <v>125</v>
      </c>
      <c r="BK451" s="99">
        <f>SUM($BK$452:$BK$453)</f>
        <v>0</v>
      </c>
    </row>
    <row r="452" spans="2:65" s="6" customFormat="1" ht="27" customHeight="1">
      <c r="B452" s="20"/>
      <c r="C452" s="104" t="s">
        <v>767</v>
      </c>
      <c r="D452" s="104" t="s">
        <v>127</v>
      </c>
      <c r="E452" s="102" t="s">
        <v>768</v>
      </c>
      <c r="F452" s="308" t="s">
        <v>769</v>
      </c>
      <c r="G452" s="306"/>
      <c r="H452" s="306"/>
      <c r="I452" s="306"/>
      <c r="J452" s="104" t="s">
        <v>636</v>
      </c>
      <c r="K452" s="105">
        <v>6</v>
      </c>
      <c r="L452" s="309"/>
      <c r="M452" s="306"/>
      <c r="N452" s="305">
        <f>ROUND($L$452*$K$452,2)</f>
        <v>0</v>
      </c>
      <c r="O452" s="306"/>
      <c r="P452" s="306"/>
      <c r="Q452" s="306"/>
      <c r="R452" s="103"/>
      <c r="S452" s="20"/>
      <c r="T452" s="106"/>
      <c r="U452" s="107" t="s">
        <v>35</v>
      </c>
      <c r="X452" s="108">
        <v>0</v>
      </c>
      <c r="Y452" s="108">
        <f>$X$452*$K$452</f>
        <v>0</v>
      </c>
      <c r="Z452" s="108">
        <v>0</v>
      </c>
      <c r="AA452" s="109">
        <f>$Z$452*$K$452</f>
        <v>0</v>
      </c>
      <c r="AR452" s="69" t="s">
        <v>770</v>
      </c>
      <c r="AT452" s="69" t="s">
        <v>127</v>
      </c>
      <c r="AU452" s="69" t="s">
        <v>76</v>
      </c>
      <c r="AY452" s="69" t="s">
        <v>125</v>
      </c>
      <c r="BE452" s="110">
        <f>IF($U$452="základní",$N$452,0)</f>
        <v>0</v>
      </c>
      <c r="BF452" s="110">
        <f>IF($U$452="snížená",$N$452,0)</f>
        <v>0</v>
      </c>
      <c r="BG452" s="110">
        <f>IF($U$452="zákl. přenesená",$N$452,0)</f>
        <v>0</v>
      </c>
      <c r="BH452" s="110">
        <f>IF($U$452="sníž. přenesená",$N$452,0)</f>
        <v>0</v>
      </c>
      <c r="BI452" s="110">
        <f>IF($U$452="nulová",$N$452,0)</f>
        <v>0</v>
      </c>
      <c r="BJ452" s="69" t="s">
        <v>71</v>
      </c>
      <c r="BK452" s="110">
        <f>ROUND($L$452*$K$452,2)</f>
        <v>0</v>
      </c>
      <c r="BL452" s="69" t="s">
        <v>770</v>
      </c>
      <c r="BM452" s="69" t="s">
        <v>771</v>
      </c>
    </row>
    <row r="453" spans="2:51" s="6" customFormat="1" ht="15.75" customHeight="1">
      <c r="B453" s="111"/>
      <c r="E453" s="112"/>
      <c r="F453" s="310" t="s">
        <v>772</v>
      </c>
      <c r="G453" s="311"/>
      <c r="H453" s="311"/>
      <c r="I453" s="311"/>
      <c r="K453" s="114">
        <v>6</v>
      </c>
      <c r="S453" s="111"/>
      <c r="T453" s="137"/>
      <c r="U453" s="138"/>
      <c r="V453" s="138"/>
      <c r="W453" s="138"/>
      <c r="X453" s="138"/>
      <c r="Y453" s="138"/>
      <c r="Z453" s="138"/>
      <c r="AA453" s="139"/>
      <c r="AT453" s="113" t="s">
        <v>135</v>
      </c>
      <c r="AU453" s="113" t="s">
        <v>76</v>
      </c>
      <c r="AV453" s="113" t="s">
        <v>76</v>
      </c>
      <c r="AW453" s="113" t="s">
        <v>84</v>
      </c>
      <c r="AX453" s="113" t="s">
        <v>71</v>
      </c>
      <c r="AY453" s="113" t="s">
        <v>125</v>
      </c>
    </row>
    <row r="454" spans="2:19" s="6" customFormat="1" ht="7.5" customHeight="1">
      <c r="B454" s="34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20"/>
    </row>
    <row r="455" s="2" customFormat="1" ht="14.25" customHeight="1"/>
  </sheetData>
  <sheetProtection/>
  <mergeCells count="673">
    <mergeCell ref="C2:R2"/>
    <mergeCell ref="C4:R4"/>
    <mergeCell ref="F6:Q6"/>
    <mergeCell ref="O9:P9"/>
    <mergeCell ref="O11:P11"/>
    <mergeCell ref="O12:P12"/>
    <mergeCell ref="O14:P14"/>
    <mergeCell ref="O15:P15"/>
    <mergeCell ref="O17:P17"/>
    <mergeCell ref="O18:P18"/>
    <mergeCell ref="E21:P21"/>
    <mergeCell ref="M24:P24"/>
    <mergeCell ref="H26:J26"/>
    <mergeCell ref="M26:P26"/>
    <mergeCell ref="H27:J27"/>
    <mergeCell ref="M27:P27"/>
    <mergeCell ref="H28:J28"/>
    <mergeCell ref="M28:P28"/>
    <mergeCell ref="H29:J29"/>
    <mergeCell ref="M29:P29"/>
    <mergeCell ref="H30:J30"/>
    <mergeCell ref="M30:P30"/>
    <mergeCell ref="L32:P32"/>
    <mergeCell ref="C38:R38"/>
    <mergeCell ref="F40:Q40"/>
    <mergeCell ref="M42:P42"/>
    <mergeCell ref="M44:Q44"/>
    <mergeCell ref="C47:G47"/>
    <mergeCell ref="N47:Q47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C81:R81"/>
    <mergeCell ref="F83:Q83"/>
    <mergeCell ref="M85:P85"/>
    <mergeCell ref="M87:Q87"/>
    <mergeCell ref="F90:I90"/>
    <mergeCell ref="L90:M90"/>
    <mergeCell ref="N90:Q90"/>
    <mergeCell ref="F94:I94"/>
    <mergeCell ref="L94:M94"/>
    <mergeCell ref="N94:Q94"/>
    <mergeCell ref="F95:I95"/>
    <mergeCell ref="F96:I96"/>
    <mergeCell ref="F97:I97"/>
    <mergeCell ref="F98:I98"/>
    <mergeCell ref="F99:I99"/>
    <mergeCell ref="F100:I100"/>
    <mergeCell ref="L100:M100"/>
    <mergeCell ref="N100:Q100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105:I105"/>
    <mergeCell ref="F106:I106"/>
    <mergeCell ref="F107:I107"/>
    <mergeCell ref="F108:I108"/>
    <mergeCell ref="F109:I109"/>
    <mergeCell ref="F110:I110"/>
    <mergeCell ref="L110:M110"/>
    <mergeCell ref="N110:Q110"/>
    <mergeCell ref="F111:I111"/>
    <mergeCell ref="F112:I112"/>
    <mergeCell ref="F113:I113"/>
    <mergeCell ref="F114:I114"/>
    <mergeCell ref="F115:I115"/>
    <mergeCell ref="L115:M115"/>
    <mergeCell ref="N115:Q115"/>
    <mergeCell ref="F116:I116"/>
    <mergeCell ref="F118:I118"/>
    <mergeCell ref="L118:M118"/>
    <mergeCell ref="N118:Q118"/>
    <mergeCell ref="F119:I119"/>
    <mergeCell ref="F120:I120"/>
    <mergeCell ref="F121:I121"/>
    <mergeCell ref="F122:I122"/>
    <mergeCell ref="F123:I123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F128:I128"/>
    <mergeCell ref="F129:I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7:I237"/>
    <mergeCell ref="L237:M237"/>
    <mergeCell ref="N237:Q237"/>
    <mergeCell ref="F238:I238"/>
    <mergeCell ref="F239:I239"/>
    <mergeCell ref="L239:M239"/>
    <mergeCell ref="N239:Q239"/>
    <mergeCell ref="F241:I241"/>
    <mergeCell ref="L241:M241"/>
    <mergeCell ref="N241:Q241"/>
    <mergeCell ref="N240:Q240"/>
    <mergeCell ref="F242:I242"/>
    <mergeCell ref="F243:I243"/>
    <mergeCell ref="F244:I244"/>
    <mergeCell ref="F245:I245"/>
    <mergeCell ref="F246:I246"/>
    <mergeCell ref="F247:I247"/>
    <mergeCell ref="L258:M258"/>
    <mergeCell ref="L247:M247"/>
    <mergeCell ref="N247:Q247"/>
    <mergeCell ref="F248:I248"/>
    <mergeCell ref="F249:I249"/>
    <mergeCell ref="F250:I250"/>
    <mergeCell ref="F252:I252"/>
    <mergeCell ref="L252:M252"/>
    <mergeCell ref="N252:Q252"/>
    <mergeCell ref="N251:Q251"/>
    <mergeCell ref="F259:I259"/>
    <mergeCell ref="F260:I260"/>
    <mergeCell ref="F261:I261"/>
    <mergeCell ref="F262:I262"/>
    <mergeCell ref="F263:I263"/>
    <mergeCell ref="F253:I253"/>
    <mergeCell ref="F254:I254"/>
    <mergeCell ref="F255:I255"/>
    <mergeCell ref="F256:I256"/>
    <mergeCell ref="F258:I258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F299:I299"/>
    <mergeCell ref="L299:M299"/>
    <mergeCell ref="N299:Q299"/>
    <mergeCell ref="F300:I300"/>
    <mergeCell ref="F301:I301"/>
    <mergeCell ref="F302:I302"/>
    <mergeCell ref="F303:I303"/>
    <mergeCell ref="F304:I304"/>
    <mergeCell ref="F305:I305"/>
    <mergeCell ref="F306:I306"/>
    <mergeCell ref="L306:M306"/>
    <mergeCell ref="N306:Q306"/>
    <mergeCell ref="F307:I307"/>
    <mergeCell ref="F309:I309"/>
    <mergeCell ref="L309:M309"/>
    <mergeCell ref="N309:Q309"/>
    <mergeCell ref="F310:I310"/>
    <mergeCell ref="L310:M310"/>
    <mergeCell ref="N310:Q310"/>
    <mergeCell ref="F311:I311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L317:M317"/>
    <mergeCell ref="N317:Q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L323:M323"/>
    <mergeCell ref="N323:Q323"/>
    <mergeCell ref="F324:I324"/>
    <mergeCell ref="F325:I325"/>
    <mergeCell ref="L325:M325"/>
    <mergeCell ref="N325:Q325"/>
    <mergeCell ref="F328:I328"/>
    <mergeCell ref="L328:M328"/>
    <mergeCell ref="N328:Q328"/>
    <mergeCell ref="F329:I329"/>
    <mergeCell ref="F330:I330"/>
    <mergeCell ref="F331:I331"/>
    <mergeCell ref="F332:I332"/>
    <mergeCell ref="F333:I333"/>
    <mergeCell ref="F334:I334"/>
    <mergeCell ref="L334:M334"/>
    <mergeCell ref="N334:Q334"/>
    <mergeCell ref="F336:I336"/>
    <mergeCell ref="L336:M336"/>
    <mergeCell ref="N336:Q336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F342:I342"/>
    <mergeCell ref="L342:M342"/>
    <mergeCell ref="N342:Q342"/>
    <mergeCell ref="F343:I343"/>
    <mergeCell ref="F344:I344"/>
    <mergeCell ref="L344:M344"/>
    <mergeCell ref="N344:Q344"/>
    <mergeCell ref="F345:I345"/>
    <mergeCell ref="F346:I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L359:M359"/>
    <mergeCell ref="N359:Q359"/>
    <mergeCell ref="F360:I360"/>
    <mergeCell ref="F361:I361"/>
    <mergeCell ref="L361:M361"/>
    <mergeCell ref="N361:Q361"/>
    <mergeCell ref="F362:I362"/>
    <mergeCell ref="L362:M362"/>
    <mergeCell ref="N362:Q362"/>
    <mergeCell ref="F364:I364"/>
    <mergeCell ref="L364:M364"/>
    <mergeCell ref="N364:Q364"/>
    <mergeCell ref="N363:Q363"/>
    <mergeCell ref="F365:I365"/>
    <mergeCell ref="F366:I366"/>
    <mergeCell ref="L366:M366"/>
    <mergeCell ref="N366:Q366"/>
    <mergeCell ref="F367:I367"/>
    <mergeCell ref="F368:I368"/>
    <mergeCell ref="L368:M368"/>
    <mergeCell ref="N368:Q368"/>
    <mergeCell ref="F369:I369"/>
    <mergeCell ref="F370:I370"/>
    <mergeCell ref="L370:M370"/>
    <mergeCell ref="N370:Q370"/>
    <mergeCell ref="F371:I371"/>
    <mergeCell ref="F372:I372"/>
    <mergeCell ref="L372:M372"/>
    <mergeCell ref="N372:Q372"/>
    <mergeCell ref="F374:I374"/>
    <mergeCell ref="L374:M374"/>
    <mergeCell ref="N374:Q374"/>
    <mergeCell ref="F375:I375"/>
    <mergeCell ref="F376:I376"/>
    <mergeCell ref="L376:M376"/>
    <mergeCell ref="N376:Q376"/>
    <mergeCell ref="F377:I377"/>
    <mergeCell ref="F378:I378"/>
    <mergeCell ref="L378:M378"/>
    <mergeCell ref="N378:Q378"/>
    <mergeCell ref="F379:I379"/>
    <mergeCell ref="F380:I380"/>
    <mergeCell ref="L380:M380"/>
    <mergeCell ref="N380:Q380"/>
    <mergeCell ref="F381:I381"/>
    <mergeCell ref="F382:I382"/>
    <mergeCell ref="L382:M382"/>
    <mergeCell ref="N382:Q382"/>
    <mergeCell ref="F383:I383"/>
    <mergeCell ref="F384:I384"/>
    <mergeCell ref="L384:M384"/>
    <mergeCell ref="N384:Q384"/>
    <mergeCell ref="F385:I385"/>
    <mergeCell ref="F386:I386"/>
    <mergeCell ref="L386:M386"/>
    <mergeCell ref="N386:Q386"/>
    <mergeCell ref="F387:I387"/>
    <mergeCell ref="F388:I388"/>
    <mergeCell ref="L388:M388"/>
    <mergeCell ref="N388:Q388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400:I400"/>
    <mergeCell ref="L400:M400"/>
    <mergeCell ref="N400:Q400"/>
    <mergeCell ref="F401:I401"/>
    <mergeCell ref="F402:I402"/>
    <mergeCell ref="L402:M402"/>
    <mergeCell ref="N402:Q402"/>
    <mergeCell ref="F403:I403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F410:I410"/>
    <mergeCell ref="L410:M410"/>
    <mergeCell ref="N410:Q410"/>
    <mergeCell ref="F411:I411"/>
    <mergeCell ref="F412:I412"/>
    <mergeCell ref="L412:M412"/>
    <mergeCell ref="N412:Q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9:I419"/>
    <mergeCell ref="L419:M419"/>
    <mergeCell ref="N419:Q419"/>
    <mergeCell ref="F420:I420"/>
    <mergeCell ref="F422:I422"/>
    <mergeCell ref="L422:M422"/>
    <mergeCell ref="N422:Q422"/>
    <mergeCell ref="F423:I423"/>
    <mergeCell ref="F425:I425"/>
    <mergeCell ref="L425:M425"/>
    <mergeCell ref="N425:Q425"/>
    <mergeCell ref="F426:I426"/>
    <mergeCell ref="F427:I427"/>
    <mergeCell ref="F428:I428"/>
    <mergeCell ref="F429:I429"/>
    <mergeCell ref="F430:I430"/>
    <mergeCell ref="L430:M430"/>
    <mergeCell ref="N430:Q430"/>
    <mergeCell ref="F431:I431"/>
    <mergeCell ref="L431:M431"/>
    <mergeCell ref="N431:Q431"/>
    <mergeCell ref="F432:I432"/>
    <mergeCell ref="F433:I433"/>
    <mergeCell ref="L433:M433"/>
    <mergeCell ref="N433:Q433"/>
    <mergeCell ref="F434:I434"/>
    <mergeCell ref="F435:I435"/>
    <mergeCell ref="L435:M435"/>
    <mergeCell ref="N435:Q435"/>
    <mergeCell ref="F436:I436"/>
    <mergeCell ref="F437:I437"/>
    <mergeCell ref="F438:I438"/>
    <mergeCell ref="F439:I439"/>
    <mergeCell ref="L439:M439"/>
    <mergeCell ref="N439:Q439"/>
    <mergeCell ref="F441:I441"/>
    <mergeCell ref="L441:M441"/>
    <mergeCell ref="N441:Q441"/>
    <mergeCell ref="F442:I442"/>
    <mergeCell ref="F443:I443"/>
    <mergeCell ref="F444:I444"/>
    <mergeCell ref="F447:I447"/>
    <mergeCell ref="L447:M447"/>
    <mergeCell ref="N447:Q447"/>
    <mergeCell ref="F448:I448"/>
    <mergeCell ref="F449:I449"/>
    <mergeCell ref="L449:M449"/>
    <mergeCell ref="N449:Q449"/>
    <mergeCell ref="F452:I452"/>
    <mergeCell ref="L452:M452"/>
    <mergeCell ref="N452:Q452"/>
    <mergeCell ref="F453:I453"/>
    <mergeCell ref="N91:Q91"/>
    <mergeCell ref="N92:Q92"/>
    <mergeCell ref="N93:Q93"/>
    <mergeCell ref="N117:Q117"/>
    <mergeCell ref="N136:Q136"/>
    <mergeCell ref="N236:Q236"/>
    <mergeCell ref="H1:K1"/>
    <mergeCell ref="N373:Q373"/>
    <mergeCell ref="N389:Q389"/>
    <mergeCell ref="N399:Q399"/>
    <mergeCell ref="N418:Q418"/>
    <mergeCell ref="N421:Q421"/>
    <mergeCell ref="N257:Q257"/>
    <mergeCell ref="N308:Q308"/>
    <mergeCell ref="N326:Q326"/>
    <mergeCell ref="N327:Q327"/>
    <mergeCell ref="S2:AC2"/>
    <mergeCell ref="N440:Q440"/>
    <mergeCell ref="N445:Q445"/>
    <mergeCell ref="N446:Q446"/>
    <mergeCell ref="N450:Q450"/>
    <mergeCell ref="N451:Q451"/>
    <mergeCell ref="N424:Q424"/>
    <mergeCell ref="N335:Q335"/>
    <mergeCell ref="N355:Q355"/>
    <mergeCell ref="N258:Q258"/>
  </mergeCells>
  <hyperlinks>
    <hyperlink ref="F1:G1" location="C2" tooltip="Krycí list soupisu" display="1) Krycí list soupisu"/>
    <hyperlink ref="H1:K1" location="C47" tooltip="Rekapitulace" display="2) Rekapitulace"/>
    <hyperlink ref="L1:M1" location="C9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149" t="s">
        <v>791</v>
      </c>
      <c r="G1" s="149"/>
      <c r="H1" s="307" t="s">
        <v>792</v>
      </c>
      <c r="I1" s="307"/>
      <c r="J1" s="307"/>
      <c r="K1" s="307"/>
      <c r="L1" s="149" t="s">
        <v>793</v>
      </c>
      <c r="M1" s="149"/>
      <c r="N1" s="147"/>
      <c r="O1" s="148" t="s">
        <v>77</v>
      </c>
      <c r="P1" s="147"/>
      <c r="Q1" s="147"/>
      <c r="R1" s="147"/>
      <c r="S1" s="149" t="s">
        <v>794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95" t="s">
        <v>5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0" t="s">
        <v>6</v>
      </c>
      <c r="T2" s="271"/>
      <c r="U2" s="271"/>
      <c r="V2" s="271"/>
      <c r="W2" s="271"/>
      <c r="X2" s="271"/>
      <c r="Y2" s="271"/>
      <c r="Z2" s="271"/>
      <c r="AA2" s="271"/>
      <c r="AB2" s="271"/>
      <c r="AC2" s="271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85" t="s">
        <v>78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96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335" t="str">
        <f>'Rekapitulace stavby'!$K$6</f>
        <v>OUKramolna - Obecní úřad Kramolna - zateplení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11"/>
    </row>
    <row r="7" spans="2:18" s="6" customFormat="1" ht="18.75" customHeight="1">
      <c r="B7" s="20"/>
      <c r="D7" s="14" t="s">
        <v>773</v>
      </c>
      <c r="F7" s="287" t="s">
        <v>774</v>
      </c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79</v>
      </c>
      <c r="F9" s="16"/>
      <c r="R9" s="23"/>
    </row>
    <row r="10" spans="2:18" s="6" customFormat="1" ht="15" customHeight="1">
      <c r="B10" s="20"/>
      <c r="D10" s="15" t="s">
        <v>18</v>
      </c>
      <c r="F10" s="16" t="s">
        <v>19</v>
      </c>
      <c r="M10" s="15" t="s">
        <v>20</v>
      </c>
      <c r="O10" s="326" t="str">
        <f>'Rekapitulace stavby'!$AN$8</f>
        <v>28.02.2013</v>
      </c>
      <c r="P10" s="286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22</v>
      </c>
      <c r="M12" s="15" t="s">
        <v>23</v>
      </c>
      <c r="O12" s="288"/>
      <c r="P12" s="286"/>
      <c r="R12" s="23"/>
    </row>
    <row r="13" spans="2:18" s="6" customFormat="1" ht="18.75" customHeight="1">
      <c r="B13" s="20"/>
      <c r="E13" s="16" t="s">
        <v>24</v>
      </c>
      <c r="M13" s="15" t="s">
        <v>25</v>
      </c>
      <c r="O13" s="288"/>
      <c r="P13" s="286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26</v>
      </c>
      <c r="M15" s="15" t="s">
        <v>23</v>
      </c>
      <c r="O15" s="288" t="str">
        <f>IF('Rekapitulace stavby'!$AN$13="","",'Rekapitulace stavby'!$AN$13)</f>
        <v>Vyplň údaj</v>
      </c>
      <c r="P15" s="286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25</v>
      </c>
      <c r="O16" s="288" t="str">
        <f>IF('Rekapitulace stavby'!$AN$14="","",'Rekapitulace stavby'!$AN$14)</f>
        <v>Vyplň údaj</v>
      </c>
      <c r="P16" s="286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28</v>
      </c>
      <c r="M18" s="15" t="s">
        <v>23</v>
      </c>
      <c r="O18" s="288"/>
      <c r="P18" s="286"/>
      <c r="R18" s="23"/>
    </row>
    <row r="19" spans="2:18" s="6" customFormat="1" ht="18.75" customHeight="1">
      <c r="B19" s="20"/>
      <c r="E19" s="16" t="s">
        <v>29</v>
      </c>
      <c r="M19" s="15" t="s">
        <v>25</v>
      </c>
      <c r="O19" s="288"/>
      <c r="P19" s="286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31</v>
      </c>
      <c r="R21" s="23"/>
    </row>
    <row r="22" spans="2:18" s="69" customFormat="1" ht="15.75" customHeight="1">
      <c r="B22" s="70"/>
      <c r="E22" s="299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R22" s="7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2" t="s">
        <v>33</v>
      </c>
      <c r="M25" s="276">
        <f>ROUNDUP($N$70,2)</f>
        <v>0</v>
      </c>
      <c r="N25" s="286"/>
      <c r="O25" s="286"/>
      <c r="P25" s="286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34</v>
      </c>
      <c r="E27" s="25" t="s">
        <v>35</v>
      </c>
      <c r="F27" s="26">
        <v>0.21</v>
      </c>
      <c r="G27" s="73" t="s">
        <v>36</v>
      </c>
      <c r="H27" s="332">
        <f>SUM($BE$70:$BE$74)</f>
        <v>0</v>
      </c>
      <c r="I27" s="286"/>
      <c r="J27" s="286"/>
      <c r="M27" s="332">
        <f>SUM($BE$70:$BE$74)*$F$27</f>
        <v>0</v>
      </c>
      <c r="N27" s="286"/>
      <c r="O27" s="286"/>
      <c r="P27" s="286"/>
      <c r="R27" s="23"/>
    </row>
    <row r="28" spans="2:18" s="6" customFormat="1" ht="15" customHeight="1">
      <c r="B28" s="20"/>
      <c r="E28" s="25" t="s">
        <v>37</v>
      </c>
      <c r="F28" s="26">
        <v>0.15</v>
      </c>
      <c r="G28" s="73" t="s">
        <v>36</v>
      </c>
      <c r="H28" s="332">
        <f>SUM($BF$70:$BF$74)</f>
        <v>0</v>
      </c>
      <c r="I28" s="286"/>
      <c r="J28" s="286"/>
      <c r="M28" s="332">
        <f>SUM($BF$70:$BF$74)*$F$28</f>
        <v>0</v>
      </c>
      <c r="N28" s="286"/>
      <c r="O28" s="286"/>
      <c r="P28" s="286"/>
      <c r="R28" s="23"/>
    </row>
    <row r="29" spans="2:18" s="6" customFormat="1" ht="15" customHeight="1" hidden="1">
      <c r="B29" s="20"/>
      <c r="E29" s="25" t="s">
        <v>38</v>
      </c>
      <c r="F29" s="26">
        <v>0.21</v>
      </c>
      <c r="G29" s="73" t="s">
        <v>36</v>
      </c>
      <c r="H29" s="332">
        <f>SUM($BG$70:$BG$74)</f>
        <v>0</v>
      </c>
      <c r="I29" s="286"/>
      <c r="J29" s="286"/>
      <c r="M29" s="332">
        <v>0</v>
      </c>
      <c r="N29" s="286"/>
      <c r="O29" s="286"/>
      <c r="P29" s="286"/>
      <c r="R29" s="23"/>
    </row>
    <row r="30" spans="2:18" s="6" customFormat="1" ht="15" customHeight="1" hidden="1">
      <c r="B30" s="20"/>
      <c r="E30" s="25" t="s">
        <v>39</v>
      </c>
      <c r="F30" s="26">
        <v>0.15</v>
      </c>
      <c r="G30" s="73" t="s">
        <v>36</v>
      </c>
      <c r="H30" s="332">
        <f>SUM($BH$70:$BH$74)</f>
        <v>0</v>
      </c>
      <c r="I30" s="286"/>
      <c r="J30" s="286"/>
      <c r="M30" s="332">
        <v>0</v>
      </c>
      <c r="N30" s="286"/>
      <c r="O30" s="286"/>
      <c r="P30" s="286"/>
      <c r="R30" s="23"/>
    </row>
    <row r="31" spans="2:18" s="6" customFormat="1" ht="15" customHeight="1" hidden="1">
      <c r="B31" s="20"/>
      <c r="E31" s="25" t="s">
        <v>40</v>
      </c>
      <c r="F31" s="26">
        <v>0</v>
      </c>
      <c r="G31" s="73" t="s">
        <v>36</v>
      </c>
      <c r="H31" s="332">
        <f>SUM($BI$70:$BI$74)</f>
        <v>0</v>
      </c>
      <c r="I31" s="286"/>
      <c r="J31" s="286"/>
      <c r="M31" s="332">
        <v>0</v>
      </c>
      <c r="N31" s="286"/>
      <c r="O31" s="286"/>
      <c r="P31" s="286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41</v>
      </c>
      <c r="E33" s="31"/>
      <c r="F33" s="31"/>
      <c r="G33" s="74" t="s">
        <v>42</v>
      </c>
      <c r="H33" s="32" t="s">
        <v>43</v>
      </c>
      <c r="I33" s="31"/>
      <c r="J33" s="31"/>
      <c r="K33" s="31"/>
      <c r="L33" s="283">
        <f>ROUNDUP(SUM($M$25:$M$31),2)</f>
        <v>0</v>
      </c>
      <c r="M33" s="279"/>
      <c r="N33" s="279"/>
      <c r="O33" s="279"/>
      <c r="P33" s="284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5"/>
    </row>
    <row r="39" spans="2:18" s="6" customFormat="1" ht="37.5" customHeight="1">
      <c r="B39" s="20"/>
      <c r="C39" s="285" t="s">
        <v>80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333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335" t="str">
        <f>$F$6</f>
        <v>OUKramolna - Obecní úřad Kramolna - zateplení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3"/>
    </row>
    <row r="42" spans="2:18" s="6" customFormat="1" ht="15" customHeight="1">
      <c r="B42" s="20"/>
      <c r="C42" s="14" t="s">
        <v>773</v>
      </c>
      <c r="F42" s="287" t="str">
        <f>$F$7</f>
        <v>ost - Vedlejší a ostatní náklady</v>
      </c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18</v>
      </c>
      <c r="F44" s="16" t="str">
        <f>$F$10</f>
        <v>Kramolna</v>
      </c>
      <c r="K44" s="15" t="s">
        <v>20</v>
      </c>
      <c r="M44" s="326" t="str">
        <f>IF($O$10="","",$O$10)</f>
        <v>28.02.2013</v>
      </c>
      <c r="N44" s="286"/>
      <c r="O44" s="286"/>
      <c r="P44" s="286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22</v>
      </c>
      <c r="F46" s="16" t="str">
        <f>$E$13</f>
        <v>Obec Kramolna</v>
      </c>
      <c r="K46" s="15" t="s">
        <v>28</v>
      </c>
      <c r="M46" s="288" t="str">
        <f>$E$19</f>
        <v>INS spol.s r.o., Parkány 413, Náchod</v>
      </c>
      <c r="N46" s="286"/>
      <c r="O46" s="286"/>
      <c r="P46" s="286"/>
      <c r="Q46" s="286"/>
      <c r="R46" s="23"/>
    </row>
    <row r="47" spans="2:18" s="6" customFormat="1" ht="15" customHeight="1">
      <c r="B47" s="20"/>
      <c r="C47" s="15" t="s">
        <v>26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330" t="s">
        <v>81</v>
      </c>
      <c r="D49" s="331"/>
      <c r="E49" s="331"/>
      <c r="F49" s="331"/>
      <c r="G49" s="331"/>
      <c r="H49" s="29"/>
      <c r="I49" s="29"/>
      <c r="J49" s="29"/>
      <c r="K49" s="29"/>
      <c r="L49" s="29"/>
      <c r="M49" s="29"/>
      <c r="N49" s="330" t="s">
        <v>82</v>
      </c>
      <c r="O49" s="331"/>
      <c r="P49" s="331"/>
      <c r="Q49" s="331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1" t="s">
        <v>83</v>
      </c>
      <c r="N51" s="276">
        <f>ROUNDUP($N$70,2)</f>
        <v>0</v>
      </c>
      <c r="O51" s="286"/>
      <c r="P51" s="286"/>
      <c r="Q51" s="286"/>
      <c r="R51" s="23"/>
      <c r="AU51" s="6" t="s">
        <v>84</v>
      </c>
    </row>
    <row r="52" spans="2:18" s="76" customFormat="1" ht="25.5" customHeight="1">
      <c r="B52" s="77"/>
      <c r="D52" s="78" t="s">
        <v>775</v>
      </c>
      <c r="N52" s="329">
        <f>ROUNDUP($N$71,2)</f>
        <v>0</v>
      </c>
      <c r="O52" s="325"/>
      <c r="P52" s="325"/>
      <c r="Q52" s="325"/>
      <c r="R52" s="79"/>
    </row>
    <row r="53" spans="2:18" s="6" customFormat="1" ht="22.5" customHeight="1">
      <c r="B53" s="20"/>
      <c r="R53" s="23"/>
    </row>
    <row r="54" spans="2:18" s="6" customFormat="1" ht="7.5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</row>
    <row r="58" spans="2:19" s="6" customFormat="1" ht="7.5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20"/>
    </row>
    <row r="59" spans="2:19" s="6" customFormat="1" ht="37.5" customHeight="1">
      <c r="B59" s="20"/>
      <c r="C59" s="285" t="s">
        <v>110</v>
      </c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0"/>
    </row>
    <row r="60" spans="2:19" s="6" customFormat="1" ht="7.5" customHeight="1">
      <c r="B60" s="20"/>
      <c r="S60" s="20"/>
    </row>
    <row r="61" spans="2:19" s="6" customFormat="1" ht="15" customHeight="1">
      <c r="B61" s="20"/>
      <c r="C61" s="15" t="s">
        <v>15</v>
      </c>
      <c r="F61" s="335" t="str">
        <f>$F$6</f>
        <v>OUKramolna - Obecní úřad Kramolna - zateplení</v>
      </c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S61" s="20"/>
    </row>
    <row r="62" spans="2:19" s="6" customFormat="1" ht="15" customHeight="1">
      <c r="B62" s="20"/>
      <c r="C62" s="14" t="s">
        <v>773</v>
      </c>
      <c r="F62" s="287" t="str">
        <f>$F$7</f>
        <v>ost - Vedlejší a ostatní náklady</v>
      </c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S62" s="20"/>
    </row>
    <row r="63" spans="2:19" s="6" customFormat="1" ht="7.5" customHeight="1">
      <c r="B63" s="20"/>
      <c r="S63" s="20"/>
    </row>
    <row r="64" spans="2:19" s="6" customFormat="1" ht="18.75" customHeight="1">
      <c r="B64" s="20"/>
      <c r="C64" s="15" t="s">
        <v>18</v>
      </c>
      <c r="F64" s="16" t="str">
        <f>$F$10</f>
        <v>Kramolna</v>
      </c>
      <c r="K64" s="15" t="s">
        <v>20</v>
      </c>
      <c r="M64" s="326" t="str">
        <f>IF($O$10="","",$O$10)</f>
        <v>28.02.2013</v>
      </c>
      <c r="N64" s="286"/>
      <c r="O64" s="286"/>
      <c r="P64" s="286"/>
      <c r="S64" s="20"/>
    </row>
    <row r="65" spans="2:19" s="6" customFormat="1" ht="7.5" customHeight="1">
      <c r="B65" s="20"/>
      <c r="S65" s="20"/>
    </row>
    <row r="66" spans="2:19" s="6" customFormat="1" ht="15.75" customHeight="1">
      <c r="B66" s="20"/>
      <c r="C66" s="15" t="s">
        <v>22</v>
      </c>
      <c r="F66" s="16" t="str">
        <f>$E$13</f>
        <v>Obec Kramolna</v>
      </c>
      <c r="K66" s="15" t="s">
        <v>28</v>
      </c>
      <c r="M66" s="288" t="str">
        <f>$E$19</f>
        <v>INS spol.s r.o., Parkány 413, Náchod</v>
      </c>
      <c r="N66" s="286"/>
      <c r="O66" s="286"/>
      <c r="P66" s="286"/>
      <c r="Q66" s="286"/>
      <c r="S66" s="20"/>
    </row>
    <row r="67" spans="2:19" s="6" customFormat="1" ht="15" customHeight="1">
      <c r="B67" s="20"/>
      <c r="C67" s="15" t="s">
        <v>26</v>
      </c>
      <c r="F67" s="16" t="str">
        <f>IF($E$16="","",$E$16)</f>
        <v>Vyplň údaj</v>
      </c>
      <c r="S67" s="20"/>
    </row>
    <row r="68" spans="2:19" s="6" customFormat="1" ht="11.25" customHeight="1">
      <c r="B68" s="20"/>
      <c r="S68" s="20"/>
    </row>
    <row r="69" spans="2:27" s="84" customFormat="1" ht="30" customHeight="1">
      <c r="B69" s="85"/>
      <c r="C69" s="86" t="s">
        <v>111</v>
      </c>
      <c r="D69" s="87" t="s">
        <v>50</v>
      </c>
      <c r="E69" s="87" t="s">
        <v>46</v>
      </c>
      <c r="F69" s="327" t="s">
        <v>112</v>
      </c>
      <c r="G69" s="328"/>
      <c r="H69" s="328"/>
      <c r="I69" s="328"/>
      <c r="J69" s="87" t="s">
        <v>113</v>
      </c>
      <c r="K69" s="87" t="s">
        <v>114</v>
      </c>
      <c r="L69" s="327" t="s">
        <v>115</v>
      </c>
      <c r="M69" s="328"/>
      <c r="N69" s="327" t="s">
        <v>116</v>
      </c>
      <c r="O69" s="328"/>
      <c r="P69" s="328"/>
      <c r="Q69" s="328"/>
      <c r="R69" s="88" t="s">
        <v>117</v>
      </c>
      <c r="S69" s="85"/>
      <c r="T69" s="46" t="s">
        <v>118</v>
      </c>
      <c r="U69" s="47" t="s">
        <v>34</v>
      </c>
      <c r="V69" s="47" t="s">
        <v>119</v>
      </c>
      <c r="W69" s="47" t="s">
        <v>120</v>
      </c>
      <c r="X69" s="47" t="s">
        <v>121</v>
      </c>
      <c r="Y69" s="47" t="s">
        <v>122</v>
      </c>
      <c r="Z69" s="47" t="s">
        <v>123</v>
      </c>
      <c r="AA69" s="48" t="s">
        <v>124</v>
      </c>
    </row>
    <row r="70" spans="2:63" s="6" customFormat="1" ht="30" customHeight="1">
      <c r="B70" s="20"/>
      <c r="C70" s="51" t="s">
        <v>83</v>
      </c>
      <c r="N70" s="312">
        <f>$BK$70</f>
        <v>0</v>
      </c>
      <c r="O70" s="286"/>
      <c r="P70" s="286"/>
      <c r="Q70" s="286"/>
      <c r="S70" s="20"/>
      <c r="T70" s="50"/>
      <c r="U70" s="42"/>
      <c r="V70" s="42"/>
      <c r="W70" s="89">
        <f>$W$71</f>
        <v>0</v>
      </c>
      <c r="X70" s="42"/>
      <c r="Y70" s="89">
        <f>$Y$71</f>
        <v>0</v>
      </c>
      <c r="Z70" s="42"/>
      <c r="AA70" s="90">
        <f>$AA$71</f>
        <v>0</v>
      </c>
      <c r="AT70" s="6" t="s">
        <v>64</v>
      </c>
      <c r="AU70" s="6" t="s">
        <v>84</v>
      </c>
      <c r="BK70" s="91">
        <f>$BK$71</f>
        <v>0</v>
      </c>
    </row>
    <row r="71" spans="2:63" s="92" customFormat="1" ht="37.5" customHeight="1">
      <c r="B71" s="93"/>
      <c r="D71" s="94" t="s">
        <v>775</v>
      </c>
      <c r="N71" s="304">
        <f>$BK$71</f>
        <v>0</v>
      </c>
      <c r="O71" s="303"/>
      <c r="P71" s="303"/>
      <c r="Q71" s="303"/>
      <c r="S71" s="93"/>
      <c r="T71" s="96"/>
      <c r="W71" s="97">
        <f>SUM($W$72:$W$74)</f>
        <v>0</v>
      </c>
      <c r="Y71" s="97">
        <f>SUM($Y$72:$Y$74)</f>
        <v>0</v>
      </c>
      <c r="AA71" s="98">
        <f>SUM($AA$72:$AA$74)</f>
        <v>0</v>
      </c>
      <c r="AR71" s="95" t="s">
        <v>293</v>
      </c>
      <c r="AT71" s="95" t="s">
        <v>64</v>
      </c>
      <c r="AU71" s="95" t="s">
        <v>65</v>
      </c>
      <c r="AY71" s="95" t="s">
        <v>125</v>
      </c>
      <c r="BK71" s="99">
        <f>SUM($BK$72:$BK$74)</f>
        <v>0</v>
      </c>
    </row>
    <row r="72" spans="2:65" s="6" customFormat="1" ht="15.75" customHeight="1">
      <c r="B72" s="20"/>
      <c r="C72" s="101" t="s">
        <v>71</v>
      </c>
      <c r="D72" s="101" t="s">
        <v>127</v>
      </c>
      <c r="E72" s="102" t="s">
        <v>776</v>
      </c>
      <c r="F72" s="308" t="s">
        <v>777</v>
      </c>
      <c r="G72" s="306"/>
      <c r="H72" s="306"/>
      <c r="I72" s="306"/>
      <c r="J72" s="104" t="s">
        <v>778</v>
      </c>
      <c r="K72" s="105">
        <v>1</v>
      </c>
      <c r="L72" s="309"/>
      <c r="M72" s="306"/>
      <c r="N72" s="305">
        <f>ROUND($L$72*$K$72,2)</f>
        <v>0</v>
      </c>
      <c r="O72" s="306"/>
      <c r="P72" s="306"/>
      <c r="Q72" s="306"/>
      <c r="R72" s="103" t="s">
        <v>131</v>
      </c>
      <c r="S72" s="20"/>
      <c r="T72" s="106"/>
      <c r="U72" s="107" t="s">
        <v>35</v>
      </c>
      <c r="X72" s="108">
        <v>0</v>
      </c>
      <c r="Y72" s="108">
        <f>$X$72*$K$72</f>
        <v>0</v>
      </c>
      <c r="Z72" s="108">
        <v>0</v>
      </c>
      <c r="AA72" s="109">
        <f>$Z$72*$K$72</f>
        <v>0</v>
      </c>
      <c r="AR72" s="69" t="s">
        <v>779</v>
      </c>
      <c r="AT72" s="69" t="s">
        <v>127</v>
      </c>
      <c r="AU72" s="69" t="s">
        <v>71</v>
      </c>
      <c r="AY72" s="6" t="s">
        <v>125</v>
      </c>
      <c r="BE72" s="110">
        <f>IF($U$72="základní",$N$72,0)</f>
        <v>0</v>
      </c>
      <c r="BF72" s="110">
        <f>IF($U$72="snížená",$N$72,0)</f>
        <v>0</v>
      </c>
      <c r="BG72" s="110">
        <f>IF($U$72="zákl. přenesená",$N$72,0)</f>
        <v>0</v>
      </c>
      <c r="BH72" s="110">
        <f>IF($U$72="sníž. přenesená",$N$72,0)</f>
        <v>0</v>
      </c>
      <c r="BI72" s="110">
        <f>IF($U$72="nulová",$N$72,0)</f>
        <v>0</v>
      </c>
      <c r="BJ72" s="69" t="s">
        <v>71</v>
      </c>
      <c r="BK72" s="110">
        <f>ROUND($L$72*$K$72,2)</f>
        <v>0</v>
      </c>
      <c r="BL72" s="69" t="s">
        <v>779</v>
      </c>
      <c r="BM72" s="69" t="s">
        <v>780</v>
      </c>
    </row>
    <row r="73" spans="2:65" s="6" customFormat="1" ht="15.75" customHeight="1">
      <c r="B73" s="20"/>
      <c r="C73" s="104" t="s">
        <v>76</v>
      </c>
      <c r="D73" s="104" t="s">
        <v>127</v>
      </c>
      <c r="E73" s="102" t="s">
        <v>781</v>
      </c>
      <c r="F73" s="308" t="s">
        <v>782</v>
      </c>
      <c r="G73" s="306"/>
      <c r="H73" s="306"/>
      <c r="I73" s="306"/>
      <c r="J73" s="104" t="s">
        <v>778</v>
      </c>
      <c r="K73" s="105">
        <v>1</v>
      </c>
      <c r="L73" s="309"/>
      <c r="M73" s="306"/>
      <c r="N73" s="305">
        <f>ROUND($L$73*$K$73,2)</f>
        <v>0</v>
      </c>
      <c r="O73" s="306"/>
      <c r="P73" s="306"/>
      <c r="Q73" s="306"/>
      <c r="R73" s="103" t="s">
        <v>131</v>
      </c>
      <c r="S73" s="20"/>
      <c r="T73" s="106"/>
      <c r="U73" s="107" t="s">
        <v>35</v>
      </c>
      <c r="X73" s="108">
        <v>0</v>
      </c>
      <c r="Y73" s="108">
        <f>$X$73*$K$73</f>
        <v>0</v>
      </c>
      <c r="Z73" s="108">
        <v>0</v>
      </c>
      <c r="AA73" s="109">
        <f>$Z$73*$K$73</f>
        <v>0</v>
      </c>
      <c r="AR73" s="69" t="s">
        <v>779</v>
      </c>
      <c r="AT73" s="69" t="s">
        <v>127</v>
      </c>
      <c r="AU73" s="69" t="s">
        <v>71</v>
      </c>
      <c r="AY73" s="69" t="s">
        <v>125</v>
      </c>
      <c r="BE73" s="110">
        <f>IF($U$73="základní",$N$73,0)</f>
        <v>0</v>
      </c>
      <c r="BF73" s="110">
        <f>IF($U$73="snížená",$N$73,0)</f>
        <v>0</v>
      </c>
      <c r="BG73" s="110">
        <f>IF($U$73="zákl. přenesená",$N$73,0)</f>
        <v>0</v>
      </c>
      <c r="BH73" s="110">
        <f>IF($U$73="sníž. přenesená",$N$73,0)</f>
        <v>0</v>
      </c>
      <c r="BI73" s="110">
        <f>IF($U$73="nulová",$N$73,0)</f>
        <v>0</v>
      </c>
      <c r="BJ73" s="69" t="s">
        <v>71</v>
      </c>
      <c r="BK73" s="110">
        <f>ROUND($L$73*$K$73,2)</f>
        <v>0</v>
      </c>
      <c r="BL73" s="69" t="s">
        <v>779</v>
      </c>
      <c r="BM73" s="69" t="s">
        <v>783</v>
      </c>
    </row>
    <row r="74" spans="2:65" s="6" customFormat="1" ht="15.75" customHeight="1">
      <c r="B74" s="20"/>
      <c r="C74" s="104" t="s">
        <v>252</v>
      </c>
      <c r="D74" s="104" t="s">
        <v>127</v>
      </c>
      <c r="E74" s="102" t="s">
        <v>784</v>
      </c>
      <c r="F74" s="308" t="s">
        <v>785</v>
      </c>
      <c r="G74" s="306"/>
      <c r="H74" s="306"/>
      <c r="I74" s="306"/>
      <c r="J74" s="104" t="s">
        <v>778</v>
      </c>
      <c r="K74" s="105">
        <v>1</v>
      </c>
      <c r="L74" s="309"/>
      <c r="M74" s="306"/>
      <c r="N74" s="305">
        <f>ROUND($L$74*$K$74,2)</f>
        <v>0</v>
      </c>
      <c r="O74" s="306"/>
      <c r="P74" s="306"/>
      <c r="Q74" s="306"/>
      <c r="R74" s="103" t="s">
        <v>131</v>
      </c>
      <c r="S74" s="20"/>
      <c r="T74" s="106"/>
      <c r="U74" s="140" t="s">
        <v>35</v>
      </c>
      <c r="V74" s="141"/>
      <c r="W74" s="141"/>
      <c r="X74" s="142">
        <v>0</v>
      </c>
      <c r="Y74" s="142">
        <f>$X$74*$K$74</f>
        <v>0</v>
      </c>
      <c r="Z74" s="142">
        <v>0</v>
      </c>
      <c r="AA74" s="143">
        <f>$Z$74*$K$74</f>
        <v>0</v>
      </c>
      <c r="AR74" s="69" t="s">
        <v>786</v>
      </c>
      <c r="AT74" s="69" t="s">
        <v>127</v>
      </c>
      <c r="AU74" s="69" t="s">
        <v>71</v>
      </c>
      <c r="AY74" s="69" t="s">
        <v>125</v>
      </c>
      <c r="BE74" s="110">
        <f>IF($U$74="základní",$N$74,0)</f>
        <v>0</v>
      </c>
      <c r="BF74" s="110">
        <f>IF($U$74="snížená",$N$74,0)</f>
        <v>0</v>
      </c>
      <c r="BG74" s="110">
        <f>IF($U$74="zákl. přenesená",$N$74,0)</f>
        <v>0</v>
      </c>
      <c r="BH74" s="110">
        <f>IF($U$74="sníž. přenesená",$N$74,0)</f>
        <v>0</v>
      </c>
      <c r="BI74" s="110">
        <f>IF($U$74="nulová",$N$74,0)</f>
        <v>0</v>
      </c>
      <c r="BJ74" s="69" t="s">
        <v>71</v>
      </c>
      <c r="BK74" s="110">
        <f>ROUND($L$74*$K$74,2)</f>
        <v>0</v>
      </c>
      <c r="BL74" s="69" t="s">
        <v>786</v>
      </c>
      <c r="BM74" s="69" t="s">
        <v>787</v>
      </c>
    </row>
    <row r="75" spans="2:19" s="6" customFormat="1" ht="7.5" customHeight="1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20"/>
    </row>
    <row r="455" s="2" customFormat="1" ht="14.25" customHeight="1"/>
  </sheetData>
  <sheetProtection/>
  <mergeCells count="54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C59:R59"/>
    <mergeCell ref="F61:Q61"/>
    <mergeCell ref="F62:Q62"/>
    <mergeCell ref="M64:P64"/>
    <mergeCell ref="L69:M69"/>
    <mergeCell ref="N69:Q69"/>
    <mergeCell ref="F72:I72"/>
    <mergeCell ref="L72:M72"/>
    <mergeCell ref="N72:Q72"/>
    <mergeCell ref="N70:Q70"/>
    <mergeCell ref="N71:Q71"/>
    <mergeCell ref="H1:K1"/>
    <mergeCell ref="S2:AC2"/>
    <mergeCell ref="F73:I73"/>
    <mergeCell ref="L73:M73"/>
    <mergeCell ref="N73:Q73"/>
    <mergeCell ref="F74:I74"/>
    <mergeCell ref="L74:M74"/>
    <mergeCell ref="N74:Q74"/>
    <mergeCell ref="M66:Q66"/>
    <mergeCell ref="F69:I69"/>
  </mergeCells>
  <hyperlinks>
    <hyperlink ref="F1:G1" location="C2" tooltip="Krycí list soupisu" display="1) Krycí list soupisu"/>
    <hyperlink ref="H1:K1" location="C49" tooltip="Rekapitulace" display="2) Rekapitulace"/>
    <hyperlink ref="L1:M1" location="C6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s="156" customFormat="1" ht="45" customHeight="1">
      <c r="B3" s="154"/>
      <c r="C3" s="338" t="s">
        <v>795</v>
      </c>
      <c r="D3" s="338"/>
      <c r="E3" s="338"/>
      <c r="F3" s="338"/>
      <c r="G3" s="338"/>
      <c r="H3" s="338"/>
      <c r="I3" s="338"/>
      <c r="J3" s="338"/>
      <c r="K3" s="155"/>
    </row>
    <row r="4" spans="2:11" ht="25.5" customHeight="1">
      <c r="B4" s="157"/>
      <c r="C4" s="343" t="s">
        <v>796</v>
      </c>
      <c r="D4" s="343"/>
      <c r="E4" s="343"/>
      <c r="F4" s="343"/>
      <c r="G4" s="343"/>
      <c r="H4" s="343"/>
      <c r="I4" s="343"/>
      <c r="J4" s="343"/>
      <c r="K4" s="158"/>
    </row>
    <row r="5" spans="2:11" ht="5.25" customHeight="1">
      <c r="B5" s="157"/>
      <c r="C5" s="159"/>
      <c r="D5" s="159"/>
      <c r="E5" s="159"/>
      <c r="F5" s="159"/>
      <c r="G5" s="159"/>
      <c r="H5" s="159"/>
      <c r="I5" s="159"/>
      <c r="J5" s="159"/>
      <c r="K5" s="158"/>
    </row>
    <row r="6" spans="2:11" ht="15" customHeight="1">
      <c r="B6" s="157"/>
      <c r="C6" s="340" t="s">
        <v>797</v>
      </c>
      <c r="D6" s="340"/>
      <c r="E6" s="340"/>
      <c r="F6" s="340"/>
      <c r="G6" s="340"/>
      <c r="H6" s="340"/>
      <c r="I6" s="340"/>
      <c r="J6" s="340"/>
      <c r="K6" s="158"/>
    </row>
    <row r="7" spans="2:11" ht="15" customHeight="1">
      <c r="B7" s="161"/>
      <c r="C7" s="340" t="s">
        <v>798</v>
      </c>
      <c r="D7" s="340"/>
      <c r="E7" s="340"/>
      <c r="F7" s="340"/>
      <c r="G7" s="340"/>
      <c r="H7" s="340"/>
      <c r="I7" s="340"/>
      <c r="J7" s="340"/>
      <c r="K7" s="158"/>
    </row>
    <row r="8" spans="2:11" ht="12.75" customHeight="1">
      <c r="B8" s="161"/>
      <c r="C8" s="160"/>
      <c r="D8" s="160"/>
      <c r="E8" s="160"/>
      <c r="F8" s="160"/>
      <c r="G8" s="160"/>
      <c r="H8" s="160"/>
      <c r="I8" s="160"/>
      <c r="J8" s="160"/>
      <c r="K8" s="158"/>
    </row>
    <row r="9" spans="2:11" ht="15" customHeight="1">
      <c r="B9" s="161"/>
      <c r="C9" s="340" t="s">
        <v>799</v>
      </c>
      <c r="D9" s="340"/>
      <c r="E9" s="340"/>
      <c r="F9" s="340"/>
      <c r="G9" s="340"/>
      <c r="H9" s="340"/>
      <c r="I9" s="340"/>
      <c r="J9" s="340"/>
      <c r="K9" s="158"/>
    </row>
    <row r="10" spans="2:11" ht="15" customHeight="1">
      <c r="B10" s="161"/>
      <c r="C10" s="160"/>
      <c r="D10" s="340" t="s">
        <v>800</v>
      </c>
      <c r="E10" s="340"/>
      <c r="F10" s="340"/>
      <c r="G10" s="340"/>
      <c r="H10" s="340"/>
      <c r="I10" s="340"/>
      <c r="J10" s="340"/>
      <c r="K10" s="158"/>
    </row>
    <row r="11" spans="2:11" ht="15" customHeight="1">
      <c r="B11" s="161"/>
      <c r="C11" s="162"/>
      <c r="D11" s="340" t="s">
        <v>801</v>
      </c>
      <c r="E11" s="340"/>
      <c r="F11" s="340"/>
      <c r="G11" s="340"/>
      <c r="H11" s="340"/>
      <c r="I11" s="340"/>
      <c r="J11" s="340"/>
      <c r="K11" s="158"/>
    </row>
    <row r="12" spans="2:11" ht="12.75" customHeight="1">
      <c r="B12" s="161"/>
      <c r="C12" s="162"/>
      <c r="D12" s="162"/>
      <c r="E12" s="162"/>
      <c r="F12" s="162"/>
      <c r="G12" s="162"/>
      <c r="H12" s="162"/>
      <c r="I12" s="162"/>
      <c r="J12" s="162"/>
      <c r="K12" s="158"/>
    </row>
    <row r="13" spans="2:11" ht="15" customHeight="1">
      <c r="B13" s="161"/>
      <c r="C13" s="162"/>
      <c r="D13" s="340" t="s">
        <v>802</v>
      </c>
      <c r="E13" s="340"/>
      <c r="F13" s="340"/>
      <c r="G13" s="340"/>
      <c r="H13" s="340"/>
      <c r="I13" s="340"/>
      <c r="J13" s="340"/>
      <c r="K13" s="158"/>
    </row>
    <row r="14" spans="2:11" ht="15" customHeight="1">
      <c r="B14" s="161"/>
      <c r="C14" s="162"/>
      <c r="D14" s="340" t="s">
        <v>803</v>
      </c>
      <c r="E14" s="340"/>
      <c r="F14" s="340"/>
      <c r="G14" s="340"/>
      <c r="H14" s="340"/>
      <c r="I14" s="340"/>
      <c r="J14" s="340"/>
      <c r="K14" s="158"/>
    </row>
    <row r="15" spans="2:11" ht="15" customHeight="1">
      <c r="B15" s="161"/>
      <c r="C15" s="162"/>
      <c r="D15" s="340" t="s">
        <v>804</v>
      </c>
      <c r="E15" s="340"/>
      <c r="F15" s="340"/>
      <c r="G15" s="340"/>
      <c r="H15" s="340"/>
      <c r="I15" s="340"/>
      <c r="J15" s="340"/>
      <c r="K15" s="158"/>
    </row>
    <row r="16" spans="2:11" ht="15" customHeight="1">
      <c r="B16" s="161"/>
      <c r="C16" s="162"/>
      <c r="D16" s="162"/>
      <c r="E16" s="163" t="s">
        <v>70</v>
      </c>
      <c r="F16" s="340" t="s">
        <v>805</v>
      </c>
      <c r="G16" s="340"/>
      <c r="H16" s="340"/>
      <c r="I16" s="340"/>
      <c r="J16" s="340"/>
      <c r="K16" s="158"/>
    </row>
    <row r="17" spans="2:11" ht="15" customHeight="1">
      <c r="B17" s="161"/>
      <c r="C17" s="162"/>
      <c r="D17" s="162"/>
      <c r="E17" s="163" t="s">
        <v>806</v>
      </c>
      <c r="F17" s="340" t="s">
        <v>807</v>
      </c>
      <c r="G17" s="340"/>
      <c r="H17" s="340"/>
      <c r="I17" s="340"/>
      <c r="J17" s="340"/>
      <c r="K17" s="158"/>
    </row>
    <row r="18" spans="2:11" ht="15" customHeight="1">
      <c r="B18" s="161"/>
      <c r="C18" s="162"/>
      <c r="D18" s="162"/>
      <c r="E18" s="163" t="s">
        <v>808</v>
      </c>
      <c r="F18" s="340" t="s">
        <v>809</v>
      </c>
      <c r="G18" s="340"/>
      <c r="H18" s="340"/>
      <c r="I18" s="340"/>
      <c r="J18" s="340"/>
      <c r="K18" s="158"/>
    </row>
    <row r="19" spans="2:11" ht="15" customHeight="1">
      <c r="B19" s="161"/>
      <c r="C19" s="162"/>
      <c r="D19" s="162"/>
      <c r="E19" s="163" t="s">
        <v>810</v>
      </c>
      <c r="F19" s="340" t="s">
        <v>74</v>
      </c>
      <c r="G19" s="340"/>
      <c r="H19" s="340"/>
      <c r="I19" s="340"/>
      <c r="J19" s="340"/>
      <c r="K19" s="158"/>
    </row>
    <row r="20" spans="2:11" ht="15" customHeight="1">
      <c r="B20" s="161"/>
      <c r="C20" s="162"/>
      <c r="D20" s="162"/>
      <c r="E20" s="163" t="s">
        <v>811</v>
      </c>
      <c r="F20" s="340" t="s">
        <v>812</v>
      </c>
      <c r="G20" s="340"/>
      <c r="H20" s="340"/>
      <c r="I20" s="340"/>
      <c r="J20" s="340"/>
      <c r="K20" s="158"/>
    </row>
    <row r="21" spans="2:11" ht="15" customHeight="1">
      <c r="B21" s="161"/>
      <c r="C21" s="162"/>
      <c r="D21" s="162"/>
      <c r="E21" s="163" t="s">
        <v>813</v>
      </c>
      <c r="F21" s="340" t="s">
        <v>814</v>
      </c>
      <c r="G21" s="340"/>
      <c r="H21" s="340"/>
      <c r="I21" s="340"/>
      <c r="J21" s="340"/>
      <c r="K21" s="158"/>
    </row>
    <row r="22" spans="2:11" ht="12.75" customHeight="1">
      <c r="B22" s="161"/>
      <c r="C22" s="162"/>
      <c r="D22" s="162"/>
      <c r="E22" s="162"/>
      <c r="F22" s="162"/>
      <c r="G22" s="162"/>
      <c r="H22" s="162"/>
      <c r="I22" s="162"/>
      <c r="J22" s="162"/>
      <c r="K22" s="158"/>
    </row>
    <row r="23" spans="2:11" ht="15" customHeight="1">
      <c r="B23" s="161"/>
      <c r="C23" s="340" t="s">
        <v>815</v>
      </c>
      <c r="D23" s="340"/>
      <c r="E23" s="340"/>
      <c r="F23" s="340"/>
      <c r="G23" s="340"/>
      <c r="H23" s="340"/>
      <c r="I23" s="340"/>
      <c r="J23" s="340"/>
      <c r="K23" s="158"/>
    </row>
    <row r="24" spans="2:11" ht="15" customHeight="1">
      <c r="B24" s="161"/>
      <c r="C24" s="340" t="s">
        <v>816</v>
      </c>
      <c r="D24" s="340"/>
      <c r="E24" s="340"/>
      <c r="F24" s="340"/>
      <c r="G24" s="340"/>
      <c r="H24" s="340"/>
      <c r="I24" s="340"/>
      <c r="J24" s="340"/>
      <c r="K24" s="158"/>
    </row>
    <row r="25" spans="2:11" ht="15" customHeight="1">
      <c r="B25" s="161"/>
      <c r="C25" s="160"/>
      <c r="D25" s="340" t="s">
        <v>817</v>
      </c>
      <c r="E25" s="340"/>
      <c r="F25" s="340"/>
      <c r="G25" s="340"/>
      <c r="H25" s="340"/>
      <c r="I25" s="340"/>
      <c r="J25" s="340"/>
      <c r="K25" s="158"/>
    </row>
    <row r="26" spans="2:11" ht="15" customHeight="1">
      <c r="B26" s="161"/>
      <c r="C26" s="162"/>
      <c r="D26" s="340" t="s">
        <v>818</v>
      </c>
      <c r="E26" s="340"/>
      <c r="F26" s="340"/>
      <c r="G26" s="340"/>
      <c r="H26" s="340"/>
      <c r="I26" s="340"/>
      <c r="J26" s="340"/>
      <c r="K26" s="158"/>
    </row>
    <row r="27" spans="2:11" ht="12.75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58"/>
    </row>
    <row r="28" spans="2:11" ht="15" customHeight="1">
      <c r="B28" s="161"/>
      <c r="C28" s="162"/>
      <c r="D28" s="340" t="s">
        <v>819</v>
      </c>
      <c r="E28" s="340"/>
      <c r="F28" s="340"/>
      <c r="G28" s="340"/>
      <c r="H28" s="340"/>
      <c r="I28" s="340"/>
      <c r="J28" s="340"/>
      <c r="K28" s="158"/>
    </row>
    <row r="29" spans="2:11" ht="15" customHeight="1">
      <c r="B29" s="161"/>
      <c r="C29" s="162"/>
      <c r="D29" s="340" t="s">
        <v>820</v>
      </c>
      <c r="E29" s="340"/>
      <c r="F29" s="340"/>
      <c r="G29" s="340"/>
      <c r="H29" s="340"/>
      <c r="I29" s="340"/>
      <c r="J29" s="340"/>
      <c r="K29" s="158"/>
    </row>
    <row r="30" spans="2:11" ht="12.7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58"/>
    </row>
    <row r="31" spans="2:11" ht="15" customHeight="1">
      <c r="B31" s="161"/>
      <c r="C31" s="162"/>
      <c r="D31" s="340" t="s">
        <v>821</v>
      </c>
      <c r="E31" s="340"/>
      <c r="F31" s="340"/>
      <c r="G31" s="340"/>
      <c r="H31" s="340"/>
      <c r="I31" s="340"/>
      <c r="J31" s="340"/>
      <c r="K31" s="158"/>
    </row>
    <row r="32" spans="2:11" ht="15" customHeight="1">
      <c r="B32" s="161"/>
      <c r="C32" s="162"/>
      <c r="D32" s="340" t="s">
        <v>822</v>
      </c>
      <c r="E32" s="340"/>
      <c r="F32" s="340"/>
      <c r="G32" s="340"/>
      <c r="H32" s="340"/>
      <c r="I32" s="340"/>
      <c r="J32" s="340"/>
      <c r="K32" s="158"/>
    </row>
    <row r="33" spans="2:11" ht="15" customHeight="1">
      <c r="B33" s="161"/>
      <c r="C33" s="162"/>
      <c r="D33" s="340" t="s">
        <v>823</v>
      </c>
      <c r="E33" s="340"/>
      <c r="F33" s="340"/>
      <c r="G33" s="340"/>
      <c r="H33" s="340"/>
      <c r="I33" s="340"/>
      <c r="J33" s="340"/>
      <c r="K33" s="158"/>
    </row>
    <row r="34" spans="2:11" ht="15" customHeight="1">
      <c r="B34" s="161"/>
      <c r="C34" s="162"/>
      <c r="D34" s="160"/>
      <c r="E34" s="164" t="s">
        <v>111</v>
      </c>
      <c r="F34" s="160"/>
      <c r="G34" s="340" t="s">
        <v>824</v>
      </c>
      <c r="H34" s="340"/>
      <c r="I34" s="340"/>
      <c r="J34" s="340"/>
      <c r="K34" s="158"/>
    </row>
    <row r="35" spans="2:11" ht="15" customHeight="1">
      <c r="B35" s="161"/>
      <c r="C35" s="162"/>
      <c r="D35" s="160"/>
      <c r="E35" s="164" t="s">
        <v>825</v>
      </c>
      <c r="F35" s="160"/>
      <c r="G35" s="340" t="s">
        <v>826</v>
      </c>
      <c r="H35" s="340"/>
      <c r="I35" s="340"/>
      <c r="J35" s="340"/>
      <c r="K35" s="158"/>
    </row>
    <row r="36" spans="2:11" ht="15" customHeight="1">
      <c r="B36" s="161"/>
      <c r="C36" s="162"/>
      <c r="D36" s="160"/>
      <c r="E36" s="164" t="s">
        <v>46</v>
      </c>
      <c r="F36" s="160"/>
      <c r="G36" s="340" t="s">
        <v>827</v>
      </c>
      <c r="H36" s="340"/>
      <c r="I36" s="340"/>
      <c r="J36" s="340"/>
      <c r="K36" s="158"/>
    </row>
    <row r="37" spans="2:11" ht="15" customHeight="1">
      <c r="B37" s="161"/>
      <c r="C37" s="162"/>
      <c r="D37" s="160"/>
      <c r="E37" s="164" t="s">
        <v>112</v>
      </c>
      <c r="F37" s="160"/>
      <c r="G37" s="340" t="s">
        <v>828</v>
      </c>
      <c r="H37" s="340"/>
      <c r="I37" s="340"/>
      <c r="J37" s="340"/>
      <c r="K37" s="158"/>
    </row>
    <row r="38" spans="2:11" ht="15" customHeight="1">
      <c r="B38" s="161"/>
      <c r="C38" s="162"/>
      <c r="D38" s="160"/>
      <c r="E38" s="164" t="s">
        <v>113</v>
      </c>
      <c r="F38" s="160"/>
      <c r="G38" s="340" t="s">
        <v>829</v>
      </c>
      <c r="H38" s="340"/>
      <c r="I38" s="340"/>
      <c r="J38" s="340"/>
      <c r="K38" s="158"/>
    </row>
    <row r="39" spans="2:11" ht="15" customHeight="1">
      <c r="B39" s="161"/>
      <c r="C39" s="162"/>
      <c r="D39" s="160"/>
      <c r="E39" s="164" t="s">
        <v>114</v>
      </c>
      <c r="F39" s="160"/>
      <c r="G39" s="340" t="s">
        <v>830</v>
      </c>
      <c r="H39" s="340"/>
      <c r="I39" s="340"/>
      <c r="J39" s="340"/>
      <c r="K39" s="158"/>
    </row>
    <row r="40" spans="2:11" ht="15" customHeight="1">
      <c r="B40" s="161"/>
      <c r="C40" s="162"/>
      <c r="D40" s="160"/>
      <c r="E40" s="164" t="s">
        <v>831</v>
      </c>
      <c r="F40" s="160"/>
      <c r="G40" s="340" t="s">
        <v>832</v>
      </c>
      <c r="H40" s="340"/>
      <c r="I40" s="340"/>
      <c r="J40" s="340"/>
      <c r="K40" s="158"/>
    </row>
    <row r="41" spans="2:11" ht="15" customHeight="1">
      <c r="B41" s="161"/>
      <c r="C41" s="162"/>
      <c r="D41" s="160"/>
      <c r="E41" s="164"/>
      <c r="F41" s="160"/>
      <c r="G41" s="340" t="s">
        <v>833</v>
      </c>
      <c r="H41" s="340"/>
      <c r="I41" s="340"/>
      <c r="J41" s="340"/>
      <c r="K41" s="158"/>
    </row>
    <row r="42" spans="2:11" ht="15" customHeight="1">
      <c r="B42" s="161"/>
      <c r="C42" s="162"/>
      <c r="D42" s="160"/>
      <c r="E42" s="164" t="s">
        <v>834</v>
      </c>
      <c r="F42" s="160"/>
      <c r="G42" s="340" t="s">
        <v>835</v>
      </c>
      <c r="H42" s="340"/>
      <c r="I42" s="340"/>
      <c r="J42" s="340"/>
      <c r="K42" s="158"/>
    </row>
    <row r="43" spans="2:11" ht="15" customHeight="1">
      <c r="B43" s="161"/>
      <c r="C43" s="162"/>
      <c r="D43" s="160"/>
      <c r="E43" s="164" t="s">
        <v>117</v>
      </c>
      <c r="F43" s="160"/>
      <c r="G43" s="340" t="s">
        <v>836</v>
      </c>
      <c r="H43" s="340"/>
      <c r="I43" s="340"/>
      <c r="J43" s="340"/>
      <c r="K43" s="158"/>
    </row>
    <row r="44" spans="2:11" ht="12.75" customHeight="1">
      <c r="B44" s="161"/>
      <c r="C44" s="162"/>
      <c r="D44" s="160"/>
      <c r="E44" s="160"/>
      <c r="F44" s="160"/>
      <c r="G44" s="160"/>
      <c r="H44" s="160"/>
      <c r="I44" s="160"/>
      <c r="J44" s="160"/>
      <c r="K44" s="158"/>
    </row>
    <row r="45" spans="2:11" ht="15" customHeight="1">
      <c r="B45" s="161"/>
      <c r="C45" s="162"/>
      <c r="D45" s="340" t="s">
        <v>837</v>
      </c>
      <c r="E45" s="340"/>
      <c r="F45" s="340"/>
      <c r="G45" s="340"/>
      <c r="H45" s="340"/>
      <c r="I45" s="340"/>
      <c r="J45" s="340"/>
      <c r="K45" s="158"/>
    </row>
    <row r="46" spans="2:11" ht="15" customHeight="1">
      <c r="B46" s="161"/>
      <c r="C46" s="162"/>
      <c r="D46" s="162"/>
      <c r="E46" s="340" t="s">
        <v>838</v>
      </c>
      <c r="F46" s="340"/>
      <c r="G46" s="340"/>
      <c r="H46" s="340"/>
      <c r="I46" s="340"/>
      <c r="J46" s="340"/>
      <c r="K46" s="158"/>
    </row>
    <row r="47" spans="2:11" ht="15" customHeight="1">
      <c r="B47" s="161"/>
      <c r="C47" s="162"/>
      <c r="D47" s="162"/>
      <c r="E47" s="340" t="s">
        <v>839</v>
      </c>
      <c r="F47" s="340"/>
      <c r="G47" s="340"/>
      <c r="H47" s="340"/>
      <c r="I47" s="340"/>
      <c r="J47" s="340"/>
      <c r="K47" s="158"/>
    </row>
    <row r="48" spans="2:11" ht="15" customHeight="1">
      <c r="B48" s="161"/>
      <c r="C48" s="162"/>
      <c r="D48" s="162"/>
      <c r="E48" s="340" t="s">
        <v>840</v>
      </c>
      <c r="F48" s="340"/>
      <c r="G48" s="340"/>
      <c r="H48" s="340"/>
      <c r="I48" s="340"/>
      <c r="J48" s="340"/>
      <c r="K48" s="158"/>
    </row>
    <row r="49" spans="2:11" ht="15" customHeight="1">
      <c r="B49" s="161"/>
      <c r="C49" s="162"/>
      <c r="D49" s="340" t="s">
        <v>841</v>
      </c>
      <c r="E49" s="340"/>
      <c r="F49" s="340"/>
      <c r="G49" s="340"/>
      <c r="H49" s="340"/>
      <c r="I49" s="340"/>
      <c r="J49" s="340"/>
      <c r="K49" s="158"/>
    </row>
    <row r="50" spans="2:11" ht="25.5" customHeight="1">
      <c r="B50" s="157"/>
      <c r="C50" s="343" t="s">
        <v>842</v>
      </c>
      <c r="D50" s="343"/>
      <c r="E50" s="343"/>
      <c r="F50" s="343"/>
      <c r="G50" s="343"/>
      <c r="H50" s="343"/>
      <c r="I50" s="343"/>
      <c r="J50" s="343"/>
      <c r="K50" s="158"/>
    </row>
    <row r="51" spans="2:11" ht="5.25" customHeight="1">
      <c r="B51" s="157"/>
      <c r="C51" s="159"/>
      <c r="D51" s="159"/>
      <c r="E51" s="159"/>
      <c r="F51" s="159"/>
      <c r="G51" s="159"/>
      <c r="H51" s="159"/>
      <c r="I51" s="159"/>
      <c r="J51" s="159"/>
      <c r="K51" s="158"/>
    </row>
    <row r="52" spans="2:11" ht="15" customHeight="1">
      <c r="B52" s="157"/>
      <c r="C52" s="340" t="s">
        <v>843</v>
      </c>
      <c r="D52" s="340"/>
      <c r="E52" s="340"/>
      <c r="F52" s="340"/>
      <c r="G52" s="340"/>
      <c r="H52" s="340"/>
      <c r="I52" s="340"/>
      <c r="J52" s="340"/>
      <c r="K52" s="158"/>
    </row>
    <row r="53" spans="2:11" ht="15" customHeight="1">
      <c r="B53" s="157"/>
      <c r="C53" s="340" t="s">
        <v>844</v>
      </c>
      <c r="D53" s="340"/>
      <c r="E53" s="340"/>
      <c r="F53" s="340"/>
      <c r="G53" s="340"/>
      <c r="H53" s="340"/>
      <c r="I53" s="340"/>
      <c r="J53" s="340"/>
      <c r="K53" s="158"/>
    </row>
    <row r="54" spans="2:11" ht="12.75" customHeight="1">
      <c r="B54" s="157"/>
      <c r="C54" s="160"/>
      <c r="D54" s="160"/>
      <c r="E54" s="160"/>
      <c r="F54" s="160"/>
      <c r="G54" s="160"/>
      <c r="H54" s="160"/>
      <c r="I54" s="160"/>
      <c r="J54" s="160"/>
      <c r="K54" s="158"/>
    </row>
    <row r="55" spans="2:11" ht="15" customHeight="1">
      <c r="B55" s="157"/>
      <c r="C55" s="340" t="s">
        <v>845</v>
      </c>
      <c r="D55" s="340"/>
      <c r="E55" s="340"/>
      <c r="F55" s="340"/>
      <c r="G55" s="340"/>
      <c r="H55" s="340"/>
      <c r="I55" s="340"/>
      <c r="J55" s="340"/>
      <c r="K55" s="158"/>
    </row>
    <row r="56" spans="2:11" ht="15" customHeight="1">
      <c r="B56" s="157"/>
      <c r="C56" s="162"/>
      <c r="D56" s="340" t="s">
        <v>846</v>
      </c>
      <c r="E56" s="340"/>
      <c r="F56" s="340"/>
      <c r="G56" s="340"/>
      <c r="H56" s="340"/>
      <c r="I56" s="340"/>
      <c r="J56" s="340"/>
      <c r="K56" s="158"/>
    </row>
    <row r="57" spans="2:11" ht="15" customHeight="1">
      <c r="B57" s="157"/>
      <c r="C57" s="162"/>
      <c r="D57" s="340" t="s">
        <v>847</v>
      </c>
      <c r="E57" s="340"/>
      <c r="F57" s="340"/>
      <c r="G57" s="340"/>
      <c r="H57" s="340"/>
      <c r="I57" s="340"/>
      <c r="J57" s="340"/>
      <c r="K57" s="158"/>
    </row>
    <row r="58" spans="2:11" ht="15" customHeight="1">
      <c r="B58" s="157"/>
      <c r="C58" s="162"/>
      <c r="D58" s="340" t="s">
        <v>848</v>
      </c>
      <c r="E58" s="340"/>
      <c r="F58" s="340"/>
      <c r="G58" s="340"/>
      <c r="H58" s="340"/>
      <c r="I58" s="340"/>
      <c r="J58" s="340"/>
      <c r="K58" s="158"/>
    </row>
    <row r="59" spans="2:11" ht="15" customHeight="1">
      <c r="B59" s="157"/>
      <c r="C59" s="162"/>
      <c r="D59" s="340" t="s">
        <v>849</v>
      </c>
      <c r="E59" s="340"/>
      <c r="F59" s="340"/>
      <c r="G59" s="340"/>
      <c r="H59" s="340"/>
      <c r="I59" s="340"/>
      <c r="J59" s="340"/>
      <c r="K59" s="158"/>
    </row>
    <row r="60" spans="2:11" ht="15" customHeight="1">
      <c r="B60" s="157"/>
      <c r="C60" s="162"/>
      <c r="D60" s="342" t="s">
        <v>850</v>
      </c>
      <c r="E60" s="342"/>
      <c r="F60" s="342"/>
      <c r="G60" s="342"/>
      <c r="H60" s="342"/>
      <c r="I60" s="342"/>
      <c r="J60" s="342"/>
      <c r="K60" s="158"/>
    </row>
    <row r="61" spans="2:11" ht="15" customHeight="1">
      <c r="B61" s="157"/>
      <c r="C61" s="162"/>
      <c r="D61" s="340" t="s">
        <v>851</v>
      </c>
      <c r="E61" s="340"/>
      <c r="F61" s="340"/>
      <c r="G61" s="340"/>
      <c r="H61" s="340"/>
      <c r="I61" s="340"/>
      <c r="J61" s="340"/>
      <c r="K61" s="158"/>
    </row>
    <row r="62" spans="2:11" ht="12.75" customHeight="1">
      <c r="B62" s="157"/>
      <c r="C62" s="162"/>
      <c r="D62" s="162"/>
      <c r="E62" s="165"/>
      <c r="F62" s="162"/>
      <c r="G62" s="162"/>
      <c r="H62" s="162"/>
      <c r="I62" s="162"/>
      <c r="J62" s="162"/>
      <c r="K62" s="158"/>
    </row>
    <row r="63" spans="2:11" ht="15" customHeight="1">
      <c r="B63" s="157"/>
      <c r="C63" s="162"/>
      <c r="D63" s="340" t="s">
        <v>852</v>
      </c>
      <c r="E63" s="340"/>
      <c r="F63" s="340"/>
      <c r="G63" s="340"/>
      <c r="H63" s="340"/>
      <c r="I63" s="340"/>
      <c r="J63" s="340"/>
      <c r="K63" s="158"/>
    </row>
    <row r="64" spans="2:11" ht="15" customHeight="1">
      <c r="B64" s="157"/>
      <c r="C64" s="162"/>
      <c r="D64" s="342" t="s">
        <v>853</v>
      </c>
      <c r="E64" s="342"/>
      <c r="F64" s="342"/>
      <c r="G64" s="342"/>
      <c r="H64" s="342"/>
      <c r="I64" s="342"/>
      <c r="J64" s="342"/>
      <c r="K64" s="158"/>
    </row>
    <row r="65" spans="2:11" ht="15" customHeight="1">
      <c r="B65" s="157"/>
      <c r="C65" s="162"/>
      <c r="D65" s="340" t="s">
        <v>854</v>
      </c>
      <c r="E65" s="340"/>
      <c r="F65" s="340"/>
      <c r="G65" s="340"/>
      <c r="H65" s="340"/>
      <c r="I65" s="340"/>
      <c r="J65" s="340"/>
      <c r="K65" s="158"/>
    </row>
    <row r="66" spans="2:11" ht="15" customHeight="1">
      <c r="B66" s="157"/>
      <c r="C66" s="162"/>
      <c r="D66" s="340" t="s">
        <v>855</v>
      </c>
      <c r="E66" s="340"/>
      <c r="F66" s="340"/>
      <c r="G66" s="340"/>
      <c r="H66" s="340"/>
      <c r="I66" s="340"/>
      <c r="J66" s="340"/>
      <c r="K66" s="158"/>
    </row>
    <row r="67" spans="2:11" ht="15" customHeight="1">
      <c r="B67" s="157"/>
      <c r="C67" s="162"/>
      <c r="D67" s="340" t="s">
        <v>856</v>
      </c>
      <c r="E67" s="340"/>
      <c r="F67" s="340"/>
      <c r="G67" s="340"/>
      <c r="H67" s="340"/>
      <c r="I67" s="340"/>
      <c r="J67" s="340"/>
      <c r="K67" s="158"/>
    </row>
    <row r="68" spans="2:11" ht="15" customHeight="1">
      <c r="B68" s="157"/>
      <c r="C68" s="162"/>
      <c r="D68" s="340" t="s">
        <v>857</v>
      </c>
      <c r="E68" s="340"/>
      <c r="F68" s="340"/>
      <c r="G68" s="340"/>
      <c r="H68" s="340"/>
      <c r="I68" s="340"/>
      <c r="J68" s="340"/>
      <c r="K68" s="158"/>
    </row>
    <row r="69" spans="2:11" ht="12.75" customHeight="1">
      <c r="B69" s="166"/>
      <c r="C69" s="167"/>
      <c r="D69" s="167"/>
      <c r="E69" s="167"/>
      <c r="F69" s="167"/>
      <c r="G69" s="167"/>
      <c r="H69" s="167"/>
      <c r="I69" s="167"/>
      <c r="J69" s="167"/>
      <c r="K69" s="168"/>
    </row>
    <row r="70" spans="2:11" ht="18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70"/>
    </row>
    <row r="71" spans="2:11" ht="18.75" customHeight="1"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7.5" customHeight="1">
      <c r="B72" s="171"/>
      <c r="C72" s="172"/>
      <c r="D72" s="172"/>
      <c r="E72" s="172"/>
      <c r="F72" s="172"/>
      <c r="G72" s="172"/>
      <c r="H72" s="172"/>
      <c r="I72" s="172"/>
      <c r="J72" s="172"/>
      <c r="K72" s="173"/>
    </row>
    <row r="73" spans="2:11" ht="45" customHeight="1">
      <c r="B73" s="174"/>
      <c r="C73" s="341" t="s">
        <v>794</v>
      </c>
      <c r="D73" s="341"/>
      <c r="E73" s="341"/>
      <c r="F73" s="341"/>
      <c r="G73" s="341"/>
      <c r="H73" s="341"/>
      <c r="I73" s="341"/>
      <c r="J73" s="341"/>
      <c r="K73" s="175"/>
    </row>
    <row r="74" spans="2:11" ht="17.25" customHeight="1">
      <c r="B74" s="174"/>
      <c r="C74" s="176" t="s">
        <v>858</v>
      </c>
      <c r="D74" s="176"/>
      <c r="E74" s="176"/>
      <c r="F74" s="176" t="s">
        <v>859</v>
      </c>
      <c r="G74" s="177"/>
      <c r="H74" s="176" t="s">
        <v>112</v>
      </c>
      <c r="I74" s="176" t="s">
        <v>50</v>
      </c>
      <c r="J74" s="176" t="s">
        <v>860</v>
      </c>
      <c r="K74" s="175"/>
    </row>
    <row r="75" spans="2:11" ht="17.25" customHeight="1">
      <c r="B75" s="174"/>
      <c r="C75" s="178" t="s">
        <v>861</v>
      </c>
      <c r="D75" s="178"/>
      <c r="E75" s="178"/>
      <c r="F75" s="179" t="s">
        <v>862</v>
      </c>
      <c r="G75" s="180"/>
      <c r="H75" s="178"/>
      <c r="I75" s="178"/>
      <c r="J75" s="178" t="s">
        <v>863</v>
      </c>
      <c r="K75" s="175"/>
    </row>
    <row r="76" spans="2:11" ht="5.25" customHeight="1">
      <c r="B76" s="174"/>
      <c r="C76" s="181"/>
      <c r="D76" s="181"/>
      <c r="E76" s="181"/>
      <c r="F76" s="181"/>
      <c r="G76" s="182"/>
      <c r="H76" s="181"/>
      <c r="I76" s="181"/>
      <c r="J76" s="181"/>
      <c r="K76" s="175"/>
    </row>
    <row r="77" spans="2:11" ht="15" customHeight="1">
      <c r="B77" s="174"/>
      <c r="C77" s="164" t="s">
        <v>864</v>
      </c>
      <c r="D77" s="164"/>
      <c r="E77" s="164"/>
      <c r="F77" s="183" t="s">
        <v>865</v>
      </c>
      <c r="G77" s="182"/>
      <c r="H77" s="164" t="s">
        <v>866</v>
      </c>
      <c r="I77" s="164" t="s">
        <v>867</v>
      </c>
      <c r="J77" s="164" t="s">
        <v>868</v>
      </c>
      <c r="K77" s="175"/>
    </row>
    <row r="78" spans="2:11" ht="15" customHeight="1">
      <c r="B78" s="184"/>
      <c r="C78" s="164" t="s">
        <v>869</v>
      </c>
      <c r="D78" s="164"/>
      <c r="E78" s="164"/>
      <c r="F78" s="183" t="s">
        <v>870</v>
      </c>
      <c r="G78" s="182"/>
      <c r="H78" s="164" t="s">
        <v>871</v>
      </c>
      <c r="I78" s="164" t="s">
        <v>867</v>
      </c>
      <c r="J78" s="164">
        <v>50</v>
      </c>
      <c r="K78" s="175"/>
    </row>
    <row r="79" spans="2:11" ht="15" customHeight="1">
      <c r="B79" s="184"/>
      <c r="C79" s="164" t="s">
        <v>872</v>
      </c>
      <c r="D79" s="164"/>
      <c r="E79" s="164"/>
      <c r="F79" s="183" t="s">
        <v>865</v>
      </c>
      <c r="G79" s="182"/>
      <c r="H79" s="164" t="s">
        <v>873</v>
      </c>
      <c r="I79" s="164" t="s">
        <v>874</v>
      </c>
      <c r="J79" s="164"/>
      <c r="K79" s="175"/>
    </row>
    <row r="80" spans="2:11" ht="15" customHeight="1">
      <c r="B80" s="184"/>
      <c r="C80" s="164" t="s">
        <v>875</v>
      </c>
      <c r="D80" s="164"/>
      <c r="E80" s="164"/>
      <c r="F80" s="183" t="s">
        <v>870</v>
      </c>
      <c r="G80" s="182"/>
      <c r="H80" s="164" t="s">
        <v>876</v>
      </c>
      <c r="I80" s="164" t="s">
        <v>867</v>
      </c>
      <c r="J80" s="164">
        <v>50</v>
      </c>
      <c r="K80" s="175"/>
    </row>
    <row r="81" spans="2:11" ht="15" customHeight="1">
      <c r="B81" s="184"/>
      <c r="C81" s="164" t="s">
        <v>877</v>
      </c>
      <c r="D81" s="164"/>
      <c r="E81" s="164"/>
      <c r="F81" s="183" t="s">
        <v>870</v>
      </c>
      <c r="G81" s="182"/>
      <c r="H81" s="164" t="s">
        <v>878</v>
      </c>
      <c r="I81" s="164" t="s">
        <v>867</v>
      </c>
      <c r="J81" s="164">
        <v>20</v>
      </c>
      <c r="K81" s="175"/>
    </row>
    <row r="82" spans="2:11" ht="15" customHeight="1">
      <c r="B82" s="184"/>
      <c r="C82" s="164" t="s">
        <v>879</v>
      </c>
      <c r="D82" s="164"/>
      <c r="E82" s="164"/>
      <c r="F82" s="183" t="s">
        <v>870</v>
      </c>
      <c r="G82" s="182"/>
      <c r="H82" s="164" t="s">
        <v>880</v>
      </c>
      <c r="I82" s="164" t="s">
        <v>867</v>
      </c>
      <c r="J82" s="164">
        <v>20</v>
      </c>
      <c r="K82" s="175"/>
    </row>
    <row r="83" spans="2:11" ht="15" customHeight="1">
      <c r="B83" s="184"/>
      <c r="C83" s="164" t="s">
        <v>881</v>
      </c>
      <c r="D83" s="164"/>
      <c r="E83" s="164"/>
      <c r="F83" s="183" t="s">
        <v>870</v>
      </c>
      <c r="G83" s="182"/>
      <c r="H83" s="164" t="s">
        <v>882</v>
      </c>
      <c r="I83" s="164" t="s">
        <v>867</v>
      </c>
      <c r="J83" s="164">
        <v>50</v>
      </c>
      <c r="K83" s="175"/>
    </row>
    <row r="84" spans="2:11" ht="15" customHeight="1">
      <c r="B84" s="184"/>
      <c r="C84" s="164" t="s">
        <v>883</v>
      </c>
      <c r="D84" s="164"/>
      <c r="E84" s="164"/>
      <c r="F84" s="183" t="s">
        <v>870</v>
      </c>
      <c r="G84" s="182"/>
      <c r="H84" s="164" t="s">
        <v>883</v>
      </c>
      <c r="I84" s="164" t="s">
        <v>867</v>
      </c>
      <c r="J84" s="164">
        <v>50</v>
      </c>
      <c r="K84" s="175"/>
    </row>
    <row r="85" spans="2:11" ht="15" customHeight="1">
      <c r="B85" s="184"/>
      <c r="C85" s="164" t="s">
        <v>118</v>
      </c>
      <c r="D85" s="164"/>
      <c r="E85" s="164"/>
      <c r="F85" s="183" t="s">
        <v>870</v>
      </c>
      <c r="G85" s="182"/>
      <c r="H85" s="164" t="s">
        <v>884</v>
      </c>
      <c r="I85" s="164" t="s">
        <v>867</v>
      </c>
      <c r="J85" s="164">
        <v>255</v>
      </c>
      <c r="K85" s="175"/>
    </row>
    <row r="86" spans="2:11" ht="15" customHeight="1">
      <c r="B86" s="184"/>
      <c r="C86" s="164" t="s">
        <v>885</v>
      </c>
      <c r="D86" s="164"/>
      <c r="E86" s="164"/>
      <c r="F86" s="183" t="s">
        <v>865</v>
      </c>
      <c r="G86" s="182"/>
      <c r="H86" s="164" t="s">
        <v>886</v>
      </c>
      <c r="I86" s="164" t="s">
        <v>887</v>
      </c>
      <c r="J86" s="164"/>
      <c r="K86" s="175"/>
    </row>
    <row r="87" spans="2:11" ht="15" customHeight="1">
      <c r="B87" s="184"/>
      <c r="C87" s="164" t="s">
        <v>888</v>
      </c>
      <c r="D87" s="164"/>
      <c r="E87" s="164"/>
      <c r="F87" s="183" t="s">
        <v>865</v>
      </c>
      <c r="G87" s="182"/>
      <c r="H87" s="164" t="s">
        <v>889</v>
      </c>
      <c r="I87" s="164" t="s">
        <v>890</v>
      </c>
      <c r="J87" s="164"/>
      <c r="K87" s="175"/>
    </row>
    <row r="88" spans="2:11" ht="15" customHeight="1">
      <c r="B88" s="184"/>
      <c r="C88" s="164" t="s">
        <v>891</v>
      </c>
      <c r="D88" s="164"/>
      <c r="E88" s="164"/>
      <c r="F88" s="183" t="s">
        <v>865</v>
      </c>
      <c r="G88" s="182"/>
      <c r="H88" s="164" t="s">
        <v>891</v>
      </c>
      <c r="I88" s="164" t="s">
        <v>890</v>
      </c>
      <c r="J88" s="164"/>
      <c r="K88" s="175"/>
    </row>
    <row r="89" spans="2:11" ht="15" customHeight="1">
      <c r="B89" s="184"/>
      <c r="C89" s="164" t="s">
        <v>33</v>
      </c>
      <c r="D89" s="164"/>
      <c r="E89" s="164"/>
      <c r="F89" s="183" t="s">
        <v>865</v>
      </c>
      <c r="G89" s="182"/>
      <c r="H89" s="164" t="s">
        <v>892</v>
      </c>
      <c r="I89" s="164" t="s">
        <v>890</v>
      </c>
      <c r="J89" s="164"/>
      <c r="K89" s="175"/>
    </row>
    <row r="90" spans="2:11" ht="15" customHeight="1">
      <c r="B90" s="184"/>
      <c r="C90" s="164" t="s">
        <v>41</v>
      </c>
      <c r="D90" s="164"/>
      <c r="E90" s="164"/>
      <c r="F90" s="183" t="s">
        <v>865</v>
      </c>
      <c r="G90" s="182"/>
      <c r="H90" s="164" t="s">
        <v>893</v>
      </c>
      <c r="I90" s="164" t="s">
        <v>890</v>
      </c>
      <c r="J90" s="164"/>
      <c r="K90" s="175"/>
    </row>
    <row r="91" spans="2:11" ht="15" customHeight="1">
      <c r="B91" s="185"/>
      <c r="C91" s="186"/>
      <c r="D91" s="186"/>
      <c r="E91" s="186"/>
      <c r="F91" s="186"/>
      <c r="G91" s="186"/>
      <c r="H91" s="186"/>
      <c r="I91" s="186"/>
      <c r="J91" s="186"/>
      <c r="K91" s="187"/>
    </row>
    <row r="92" spans="2:11" ht="18.75" customHeight="1">
      <c r="B92" s="188"/>
      <c r="C92" s="189"/>
      <c r="D92" s="189"/>
      <c r="E92" s="189"/>
      <c r="F92" s="189"/>
      <c r="G92" s="189"/>
      <c r="H92" s="189"/>
      <c r="I92" s="189"/>
      <c r="J92" s="189"/>
      <c r="K92" s="188"/>
    </row>
    <row r="93" spans="2:11" ht="18.75" customHeight="1">
      <c r="B93" s="170"/>
      <c r="C93" s="170"/>
      <c r="D93" s="170"/>
      <c r="E93" s="170"/>
      <c r="F93" s="170"/>
      <c r="G93" s="170"/>
      <c r="H93" s="170"/>
      <c r="I93" s="170"/>
      <c r="J93" s="170"/>
      <c r="K93" s="170"/>
    </row>
    <row r="94" spans="2:11" ht="7.5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3"/>
    </row>
    <row r="95" spans="2:11" ht="45" customHeight="1">
      <c r="B95" s="174"/>
      <c r="C95" s="341" t="s">
        <v>894</v>
      </c>
      <c r="D95" s="341"/>
      <c r="E95" s="341"/>
      <c r="F95" s="341"/>
      <c r="G95" s="341"/>
      <c r="H95" s="341"/>
      <c r="I95" s="341"/>
      <c r="J95" s="341"/>
      <c r="K95" s="175"/>
    </row>
    <row r="96" spans="2:11" ht="17.25" customHeight="1">
      <c r="B96" s="174"/>
      <c r="C96" s="176" t="s">
        <v>858</v>
      </c>
      <c r="D96" s="176"/>
      <c r="E96" s="176"/>
      <c r="F96" s="176" t="s">
        <v>859</v>
      </c>
      <c r="G96" s="177"/>
      <c r="H96" s="176" t="s">
        <v>112</v>
      </c>
      <c r="I96" s="176" t="s">
        <v>50</v>
      </c>
      <c r="J96" s="176" t="s">
        <v>860</v>
      </c>
      <c r="K96" s="175"/>
    </row>
    <row r="97" spans="2:11" ht="17.25" customHeight="1">
      <c r="B97" s="174"/>
      <c r="C97" s="178" t="s">
        <v>861</v>
      </c>
      <c r="D97" s="178"/>
      <c r="E97" s="178"/>
      <c r="F97" s="179" t="s">
        <v>862</v>
      </c>
      <c r="G97" s="180"/>
      <c r="H97" s="178"/>
      <c r="I97" s="178"/>
      <c r="J97" s="178" t="s">
        <v>863</v>
      </c>
      <c r="K97" s="175"/>
    </row>
    <row r="98" spans="2:11" ht="5.25" customHeight="1">
      <c r="B98" s="174"/>
      <c r="C98" s="176"/>
      <c r="D98" s="176"/>
      <c r="E98" s="176"/>
      <c r="F98" s="176"/>
      <c r="G98" s="190"/>
      <c r="H98" s="176"/>
      <c r="I98" s="176"/>
      <c r="J98" s="176"/>
      <c r="K98" s="175"/>
    </row>
    <row r="99" spans="2:11" ht="15" customHeight="1">
      <c r="B99" s="174"/>
      <c r="C99" s="164" t="s">
        <v>864</v>
      </c>
      <c r="D99" s="164"/>
      <c r="E99" s="164"/>
      <c r="F99" s="183" t="s">
        <v>865</v>
      </c>
      <c r="G99" s="164"/>
      <c r="H99" s="164" t="s">
        <v>895</v>
      </c>
      <c r="I99" s="164" t="s">
        <v>867</v>
      </c>
      <c r="J99" s="164" t="s">
        <v>868</v>
      </c>
      <c r="K99" s="175"/>
    </row>
    <row r="100" spans="2:11" ht="15" customHeight="1">
      <c r="B100" s="184"/>
      <c r="C100" s="164" t="s">
        <v>869</v>
      </c>
      <c r="D100" s="164"/>
      <c r="E100" s="164"/>
      <c r="F100" s="183" t="s">
        <v>870</v>
      </c>
      <c r="G100" s="164"/>
      <c r="H100" s="164" t="s">
        <v>895</v>
      </c>
      <c r="I100" s="164" t="s">
        <v>867</v>
      </c>
      <c r="J100" s="164">
        <v>50</v>
      </c>
      <c r="K100" s="175"/>
    </row>
    <row r="101" spans="2:11" ht="15" customHeight="1">
      <c r="B101" s="184"/>
      <c r="C101" s="164" t="s">
        <v>872</v>
      </c>
      <c r="D101" s="164"/>
      <c r="E101" s="164"/>
      <c r="F101" s="183" t="s">
        <v>865</v>
      </c>
      <c r="G101" s="164"/>
      <c r="H101" s="164" t="s">
        <v>895</v>
      </c>
      <c r="I101" s="164" t="s">
        <v>874</v>
      </c>
      <c r="J101" s="164"/>
      <c r="K101" s="175"/>
    </row>
    <row r="102" spans="2:11" ht="15" customHeight="1">
      <c r="B102" s="184"/>
      <c r="C102" s="164" t="s">
        <v>875</v>
      </c>
      <c r="D102" s="164"/>
      <c r="E102" s="164"/>
      <c r="F102" s="183" t="s">
        <v>870</v>
      </c>
      <c r="G102" s="164"/>
      <c r="H102" s="164" t="s">
        <v>895</v>
      </c>
      <c r="I102" s="164" t="s">
        <v>867</v>
      </c>
      <c r="J102" s="164">
        <v>50</v>
      </c>
      <c r="K102" s="175"/>
    </row>
    <row r="103" spans="2:11" ht="15" customHeight="1">
      <c r="B103" s="184"/>
      <c r="C103" s="164" t="s">
        <v>883</v>
      </c>
      <c r="D103" s="164"/>
      <c r="E103" s="164"/>
      <c r="F103" s="183" t="s">
        <v>870</v>
      </c>
      <c r="G103" s="164"/>
      <c r="H103" s="164" t="s">
        <v>895</v>
      </c>
      <c r="I103" s="164" t="s">
        <v>867</v>
      </c>
      <c r="J103" s="164">
        <v>50</v>
      </c>
      <c r="K103" s="175"/>
    </row>
    <row r="104" spans="2:11" ht="15" customHeight="1">
      <c r="B104" s="184"/>
      <c r="C104" s="164" t="s">
        <v>881</v>
      </c>
      <c r="D104" s="164"/>
      <c r="E104" s="164"/>
      <c r="F104" s="183" t="s">
        <v>870</v>
      </c>
      <c r="G104" s="164"/>
      <c r="H104" s="164" t="s">
        <v>895</v>
      </c>
      <c r="I104" s="164" t="s">
        <v>867</v>
      </c>
      <c r="J104" s="164">
        <v>50</v>
      </c>
      <c r="K104" s="175"/>
    </row>
    <row r="105" spans="2:11" ht="15" customHeight="1">
      <c r="B105" s="184"/>
      <c r="C105" s="164" t="s">
        <v>46</v>
      </c>
      <c r="D105" s="164"/>
      <c r="E105" s="164"/>
      <c r="F105" s="183" t="s">
        <v>865</v>
      </c>
      <c r="G105" s="164"/>
      <c r="H105" s="164" t="s">
        <v>896</v>
      </c>
      <c r="I105" s="164" t="s">
        <v>867</v>
      </c>
      <c r="J105" s="164">
        <v>20</v>
      </c>
      <c r="K105" s="175"/>
    </row>
    <row r="106" spans="2:11" ht="15" customHeight="1">
      <c r="B106" s="184"/>
      <c r="C106" s="164" t="s">
        <v>897</v>
      </c>
      <c r="D106" s="164"/>
      <c r="E106" s="164"/>
      <c r="F106" s="183" t="s">
        <v>865</v>
      </c>
      <c r="G106" s="164"/>
      <c r="H106" s="164" t="s">
        <v>898</v>
      </c>
      <c r="I106" s="164" t="s">
        <v>867</v>
      </c>
      <c r="J106" s="164">
        <v>120</v>
      </c>
      <c r="K106" s="175"/>
    </row>
    <row r="107" spans="2:11" ht="15" customHeight="1">
      <c r="B107" s="184"/>
      <c r="C107" s="164" t="s">
        <v>33</v>
      </c>
      <c r="D107" s="164"/>
      <c r="E107" s="164"/>
      <c r="F107" s="183" t="s">
        <v>865</v>
      </c>
      <c r="G107" s="164"/>
      <c r="H107" s="164" t="s">
        <v>899</v>
      </c>
      <c r="I107" s="164" t="s">
        <v>890</v>
      </c>
      <c r="J107" s="164"/>
      <c r="K107" s="175"/>
    </row>
    <row r="108" spans="2:11" ht="15" customHeight="1">
      <c r="B108" s="184"/>
      <c r="C108" s="164" t="s">
        <v>41</v>
      </c>
      <c r="D108" s="164"/>
      <c r="E108" s="164"/>
      <c r="F108" s="183" t="s">
        <v>865</v>
      </c>
      <c r="G108" s="164"/>
      <c r="H108" s="164" t="s">
        <v>900</v>
      </c>
      <c r="I108" s="164" t="s">
        <v>890</v>
      </c>
      <c r="J108" s="164"/>
      <c r="K108" s="175"/>
    </row>
    <row r="109" spans="2:11" ht="15" customHeight="1">
      <c r="B109" s="184"/>
      <c r="C109" s="164" t="s">
        <v>50</v>
      </c>
      <c r="D109" s="164"/>
      <c r="E109" s="164"/>
      <c r="F109" s="183" t="s">
        <v>865</v>
      </c>
      <c r="G109" s="164"/>
      <c r="H109" s="164" t="s">
        <v>901</v>
      </c>
      <c r="I109" s="164" t="s">
        <v>902</v>
      </c>
      <c r="J109" s="164"/>
      <c r="K109" s="175"/>
    </row>
    <row r="110" spans="2:11" ht="15" customHeight="1">
      <c r="B110" s="185"/>
      <c r="C110" s="191"/>
      <c r="D110" s="191"/>
      <c r="E110" s="191"/>
      <c r="F110" s="191"/>
      <c r="G110" s="191"/>
      <c r="H110" s="191"/>
      <c r="I110" s="191"/>
      <c r="J110" s="191"/>
      <c r="K110" s="187"/>
    </row>
    <row r="111" spans="2:11" ht="18.75" customHeight="1">
      <c r="B111" s="192"/>
      <c r="C111" s="160"/>
      <c r="D111" s="160"/>
      <c r="E111" s="160"/>
      <c r="F111" s="193"/>
      <c r="G111" s="160"/>
      <c r="H111" s="160"/>
      <c r="I111" s="160"/>
      <c r="J111" s="160"/>
      <c r="K111" s="192"/>
    </row>
    <row r="112" spans="2:11" ht="18.75" customHeight="1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</row>
    <row r="113" spans="2:11" ht="7.5" customHeight="1">
      <c r="B113" s="194"/>
      <c r="C113" s="195"/>
      <c r="D113" s="195"/>
      <c r="E113" s="195"/>
      <c r="F113" s="195"/>
      <c r="G113" s="195"/>
      <c r="H113" s="195"/>
      <c r="I113" s="195"/>
      <c r="J113" s="195"/>
      <c r="K113" s="196"/>
    </row>
    <row r="114" spans="2:11" ht="45" customHeight="1">
      <c r="B114" s="197"/>
      <c r="C114" s="338" t="s">
        <v>903</v>
      </c>
      <c r="D114" s="338"/>
      <c r="E114" s="338"/>
      <c r="F114" s="338"/>
      <c r="G114" s="338"/>
      <c r="H114" s="338"/>
      <c r="I114" s="338"/>
      <c r="J114" s="338"/>
      <c r="K114" s="198"/>
    </row>
    <row r="115" spans="2:11" ht="17.25" customHeight="1">
      <c r="B115" s="199"/>
      <c r="C115" s="176" t="s">
        <v>858</v>
      </c>
      <c r="D115" s="176"/>
      <c r="E115" s="176"/>
      <c r="F115" s="176" t="s">
        <v>859</v>
      </c>
      <c r="G115" s="177"/>
      <c r="H115" s="176" t="s">
        <v>112</v>
      </c>
      <c r="I115" s="176" t="s">
        <v>50</v>
      </c>
      <c r="J115" s="176" t="s">
        <v>860</v>
      </c>
      <c r="K115" s="200"/>
    </row>
    <row r="116" spans="2:11" ht="17.25" customHeight="1">
      <c r="B116" s="199"/>
      <c r="C116" s="178" t="s">
        <v>861</v>
      </c>
      <c r="D116" s="178"/>
      <c r="E116" s="178"/>
      <c r="F116" s="179" t="s">
        <v>862</v>
      </c>
      <c r="G116" s="180"/>
      <c r="H116" s="178"/>
      <c r="I116" s="178"/>
      <c r="J116" s="178" t="s">
        <v>863</v>
      </c>
      <c r="K116" s="200"/>
    </row>
    <row r="117" spans="2:11" ht="5.25" customHeight="1">
      <c r="B117" s="201"/>
      <c r="C117" s="181"/>
      <c r="D117" s="181"/>
      <c r="E117" s="181"/>
      <c r="F117" s="181"/>
      <c r="G117" s="164"/>
      <c r="H117" s="181"/>
      <c r="I117" s="181"/>
      <c r="J117" s="181"/>
      <c r="K117" s="202"/>
    </row>
    <row r="118" spans="2:11" ht="15" customHeight="1">
      <c r="B118" s="201"/>
      <c r="C118" s="164" t="s">
        <v>864</v>
      </c>
      <c r="D118" s="181"/>
      <c r="E118" s="181"/>
      <c r="F118" s="183" t="s">
        <v>865</v>
      </c>
      <c r="G118" s="164"/>
      <c r="H118" s="164" t="s">
        <v>895</v>
      </c>
      <c r="I118" s="164" t="s">
        <v>867</v>
      </c>
      <c r="J118" s="164" t="s">
        <v>868</v>
      </c>
      <c r="K118" s="203"/>
    </row>
    <row r="119" spans="2:11" ht="15" customHeight="1">
      <c r="B119" s="201"/>
      <c r="C119" s="164" t="s">
        <v>904</v>
      </c>
      <c r="D119" s="164"/>
      <c r="E119" s="164"/>
      <c r="F119" s="183" t="s">
        <v>865</v>
      </c>
      <c r="G119" s="164"/>
      <c r="H119" s="164" t="s">
        <v>905</v>
      </c>
      <c r="I119" s="164" t="s">
        <v>867</v>
      </c>
      <c r="J119" s="164" t="s">
        <v>868</v>
      </c>
      <c r="K119" s="203"/>
    </row>
    <row r="120" spans="2:11" ht="15" customHeight="1">
      <c r="B120" s="201"/>
      <c r="C120" s="164" t="s">
        <v>813</v>
      </c>
      <c r="D120" s="164"/>
      <c r="E120" s="164"/>
      <c r="F120" s="183" t="s">
        <v>865</v>
      </c>
      <c r="G120" s="164"/>
      <c r="H120" s="164" t="s">
        <v>906</v>
      </c>
      <c r="I120" s="164" t="s">
        <v>867</v>
      </c>
      <c r="J120" s="164" t="s">
        <v>868</v>
      </c>
      <c r="K120" s="203"/>
    </row>
    <row r="121" spans="2:11" ht="15" customHeight="1">
      <c r="B121" s="201"/>
      <c r="C121" s="164" t="s">
        <v>907</v>
      </c>
      <c r="D121" s="164"/>
      <c r="E121" s="164"/>
      <c r="F121" s="183" t="s">
        <v>870</v>
      </c>
      <c r="G121" s="164"/>
      <c r="H121" s="164" t="s">
        <v>908</v>
      </c>
      <c r="I121" s="164" t="s">
        <v>867</v>
      </c>
      <c r="J121" s="164">
        <v>15</v>
      </c>
      <c r="K121" s="203"/>
    </row>
    <row r="122" spans="2:11" ht="15" customHeight="1">
      <c r="B122" s="201"/>
      <c r="C122" s="164" t="s">
        <v>869</v>
      </c>
      <c r="D122" s="164"/>
      <c r="E122" s="164"/>
      <c r="F122" s="183" t="s">
        <v>870</v>
      </c>
      <c r="G122" s="164"/>
      <c r="H122" s="164" t="s">
        <v>895</v>
      </c>
      <c r="I122" s="164" t="s">
        <v>867</v>
      </c>
      <c r="J122" s="164">
        <v>50</v>
      </c>
      <c r="K122" s="203"/>
    </row>
    <row r="123" spans="2:11" ht="15" customHeight="1">
      <c r="B123" s="201"/>
      <c r="C123" s="164" t="s">
        <v>875</v>
      </c>
      <c r="D123" s="164"/>
      <c r="E123" s="164"/>
      <c r="F123" s="183" t="s">
        <v>870</v>
      </c>
      <c r="G123" s="164"/>
      <c r="H123" s="164" t="s">
        <v>895</v>
      </c>
      <c r="I123" s="164" t="s">
        <v>867</v>
      </c>
      <c r="J123" s="164">
        <v>50</v>
      </c>
      <c r="K123" s="203"/>
    </row>
    <row r="124" spans="2:11" ht="15" customHeight="1">
      <c r="B124" s="201"/>
      <c r="C124" s="164" t="s">
        <v>881</v>
      </c>
      <c r="D124" s="164"/>
      <c r="E124" s="164"/>
      <c r="F124" s="183" t="s">
        <v>870</v>
      </c>
      <c r="G124" s="164"/>
      <c r="H124" s="164" t="s">
        <v>895</v>
      </c>
      <c r="I124" s="164" t="s">
        <v>867</v>
      </c>
      <c r="J124" s="164">
        <v>50</v>
      </c>
      <c r="K124" s="203"/>
    </row>
    <row r="125" spans="2:11" ht="15" customHeight="1">
      <c r="B125" s="201"/>
      <c r="C125" s="164" t="s">
        <v>883</v>
      </c>
      <c r="D125" s="164"/>
      <c r="E125" s="164"/>
      <c r="F125" s="183" t="s">
        <v>870</v>
      </c>
      <c r="G125" s="164"/>
      <c r="H125" s="164" t="s">
        <v>895</v>
      </c>
      <c r="I125" s="164" t="s">
        <v>867</v>
      </c>
      <c r="J125" s="164">
        <v>50</v>
      </c>
      <c r="K125" s="203"/>
    </row>
    <row r="126" spans="2:11" ht="15" customHeight="1">
      <c r="B126" s="201"/>
      <c r="C126" s="164" t="s">
        <v>118</v>
      </c>
      <c r="D126" s="164"/>
      <c r="E126" s="164"/>
      <c r="F126" s="183" t="s">
        <v>870</v>
      </c>
      <c r="G126" s="164"/>
      <c r="H126" s="164" t="s">
        <v>909</v>
      </c>
      <c r="I126" s="164" t="s">
        <v>867</v>
      </c>
      <c r="J126" s="164">
        <v>255</v>
      </c>
      <c r="K126" s="203"/>
    </row>
    <row r="127" spans="2:11" ht="15" customHeight="1">
      <c r="B127" s="201"/>
      <c r="C127" s="164" t="s">
        <v>885</v>
      </c>
      <c r="D127" s="164"/>
      <c r="E127" s="164"/>
      <c r="F127" s="183" t="s">
        <v>865</v>
      </c>
      <c r="G127" s="164"/>
      <c r="H127" s="164" t="s">
        <v>910</v>
      </c>
      <c r="I127" s="164" t="s">
        <v>887</v>
      </c>
      <c r="J127" s="164"/>
      <c r="K127" s="203"/>
    </row>
    <row r="128" spans="2:11" ht="15" customHeight="1">
      <c r="B128" s="201"/>
      <c r="C128" s="164" t="s">
        <v>888</v>
      </c>
      <c r="D128" s="164"/>
      <c r="E128" s="164"/>
      <c r="F128" s="183" t="s">
        <v>865</v>
      </c>
      <c r="G128" s="164"/>
      <c r="H128" s="164" t="s">
        <v>911</v>
      </c>
      <c r="I128" s="164" t="s">
        <v>890</v>
      </c>
      <c r="J128" s="164"/>
      <c r="K128" s="203"/>
    </row>
    <row r="129" spans="2:11" ht="15" customHeight="1">
      <c r="B129" s="201"/>
      <c r="C129" s="164" t="s">
        <v>891</v>
      </c>
      <c r="D129" s="164"/>
      <c r="E129" s="164"/>
      <c r="F129" s="183" t="s">
        <v>865</v>
      </c>
      <c r="G129" s="164"/>
      <c r="H129" s="164" t="s">
        <v>891</v>
      </c>
      <c r="I129" s="164" t="s">
        <v>890</v>
      </c>
      <c r="J129" s="164"/>
      <c r="K129" s="203"/>
    </row>
    <row r="130" spans="2:11" ht="15" customHeight="1">
      <c r="B130" s="201"/>
      <c r="C130" s="164" t="s">
        <v>33</v>
      </c>
      <c r="D130" s="164"/>
      <c r="E130" s="164"/>
      <c r="F130" s="183" t="s">
        <v>865</v>
      </c>
      <c r="G130" s="164"/>
      <c r="H130" s="164" t="s">
        <v>912</v>
      </c>
      <c r="I130" s="164" t="s">
        <v>890</v>
      </c>
      <c r="J130" s="164"/>
      <c r="K130" s="203"/>
    </row>
    <row r="131" spans="2:11" ht="15" customHeight="1">
      <c r="B131" s="201"/>
      <c r="C131" s="164" t="s">
        <v>913</v>
      </c>
      <c r="D131" s="164"/>
      <c r="E131" s="164"/>
      <c r="F131" s="183" t="s">
        <v>865</v>
      </c>
      <c r="G131" s="164"/>
      <c r="H131" s="164" t="s">
        <v>914</v>
      </c>
      <c r="I131" s="164" t="s">
        <v>890</v>
      </c>
      <c r="J131" s="164"/>
      <c r="K131" s="203"/>
    </row>
    <row r="132" spans="2:11" ht="15" customHeight="1">
      <c r="B132" s="204"/>
      <c r="C132" s="205"/>
      <c r="D132" s="205"/>
      <c r="E132" s="205"/>
      <c r="F132" s="205"/>
      <c r="G132" s="205"/>
      <c r="H132" s="205"/>
      <c r="I132" s="205"/>
      <c r="J132" s="205"/>
      <c r="K132" s="206"/>
    </row>
    <row r="133" spans="2:11" ht="18.75" customHeight="1">
      <c r="B133" s="160"/>
      <c r="C133" s="160"/>
      <c r="D133" s="160"/>
      <c r="E133" s="160"/>
      <c r="F133" s="193"/>
      <c r="G133" s="160"/>
      <c r="H133" s="160"/>
      <c r="I133" s="160"/>
      <c r="J133" s="160"/>
      <c r="K133" s="160"/>
    </row>
    <row r="134" spans="2:11" ht="18.75" customHeight="1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</row>
    <row r="135" spans="2:11" ht="7.5" customHeight="1">
      <c r="B135" s="171"/>
      <c r="C135" s="172"/>
      <c r="D135" s="172"/>
      <c r="E135" s="172"/>
      <c r="F135" s="172"/>
      <c r="G135" s="172"/>
      <c r="H135" s="172"/>
      <c r="I135" s="172"/>
      <c r="J135" s="172"/>
      <c r="K135" s="173"/>
    </row>
    <row r="136" spans="2:11" ht="45" customHeight="1">
      <c r="B136" s="174"/>
      <c r="C136" s="341" t="s">
        <v>915</v>
      </c>
      <c r="D136" s="341"/>
      <c r="E136" s="341"/>
      <c r="F136" s="341"/>
      <c r="G136" s="341"/>
      <c r="H136" s="341"/>
      <c r="I136" s="341"/>
      <c r="J136" s="341"/>
      <c r="K136" s="175"/>
    </row>
    <row r="137" spans="2:11" ht="17.25" customHeight="1">
      <c r="B137" s="174"/>
      <c r="C137" s="176" t="s">
        <v>858</v>
      </c>
      <c r="D137" s="176"/>
      <c r="E137" s="176"/>
      <c r="F137" s="176" t="s">
        <v>859</v>
      </c>
      <c r="G137" s="177"/>
      <c r="H137" s="176" t="s">
        <v>112</v>
      </c>
      <c r="I137" s="176" t="s">
        <v>50</v>
      </c>
      <c r="J137" s="176" t="s">
        <v>860</v>
      </c>
      <c r="K137" s="175"/>
    </row>
    <row r="138" spans="2:11" ht="17.25" customHeight="1">
      <c r="B138" s="174"/>
      <c r="C138" s="178" t="s">
        <v>861</v>
      </c>
      <c r="D138" s="178"/>
      <c r="E138" s="178"/>
      <c r="F138" s="179" t="s">
        <v>862</v>
      </c>
      <c r="G138" s="180"/>
      <c r="H138" s="178"/>
      <c r="I138" s="178"/>
      <c r="J138" s="178" t="s">
        <v>863</v>
      </c>
      <c r="K138" s="175"/>
    </row>
    <row r="139" spans="2:11" ht="5.25" customHeight="1">
      <c r="B139" s="184"/>
      <c r="C139" s="181"/>
      <c r="D139" s="181"/>
      <c r="E139" s="181"/>
      <c r="F139" s="181"/>
      <c r="G139" s="182"/>
      <c r="H139" s="181"/>
      <c r="I139" s="181"/>
      <c r="J139" s="181"/>
      <c r="K139" s="203"/>
    </row>
    <row r="140" spans="2:11" ht="15" customHeight="1">
      <c r="B140" s="184"/>
      <c r="C140" s="207" t="s">
        <v>864</v>
      </c>
      <c r="D140" s="164"/>
      <c r="E140" s="164"/>
      <c r="F140" s="208" t="s">
        <v>865</v>
      </c>
      <c r="G140" s="164"/>
      <c r="H140" s="207" t="s">
        <v>895</v>
      </c>
      <c r="I140" s="207" t="s">
        <v>867</v>
      </c>
      <c r="J140" s="207" t="s">
        <v>868</v>
      </c>
      <c r="K140" s="203"/>
    </row>
    <row r="141" spans="2:11" ht="15" customHeight="1">
      <c r="B141" s="184"/>
      <c r="C141" s="207" t="s">
        <v>904</v>
      </c>
      <c r="D141" s="164"/>
      <c r="E141" s="164"/>
      <c r="F141" s="208" t="s">
        <v>865</v>
      </c>
      <c r="G141" s="164"/>
      <c r="H141" s="207" t="s">
        <v>916</v>
      </c>
      <c r="I141" s="207" t="s">
        <v>867</v>
      </c>
      <c r="J141" s="207" t="s">
        <v>868</v>
      </c>
      <c r="K141" s="203"/>
    </row>
    <row r="142" spans="2:11" ht="15" customHeight="1">
      <c r="B142" s="184"/>
      <c r="C142" s="207" t="s">
        <v>813</v>
      </c>
      <c r="D142" s="164"/>
      <c r="E142" s="164"/>
      <c r="F142" s="208" t="s">
        <v>865</v>
      </c>
      <c r="G142" s="164"/>
      <c r="H142" s="207" t="s">
        <v>917</v>
      </c>
      <c r="I142" s="207" t="s">
        <v>867</v>
      </c>
      <c r="J142" s="207" t="s">
        <v>868</v>
      </c>
      <c r="K142" s="203"/>
    </row>
    <row r="143" spans="2:11" ht="15" customHeight="1">
      <c r="B143" s="184"/>
      <c r="C143" s="207" t="s">
        <v>869</v>
      </c>
      <c r="D143" s="164"/>
      <c r="E143" s="164"/>
      <c r="F143" s="208" t="s">
        <v>870</v>
      </c>
      <c r="G143" s="164"/>
      <c r="H143" s="207" t="s">
        <v>895</v>
      </c>
      <c r="I143" s="207" t="s">
        <v>867</v>
      </c>
      <c r="J143" s="207">
        <v>50</v>
      </c>
      <c r="K143" s="203"/>
    </row>
    <row r="144" spans="2:11" ht="15" customHeight="1">
      <c r="B144" s="184"/>
      <c r="C144" s="207" t="s">
        <v>872</v>
      </c>
      <c r="D144" s="164"/>
      <c r="E144" s="164"/>
      <c r="F144" s="208" t="s">
        <v>865</v>
      </c>
      <c r="G144" s="164"/>
      <c r="H144" s="207" t="s">
        <v>895</v>
      </c>
      <c r="I144" s="207" t="s">
        <v>874</v>
      </c>
      <c r="J144" s="207"/>
      <c r="K144" s="203"/>
    </row>
    <row r="145" spans="2:11" ht="15" customHeight="1">
      <c r="B145" s="184"/>
      <c r="C145" s="207" t="s">
        <v>875</v>
      </c>
      <c r="D145" s="164"/>
      <c r="E145" s="164"/>
      <c r="F145" s="208" t="s">
        <v>870</v>
      </c>
      <c r="G145" s="164"/>
      <c r="H145" s="207" t="s">
        <v>895</v>
      </c>
      <c r="I145" s="207" t="s">
        <v>867</v>
      </c>
      <c r="J145" s="207">
        <v>50</v>
      </c>
      <c r="K145" s="203"/>
    </row>
    <row r="146" spans="2:11" ht="15" customHeight="1">
      <c r="B146" s="184"/>
      <c r="C146" s="207" t="s">
        <v>883</v>
      </c>
      <c r="D146" s="164"/>
      <c r="E146" s="164"/>
      <c r="F146" s="208" t="s">
        <v>870</v>
      </c>
      <c r="G146" s="164"/>
      <c r="H146" s="207" t="s">
        <v>895</v>
      </c>
      <c r="I146" s="207" t="s">
        <v>867</v>
      </c>
      <c r="J146" s="207">
        <v>50</v>
      </c>
      <c r="K146" s="203"/>
    </row>
    <row r="147" spans="2:11" ht="15" customHeight="1">
      <c r="B147" s="184"/>
      <c r="C147" s="207" t="s">
        <v>881</v>
      </c>
      <c r="D147" s="164"/>
      <c r="E147" s="164"/>
      <c r="F147" s="208" t="s">
        <v>870</v>
      </c>
      <c r="G147" s="164"/>
      <c r="H147" s="207" t="s">
        <v>895</v>
      </c>
      <c r="I147" s="207" t="s">
        <v>867</v>
      </c>
      <c r="J147" s="207">
        <v>50</v>
      </c>
      <c r="K147" s="203"/>
    </row>
    <row r="148" spans="2:11" ht="15" customHeight="1">
      <c r="B148" s="184"/>
      <c r="C148" s="207" t="s">
        <v>81</v>
      </c>
      <c r="D148" s="164"/>
      <c r="E148" s="164"/>
      <c r="F148" s="208" t="s">
        <v>865</v>
      </c>
      <c r="G148" s="164"/>
      <c r="H148" s="207" t="s">
        <v>918</v>
      </c>
      <c r="I148" s="207" t="s">
        <v>867</v>
      </c>
      <c r="J148" s="207" t="s">
        <v>919</v>
      </c>
      <c r="K148" s="203"/>
    </row>
    <row r="149" spans="2:11" ht="15" customHeight="1">
      <c r="B149" s="184"/>
      <c r="C149" s="207" t="s">
        <v>920</v>
      </c>
      <c r="D149" s="164"/>
      <c r="E149" s="164"/>
      <c r="F149" s="208" t="s">
        <v>865</v>
      </c>
      <c r="G149" s="164"/>
      <c r="H149" s="207" t="s">
        <v>921</v>
      </c>
      <c r="I149" s="207" t="s">
        <v>890</v>
      </c>
      <c r="J149" s="207"/>
      <c r="K149" s="203"/>
    </row>
    <row r="150" spans="2:11" ht="15" customHeight="1">
      <c r="B150" s="209"/>
      <c r="C150" s="191"/>
      <c r="D150" s="191"/>
      <c r="E150" s="191"/>
      <c r="F150" s="191"/>
      <c r="G150" s="191"/>
      <c r="H150" s="191"/>
      <c r="I150" s="191"/>
      <c r="J150" s="191"/>
      <c r="K150" s="210"/>
    </row>
    <row r="151" spans="2:11" ht="18.75" customHeight="1">
      <c r="B151" s="160"/>
      <c r="C151" s="164"/>
      <c r="D151" s="164"/>
      <c r="E151" s="164"/>
      <c r="F151" s="183"/>
      <c r="G151" s="164"/>
      <c r="H151" s="164"/>
      <c r="I151" s="164"/>
      <c r="J151" s="164"/>
      <c r="K151" s="160"/>
    </row>
    <row r="152" spans="2:11" ht="18.75" customHeight="1"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</row>
    <row r="153" spans="2:11" ht="7.5" customHeight="1">
      <c r="B153" s="151"/>
      <c r="C153" s="152"/>
      <c r="D153" s="152"/>
      <c r="E153" s="152"/>
      <c r="F153" s="152"/>
      <c r="G153" s="152"/>
      <c r="H153" s="152"/>
      <c r="I153" s="152"/>
      <c r="J153" s="152"/>
      <c r="K153" s="153"/>
    </row>
    <row r="154" spans="2:11" ht="45" customHeight="1">
      <c r="B154" s="154"/>
      <c r="C154" s="338" t="s">
        <v>922</v>
      </c>
      <c r="D154" s="338"/>
      <c r="E154" s="338"/>
      <c r="F154" s="338"/>
      <c r="G154" s="338"/>
      <c r="H154" s="338"/>
      <c r="I154" s="338"/>
      <c r="J154" s="338"/>
      <c r="K154" s="155"/>
    </row>
    <row r="155" spans="2:11" ht="17.25" customHeight="1">
      <c r="B155" s="154"/>
      <c r="C155" s="176" t="s">
        <v>858</v>
      </c>
      <c r="D155" s="176"/>
      <c r="E155" s="176"/>
      <c r="F155" s="176" t="s">
        <v>859</v>
      </c>
      <c r="G155" s="211"/>
      <c r="H155" s="212" t="s">
        <v>112</v>
      </c>
      <c r="I155" s="212" t="s">
        <v>50</v>
      </c>
      <c r="J155" s="176" t="s">
        <v>860</v>
      </c>
      <c r="K155" s="155"/>
    </row>
    <row r="156" spans="2:11" ht="17.25" customHeight="1">
      <c r="B156" s="157"/>
      <c r="C156" s="178" t="s">
        <v>861</v>
      </c>
      <c r="D156" s="178"/>
      <c r="E156" s="178"/>
      <c r="F156" s="179" t="s">
        <v>862</v>
      </c>
      <c r="G156" s="213"/>
      <c r="H156" s="214"/>
      <c r="I156" s="214"/>
      <c r="J156" s="178" t="s">
        <v>863</v>
      </c>
      <c r="K156" s="158"/>
    </row>
    <row r="157" spans="2:11" ht="5.25" customHeight="1">
      <c r="B157" s="184"/>
      <c r="C157" s="181"/>
      <c r="D157" s="181"/>
      <c r="E157" s="181"/>
      <c r="F157" s="181"/>
      <c r="G157" s="182"/>
      <c r="H157" s="181"/>
      <c r="I157" s="181"/>
      <c r="J157" s="181"/>
      <c r="K157" s="203"/>
    </row>
    <row r="158" spans="2:11" ht="15" customHeight="1">
      <c r="B158" s="184"/>
      <c r="C158" s="164" t="s">
        <v>864</v>
      </c>
      <c r="D158" s="164"/>
      <c r="E158" s="164"/>
      <c r="F158" s="183" t="s">
        <v>865</v>
      </c>
      <c r="G158" s="164"/>
      <c r="H158" s="164" t="s">
        <v>895</v>
      </c>
      <c r="I158" s="164" t="s">
        <v>867</v>
      </c>
      <c r="J158" s="164" t="s">
        <v>868</v>
      </c>
      <c r="K158" s="203"/>
    </row>
    <row r="159" spans="2:11" ht="15" customHeight="1">
      <c r="B159" s="184"/>
      <c r="C159" s="164" t="s">
        <v>904</v>
      </c>
      <c r="D159" s="164"/>
      <c r="E159" s="164"/>
      <c r="F159" s="183" t="s">
        <v>865</v>
      </c>
      <c r="G159" s="164"/>
      <c r="H159" s="164" t="s">
        <v>905</v>
      </c>
      <c r="I159" s="164" t="s">
        <v>867</v>
      </c>
      <c r="J159" s="164" t="s">
        <v>868</v>
      </c>
      <c r="K159" s="203"/>
    </row>
    <row r="160" spans="2:11" ht="15" customHeight="1">
      <c r="B160" s="184"/>
      <c r="C160" s="164" t="s">
        <v>813</v>
      </c>
      <c r="D160" s="164"/>
      <c r="E160" s="164"/>
      <c r="F160" s="183" t="s">
        <v>865</v>
      </c>
      <c r="G160" s="164"/>
      <c r="H160" s="164" t="s">
        <v>923</v>
      </c>
      <c r="I160" s="164" t="s">
        <v>867</v>
      </c>
      <c r="J160" s="164" t="s">
        <v>868</v>
      </c>
      <c r="K160" s="203"/>
    </row>
    <row r="161" spans="2:11" ht="15" customHeight="1">
      <c r="B161" s="184"/>
      <c r="C161" s="164" t="s">
        <v>869</v>
      </c>
      <c r="D161" s="164"/>
      <c r="E161" s="164"/>
      <c r="F161" s="183" t="s">
        <v>870</v>
      </c>
      <c r="G161" s="164"/>
      <c r="H161" s="164" t="s">
        <v>923</v>
      </c>
      <c r="I161" s="164" t="s">
        <v>867</v>
      </c>
      <c r="J161" s="164">
        <v>50</v>
      </c>
      <c r="K161" s="203"/>
    </row>
    <row r="162" spans="2:11" ht="15" customHeight="1">
      <c r="B162" s="184"/>
      <c r="C162" s="164" t="s">
        <v>872</v>
      </c>
      <c r="D162" s="164"/>
      <c r="E162" s="164"/>
      <c r="F162" s="183" t="s">
        <v>865</v>
      </c>
      <c r="G162" s="164"/>
      <c r="H162" s="164" t="s">
        <v>923</v>
      </c>
      <c r="I162" s="164" t="s">
        <v>874</v>
      </c>
      <c r="J162" s="164"/>
      <c r="K162" s="203"/>
    </row>
    <row r="163" spans="2:11" ht="15" customHeight="1">
      <c r="B163" s="184"/>
      <c r="C163" s="164" t="s">
        <v>875</v>
      </c>
      <c r="D163" s="164"/>
      <c r="E163" s="164"/>
      <c r="F163" s="183" t="s">
        <v>870</v>
      </c>
      <c r="G163" s="164"/>
      <c r="H163" s="164" t="s">
        <v>923</v>
      </c>
      <c r="I163" s="164" t="s">
        <v>867</v>
      </c>
      <c r="J163" s="164">
        <v>50</v>
      </c>
      <c r="K163" s="203"/>
    </row>
    <row r="164" spans="2:11" ht="15" customHeight="1">
      <c r="B164" s="184"/>
      <c r="C164" s="164" t="s">
        <v>883</v>
      </c>
      <c r="D164" s="164"/>
      <c r="E164" s="164"/>
      <c r="F164" s="183" t="s">
        <v>870</v>
      </c>
      <c r="G164" s="164"/>
      <c r="H164" s="164" t="s">
        <v>923</v>
      </c>
      <c r="I164" s="164" t="s">
        <v>867</v>
      </c>
      <c r="J164" s="164">
        <v>50</v>
      </c>
      <c r="K164" s="203"/>
    </row>
    <row r="165" spans="2:11" ht="15" customHeight="1">
      <c r="B165" s="184"/>
      <c r="C165" s="164" t="s">
        <v>881</v>
      </c>
      <c r="D165" s="164"/>
      <c r="E165" s="164"/>
      <c r="F165" s="183" t="s">
        <v>870</v>
      </c>
      <c r="G165" s="164"/>
      <c r="H165" s="164" t="s">
        <v>923</v>
      </c>
      <c r="I165" s="164" t="s">
        <v>867</v>
      </c>
      <c r="J165" s="164">
        <v>50</v>
      </c>
      <c r="K165" s="203"/>
    </row>
    <row r="166" spans="2:11" ht="15" customHeight="1">
      <c r="B166" s="184"/>
      <c r="C166" s="164" t="s">
        <v>111</v>
      </c>
      <c r="D166" s="164"/>
      <c r="E166" s="164"/>
      <c r="F166" s="183" t="s">
        <v>865</v>
      </c>
      <c r="G166" s="164"/>
      <c r="H166" s="164" t="s">
        <v>924</v>
      </c>
      <c r="I166" s="164" t="s">
        <v>925</v>
      </c>
      <c r="J166" s="164"/>
      <c r="K166" s="203"/>
    </row>
    <row r="167" spans="2:11" ht="15" customHeight="1">
      <c r="B167" s="184"/>
      <c r="C167" s="164" t="s">
        <v>50</v>
      </c>
      <c r="D167" s="164"/>
      <c r="E167" s="164"/>
      <c r="F167" s="183" t="s">
        <v>865</v>
      </c>
      <c r="G167" s="164"/>
      <c r="H167" s="164" t="s">
        <v>926</v>
      </c>
      <c r="I167" s="164" t="s">
        <v>927</v>
      </c>
      <c r="J167" s="164">
        <v>1</v>
      </c>
      <c r="K167" s="203"/>
    </row>
    <row r="168" spans="2:11" ht="15" customHeight="1">
      <c r="B168" s="184"/>
      <c r="C168" s="164" t="s">
        <v>46</v>
      </c>
      <c r="D168" s="164"/>
      <c r="E168" s="164"/>
      <c r="F168" s="183" t="s">
        <v>865</v>
      </c>
      <c r="G168" s="164"/>
      <c r="H168" s="164" t="s">
        <v>928</v>
      </c>
      <c r="I168" s="164" t="s">
        <v>867</v>
      </c>
      <c r="J168" s="164">
        <v>20</v>
      </c>
      <c r="K168" s="203"/>
    </row>
    <row r="169" spans="2:11" ht="15" customHeight="1">
      <c r="B169" s="184"/>
      <c r="C169" s="164" t="s">
        <v>112</v>
      </c>
      <c r="D169" s="164"/>
      <c r="E169" s="164"/>
      <c r="F169" s="183" t="s">
        <v>865</v>
      </c>
      <c r="G169" s="164"/>
      <c r="H169" s="164" t="s">
        <v>929</v>
      </c>
      <c r="I169" s="164" t="s">
        <v>867</v>
      </c>
      <c r="J169" s="164">
        <v>255</v>
      </c>
      <c r="K169" s="203"/>
    </row>
    <row r="170" spans="2:11" ht="15" customHeight="1">
      <c r="B170" s="184"/>
      <c r="C170" s="164" t="s">
        <v>113</v>
      </c>
      <c r="D170" s="164"/>
      <c r="E170" s="164"/>
      <c r="F170" s="183" t="s">
        <v>865</v>
      </c>
      <c r="G170" s="164"/>
      <c r="H170" s="164" t="s">
        <v>829</v>
      </c>
      <c r="I170" s="164" t="s">
        <v>867</v>
      </c>
      <c r="J170" s="164">
        <v>10</v>
      </c>
      <c r="K170" s="203"/>
    </row>
    <row r="171" spans="2:11" ht="15" customHeight="1">
      <c r="B171" s="184"/>
      <c r="C171" s="164" t="s">
        <v>114</v>
      </c>
      <c r="D171" s="164"/>
      <c r="E171" s="164"/>
      <c r="F171" s="183" t="s">
        <v>865</v>
      </c>
      <c r="G171" s="164"/>
      <c r="H171" s="164" t="s">
        <v>930</v>
      </c>
      <c r="I171" s="164" t="s">
        <v>890</v>
      </c>
      <c r="J171" s="164"/>
      <c r="K171" s="203"/>
    </row>
    <row r="172" spans="2:11" ht="15" customHeight="1">
      <c r="B172" s="184"/>
      <c r="C172" s="164" t="s">
        <v>931</v>
      </c>
      <c r="D172" s="164"/>
      <c r="E172" s="164"/>
      <c r="F172" s="183" t="s">
        <v>865</v>
      </c>
      <c r="G172" s="164"/>
      <c r="H172" s="164" t="s">
        <v>932</v>
      </c>
      <c r="I172" s="164" t="s">
        <v>890</v>
      </c>
      <c r="J172" s="164"/>
      <c r="K172" s="203"/>
    </row>
    <row r="173" spans="2:11" ht="15" customHeight="1">
      <c r="B173" s="184"/>
      <c r="C173" s="164" t="s">
        <v>920</v>
      </c>
      <c r="D173" s="164"/>
      <c r="E173" s="164"/>
      <c r="F173" s="183" t="s">
        <v>865</v>
      </c>
      <c r="G173" s="164"/>
      <c r="H173" s="164" t="s">
        <v>933</v>
      </c>
      <c r="I173" s="164" t="s">
        <v>890</v>
      </c>
      <c r="J173" s="164"/>
      <c r="K173" s="203"/>
    </row>
    <row r="174" spans="2:11" ht="15" customHeight="1">
      <c r="B174" s="184"/>
      <c r="C174" s="164" t="s">
        <v>117</v>
      </c>
      <c r="D174" s="164"/>
      <c r="E174" s="164"/>
      <c r="F174" s="183" t="s">
        <v>870</v>
      </c>
      <c r="G174" s="164"/>
      <c r="H174" s="164" t="s">
        <v>934</v>
      </c>
      <c r="I174" s="164" t="s">
        <v>867</v>
      </c>
      <c r="J174" s="164">
        <v>50</v>
      </c>
      <c r="K174" s="203"/>
    </row>
    <row r="175" spans="2:11" ht="15" customHeight="1">
      <c r="B175" s="209"/>
      <c r="C175" s="191"/>
      <c r="D175" s="191"/>
      <c r="E175" s="191"/>
      <c r="F175" s="191"/>
      <c r="G175" s="191"/>
      <c r="H175" s="191"/>
      <c r="I175" s="191"/>
      <c r="J175" s="191"/>
      <c r="K175" s="210"/>
    </row>
    <row r="176" spans="2:11" ht="18.75" customHeight="1">
      <c r="B176" s="160"/>
      <c r="C176" s="164"/>
      <c r="D176" s="164"/>
      <c r="E176" s="164"/>
      <c r="F176" s="183"/>
      <c r="G176" s="164"/>
      <c r="H176" s="164"/>
      <c r="I176" s="164"/>
      <c r="J176" s="164"/>
      <c r="K176" s="160"/>
    </row>
    <row r="177" spans="2:11" ht="18.75" customHeight="1"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</row>
    <row r="178" spans="2:11" ht="13.5">
      <c r="B178" s="151"/>
      <c r="C178" s="152"/>
      <c r="D178" s="152"/>
      <c r="E178" s="152"/>
      <c r="F178" s="152"/>
      <c r="G178" s="152"/>
      <c r="H178" s="152"/>
      <c r="I178" s="152"/>
      <c r="J178" s="152"/>
      <c r="K178" s="153"/>
    </row>
    <row r="179" spans="2:11" ht="21">
      <c r="B179" s="154"/>
      <c r="C179" s="338" t="s">
        <v>935</v>
      </c>
      <c r="D179" s="338"/>
      <c r="E179" s="338"/>
      <c r="F179" s="338"/>
      <c r="G179" s="338"/>
      <c r="H179" s="338"/>
      <c r="I179" s="338"/>
      <c r="J179" s="338"/>
      <c r="K179" s="155"/>
    </row>
    <row r="180" spans="2:11" ht="25.5" customHeight="1">
      <c r="B180" s="154"/>
      <c r="C180" s="215" t="s">
        <v>936</v>
      </c>
      <c r="D180" s="215"/>
      <c r="E180" s="215"/>
      <c r="F180" s="215" t="s">
        <v>937</v>
      </c>
      <c r="G180" s="216"/>
      <c r="H180" s="339" t="s">
        <v>938</v>
      </c>
      <c r="I180" s="339"/>
      <c r="J180" s="339"/>
      <c r="K180" s="155"/>
    </row>
    <row r="181" spans="2:11" ht="5.25" customHeight="1">
      <c r="B181" s="184"/>
      <c r="C181" s="181"/>
      <c r="D181" s="181"/>
      <c r="E181" s="181"/>
      <c r="F181" s="181"/>
      <c r="G181" s="164"/>
      <c r="H181" s="181"/>
      <c r="I181" s="181"/>
      <c r="J181" s="181"/>
      <c r="K181" s="203"/>
    </row>
    <row r="182" spans="2:11" ht="15" customHeight="1">
      <c r="B182" s="184"/>
      <c r="C182" s="164" t="s">
        <v>939</v>
      </c>
      <c r="D182" s="164"/>
      <c r="E182" s="164"/>
      <c r="F182" s="183" t="s">
        <v>35</v>
      </c>
      <c r="G182" s="164"/>
      <c r="H182" s="337" t="s">
        <v>940</v>
      </c>
      <c r="I182" s="337"/>
      <c r="J182" s="337"/>
      <c r="K182" s="203"/>
    </row>
    <row r="183" spans="2:11" ht="15" customHeight="1">
      <c r="B183" s="184"/>
      <c r="C183" s="188"/>
      <c r="D183" s="164"/>
      <c r="E183" s="164"/>
      <c r="F183" s="183" t="s">
        <v>37</v>
      </c>
      <c r="G183" s="164"/>
      <c r="H183" s="337" t="s">
        <v>941</v>
      </c>
      <c r="I183" s="337"/>
      <c r="J183" s="337"/>
      <c r="K183" s="203"/>
    </row>
    <row r="184" spans="2:11" ht="15" customHeight="1">
      <c r="B184" s="184"/>
      <c r="C184" s="188"/>
      <c r="D184" s="164"/>
      <c r="E184" s="164"/>
      <c r="F184" s="183" t="s">
        <v>40</v>
      </c>
      <c r="G184" s="164"/>
      <c r="H184" s="337" t="s">
        <v>942</v>
      </c>
      <c r="I184" s="337"/>
      <c r="J184" s="337"/>
      <c r="K184" s="203"/>
    </row>
    <row r="185" spans="2:11" ht="15" customHeight="1">
      <c r="B185" s="184"/>
      <c r="C185" s="164"/>
      <c r="D185" s="164"/>
      <c r="E185" s="164"/>
      <c r="F185" s="183" t="s">
        <v>38</v>
      </c>
      <c r="G185" s="164"/>
      <c r="H185" s="337" t="s">
        <v>943</v>
      </c>
      <c r="I185" s="337"/>
      <c r="J185" s="337"/>
      <c r="K185" s="203"/>
    </row>
    <row r="186" spans="2:11" ht="15" customHeight="1">
      <c r="B186" s="184"/>
      <c r="C186" s="164"/>
      <c r="D186" s="164"/>
      <c r="E186" s="164"/>
      <c r="F186" s="183" t="s">
        <v>39</v>
      </c>
      <c r="G186" s="164"/>
      <c r="H186" s="337" t="s">
        <v>944</v>
      </c>
      <c r="I186" s="337"/>
      <c r="J186" s="337"/>
      <c r="K186" s="203"/>
    </row>
    <row r="187" spans="2:11" ht="15" customHeight="1">
      <c r="B187" s="184"/>
      <c r="C187" s="164"/>
      <c r="D187" s="164"/>
      <c r="E187" s="164"/>
      <c r="F187" s="183"/>
      <c r="G187" s="164"/>
      <c r="H187" s="164"/>
      <c r="I187" s="164"/>
      <c r="J187" s="164"/>
      <c r="K187" s="203"/>
    </row>
    <row r="188" spans="2:11" ht="15" customHeight="1">
      <c r="B188" s="184"/>
      <c r="C188" s="164" t="s">
        <v>902</v>
      </c>
      <c r="D188" s="164"/>
      <c r="E188" s="164"/>
      <c r="F188" s="183" t="s">
        <v>70</v>
      </c>
      <c r="G188" s="164"/>
      <c r="H188" s="337" t="s">
        <v>945</v>
      </c>
      <c r="I188" s="337"/>
      <c r="J188" s="337"/>
      <c r="K188" s="203"/>
    </row>
    <row r="189" spans="2:11" ht="15" customHeight="1">
      <c r="B189" s="184"/>
      <c r="C189" s="188"/>
      <c r="D189" s="164"/>
      <c r="E189" s="164"/>
      <c r="F189" s="183" t="s">
        <v>808</v>
      </c>
      <c r="G189" s="164"/>
      <c r="H189" s="337" t="s">
        <v>809</v>
      </c>
      <c r="I189" s="337"/>
      <c r="J189" s="337"/>
      <c r="K189" s="203"/>
    </row>
    <row r="190" spans="2:11" ht="15" customHeight="1">
      <c r="B190" s="184"/>
      <c r="C190" s="164"/>
      <c r="D190" s="164"/>
      <c r="E190" s="164"/>
      <c r="F190" s="183" t="s">
        <v>806</v>
      </c>
      <c r="G190" s="164"/>
      <c r="H190" s="337" t="s">
        <v>946</v>
      </c>
      <c r="I190" s="337"/>
      <c r="J190" s="337"/>
      <c r="K190" s="203"/>
    </row>
    <row r="191" spans="2:11" ht="15" customHeight="1">
      <c r="B191" s="217"/>
      <c r="C191" s="188"/>
      <c r="D191" s="188"/>
      <c r="E191" s="188"/>
      <c r="F191" s="183" t="s">
        <v>810</v>
      </c>
      <c r="G191" s="169"/>
      <c r="H191" s="336" t="s">
        <v>74</v>
      </c>
      <c r="I191" s="336"/>
      <c r="J191" s="336"/>
      <c r="K191" s="218"/>
    </row>
    <row r="192" spans="2:11" ht="15" customHeight="1">
      <c r="B192" s="217"/>
      <c r="C192" s="188"/>
      <c r="D192" s="188"/>
      <c r="E192" s="188"/>
      <c r="F192" s="183" t="s">
        <v>811</v>
      </c>
      <c r="G192" s="169"/>
      <c r="H192" s="336" t="s">
        <v>947</v>
      </c>
      <c r="I192" s="336"/>
      <c r="J192" s="336"/>
      <c r="K192" s="218"/>
    </row>
    <row r="193" spans="2:11" ht="15" customHeight="1">
      <c r="B193" s="217"/>
      <c r="C193" s="188"/>
      <c r="D193" s="188"/>
      <c r="E193" s="188"/>
      <c r="F193" s="219"/>
      <c r="G193" s="169"/>
      <c r="H193" s="220"/>
      <c r="I193" s="220"/>
      <c r="J193" s="220"/>
      <c r="K193" s="218"/>
    </row>
    <row r="194" spans="2:11" ht="15" customHeight="1">
      <c r="B194" s="217"/>
      <c r="C194" s="164" t="s">
        <v>927</v>
      </c>
      <c r="D194" s="188"/>
      <c r="E194" s="188"/>
      <c r="F194" s="183">
        <v>1</v>
      </c>
      <c r="G194" s="169"/>
      <c r="H194" s="336" t="s">
        <v>948</v>
      </c>
      <c r="I194" s="336"/>
      <c r="J194" s="336"/>
      <c r="K194" s="218"/>
    </row>
    <row r="195" spans="2:11" ht="15" customHeight="1">
      <c r="B195" s="217"/>
      <c r="C195" s="188"/>
      <c r="D195" s="188"/>
      <c r="E195" s="188"/>
      <c r="F195" s="183">
        <v>2</v>
      </c>
      <c r="G195" s="169"/>
      <c r="H195" s="336" t="s">
        <v>949</v>
      </c>
      <c r="I195" s="336"/>
      <c r="J195" s="336"/>
      <c r="K195" s="218"/>
    </row>
    <row r="196" spans="2:11" ht="15" customHeight="1">
      <c r="B196" s="217"/>
      <c r="C196" s="188"/>
      <c r="D196" s="188"/>
      <c r="E196" s="188"/>
      <c r="F196" s="183">
        <v>3</v>
      </c>
      <c r="G196" s="169"/>
      <c r="H196" s="336" t="s">
        <v>950</v>
      </c>
      <c r="I196" s="336"/>
      <c r="J196" s="336"/>
      <c r="K196" s="218"/>
    </row>
    <row r="197" spans="2:11" ht="15" customHeight="1">
      <c r="B197" s="217"/>
      <c r="C197" s="188"/>
      <c r="D197" s="188"/>
      <c r="E197" s="188"/>
      <c r="F197" s="183">
        <v>4</v>
      </c>
      <c r="G197" s="169"/>
      <c r="H197" s="336" t="s">
        <v>951</v>
      </c>
      <c r="I197" s="336"/>
      <c r="J197" s="336"/>
      <c r="K197" s="218"/>
    </row>
    <row r="198" spans="2:11" ht="12.75" customHeight="1"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59"/>
  <sheetViews>
    <sheetView zoomScalePageLayoutView="0" workbookViewId="0" topLeftCell="A1">
      <selection activeCell="C21" sqref="C21"/>
    </sheetView>
  </sheetViews>
  <sheetFormatPr defaultColWidth="10.5" defaultRowHeight="12" customHeight="1"/>
  <cols>
    <col min="1" max="1" width="12.16015625" style="265" customWidth="1"/>
    <col min="2" max="2" width="46.83203125" style="250" customWidth="1"/>
    <col min="3" max="3" width="37.16015625" style="265" customWidth="1"/>
    <col min="4" max="4" width="10.83203125" style="268" customWidth="1"/>
    <col min="5" max="5" width="10.83203125" style="269" customWidth="1"/>
    <col min="6" max="6" width="14.5" style="269" customWidth="1"/>
    <col min="7" max="16384" width="10.5" style="230" customWidth="1"/>
  </cols>
  <sheetData>
    <row r="2" spans="1:6" ht="11.25">
      <c r="A2" s="224"/>
      <c r="B2" s="225" t="s">
        <v>952</v>
      </c>
      <c r="C2" s="226"/>
      <c r="D2" s="227"/>
      <c r="E2" s="228"/>
      <c r="F2" s="229"/>
    </row>
    <row r="3" spans="1:6" ht="11.25">
      <c r="A3" s="231"/>
      <c r="B3" s="225"/>
      <c r="C3" s="225"/>
      <c r="D3" s="232"/>
      <c r="E3" s="233"/>
      <c r="F3" s="229"/>
    </row>
    <row r="4" spans="1:3" s="237" customFormat="1" ht="24">
      <c r="A4" s="234"/>
      <c r="B4" s="235" t="s">
        <v>953</v>
      </c>
      <c r="C4" s="236"/>
    </row>
    <row r="5" spans="1:3" s="237" customFormat="1" ht="13.5">
      <c r="A5" s="234"/>
      <c r="B5" s="238"/>
      <c r="C5" s="236"/>
    </row>
    <row r="6" spans="1:3" s="237" customFormat="1" ht="22.5">
      <c r="A6" s="234" t="s">
        <v>954</v>
      </c>
      <c r="B6" s="239" t="s">
        <v>955</v>
      </c>
      <c r="C6" s="236"/>
    </row>
    <row r="7" spans="1:3" s="237" customFormat="1" ht="13.5">
      <c r="A7" s="234"/>
      <c r="B7" s="239"/>
      <c r="C7" s="236"/>
    </row>
    <row r="8" spans="1:3" s="237" customFormat="1" ht="22.5" customHeight="1">
      <c r="A8" s="234" t="s">
        <v>956</v>
      </c>
      <c r="B8" s="239" t="s">
        <v>957</v>
      </c>
      <c r="C8" s="236"/>
    </row>
    <row r="9" spans="1:3" s="237" customFormat="1" ht="13.5">
      <c r="A9" s="234"/>
      <c r="B9" s="239"/>
      <c r="C9" s="236"/>
    </row>
    <row r="10" spans="1:3" s="237" customFormat="1" ht="13.5">
      <c r="A10" s="234" t="s">
        <v>958</v>
      </c>
      <c r="B10" s="239" t="s">
        <v>959</v>
      </c>
      <c r="C10" s="236"/>
    </row>
    <row r="11" spans="1:3" s="237" customFormat="1" ht="13.5">
      <c r="A11" s="234"/>
      <c r="B11" s="239"/>
      <c r="C11" s="236"/>
    </row>
    <row r="12" spans="1:3" s="237" customFormat="1" ht="33.75">
      <c r="A12" s="234" t="s">
        <v>960</v>
      </c>
      <c r="B12" s="239" t="s">
        <v>961</v>
      </c>
      <c r="C12" s="240"/>
    </row>
    <row r="13" spans="1:3" s="237" customFormat="1" ht="13.5">
      <c r="A13" s="234"/>
      <c r="B13" s="239"/>
      <c r="C13" s="240"/>
    </row>
    <row r="14" spans="1:3" s="237" customFormat="1" ht="22.5">
      <c r="A14" s="234" t="s">
        <v>962</v>
      </c>
      <c r="B14" s="241" t="s">
        <v>963</v>
      </c>
      <c r="C14" s="240"/>
    </row>
    <row r="15" spans="1:3" s="237" customFormat="1" ht="13.5">
      <c r="A15" s="234"/>
      <c r="B15" s="241"/>
      <c r="C15" s="236"/>
    </row>
    <row r="16" spans="1:3" s="237" customFormat="1" ht="33.75">
      <c r="A16" s="234" t="s">
        <v>964</v>
      </c>
      <c r="B16" s="241" t="s">
        <v>965</v>
      </c>
      <c r="C16" s="240"/>
    </row>
    <row r="17" spans="1:3" s="237" customFormat="1" ht="13.5">
      <c r="A17" s="234"/>
      <c r="B17" s="241"/>
      <c r="C17" s="240"/>
    </row>
    <row r="18" spans="1:3" s="237" customFormat="1" ht="33.75">
      <c r="A18" s="234" t="s">
        <v>966</v>
      </c>
      <c r="B18" s="241" t="s">
        <v>967</v>
      </c>
      <c r="C18" s="240"/>
    </row>
    <row r="19" spans="1:3" s="237" customFormat="1" ht="13.5">
      <c r="A19" s="234"/>
      <c r="B19" s="241"/>
      <c r="C19" s="240"/>
    </row>
    <row r="20" spans="1:3" s="237" customFormat="1" ht="67.5">
      <c r="A20" s="234" t="s">
        <v>968</v>
      </c>
      <c r="B20" s="241" t="s">
        <v>969</v>
      </c>
      <c r="C20" s="236"/>
    </row>
    <row r="21" spans="1:3" s="237" customFormat="1" ht="13.5">
      <c r="A21" s="234"/>
      <c r="B21" s="241"/>
      <c r="C21" s="236"/>
    </row>
    <row r="22" spans="1:3" s="237" customFormat="1" ht="22.5">
      <c r="A22" s="234" t="s">
        <v>970</v>
      </c>
      <c r="B22" s="239" t="s">
        <v>971</v>
      </c>
      <c r="C22" s="236"/>
    </row>
    <row r="23" spans="1:3" s="237" customFormat="1" ht="13.5">
      <c r="A23" s="234"/>
      <c r="B23" s="239"/>
      <c r="C23" s="236"/>
    </row>
    <row r="24" spans="1:3" s="237" customFormat="1" ht="22.5">
      <c r="A24" s="234" t="s">
        <v>972</v>
      </c>
      <c r="B24" s="239" t="s">
        <v>973</v>
      </c>
      <c r="C24" s="236"/>
    </row>
    <row r="25" spans="1:3" s="237" customFormat="1" ht="13.5">
      <c r="A25" s="234"/>
      <c r="B25" s="239"/>
      <c r="C25" s="236"/>
    </row>
    <row r="26" spans="1:3" s="237" customFormat="1" ht="22.5">
      <c r="A26" s="234" t="s">
        <v>974</v>
      </c>
      <c r="B26" s="239" t="s">
        <v>975</v>
      </c>
      <c r="C26" s="236"/>
    </row>
    <row r="27" spans="1:3" s="237" customFormat="1" ht="13.5">
      <c r="A27" s="234"/>
      <c r="B27" s="239"/>
      <c r="C27" s="236"/>
    </row>
    <row r="28" spans="1:3" s="243" customFormat="1" ht="45">
      <c r="A28" s="234" t="s">
        <v>976</v>
      </c>
      <c r="B28" s="239" t="s">
        <v>977</v>
      </c>
      <c r="C28" s="242"/>
    </row>
    <row r="29" spans="1:3" s="237" customFormat="1" ht="13.5">
      <c r="A29" s="234"/>
      <c r="B29" s="244"/>
      <c r="C29" s="236"/>
    </row>
    <row r="30" spans="1:3" s="237" customFormat="1" ht="33.75">
      <c r="A30" s="234" t="s">
        <v>978</v>
      </c>
      <c r="B30" s="239" t="s">
        <v>979</v>
      </c>
      <c r="C30" s="236"/>
    </row>
    <row r="31" spans="1:6" s="250" customFormat="1" ht="11.25">
      <c r="A31" s="245"/>
      <c r="B31" s="246"/>
      <c r="C31" s="245"/>
      <c r="D31" s="247"/>
      <c r="E31" s="248"/>
      <c r="F31" s="249"/>
    </row>
    <row r="32" spans="1:3" s="254" customFormat="1" ht="12.75">
      <c r="A32" s="251"/>
      <c r="B32" s="252" t="s">
        <v>980</v>
      </c>
      <c r="C32" s="253"/>
    </row>
    <row r="33" spans="1:3" s="254" customFormat="1" ht="11.25">
      <c r="A33" s="251"/>
      <c r="B33" s="255"/>
      <c r="C33" s="253"/>
    </row>
    <row r="34" spans="1:3" s="254" customFormat="1" ht="33.75">
      <c r="A34" s="251" t="s">
        <v>954</v>
      </c>
      <c r="B34" s="256" t="s">
        <v>981</v>
      </c>
      <c r="C34" s="253"/>
    </row>
    <row r="35" spans="1:3" s="254" customFormat="1" ht="11.25">
      <c r="A35" s="257"/>
      <c r="B35" s="258"/>
      <c r="C35" s="253"/>
    </row>
    <row r="36" spans="1:6" s="250" customFormat="1" ht="11.25">
      <c r="A36" s="245"/>
      <c r="B36" s="246"/>
      <c r="C36" s="245"/>
      <c r="D36" s="247"/>
      <c r="E36" s="248"/>
      <c r="F36" s="249"/>
    </row>
    <row r="37" spans="1:6" s="250" customFormat="1" ht="11.25">
      <c r="A37" s="245"/>
      <c r="B37" s="246"/>
      <c r="C37" s="245"/>
      <c r="D37" s="247"/>
      <c r="E37" s="248"/>
      <c r="F37" s="249"/>
    </row>
    <row r="38" spans="1:6" s="250" customFormat="1" ht="11.25">
      <c r="A38" s="245"/>
      <c r="B38" s="246"/>
      <c r="C38" s="245"/>
      <c r="D38" s="247"/>
      <c r="E38" s="248"/>
      <c r="F38" s="249"/>
    </row>
    <row r="39" spans="1:6" s="250" customFormat="1" ht="11.25">
      <c r="A39" s="245"/>
      <c r="B39" s="246"/>
      <c r="C39" s="245"/>
      <c r="D39" s="247"/>
      <c r="E39" s="248"/>
      <c r="F39" s="249"/>
    </row>
    <row r="40" spans="1:6" s="264" customFormat="1" ht="11.25">
      <c r="A40" s="259"/>
      <c r="B40" s="260"/>
      <c r="C40" s="259"/>
      <c r="D40" s="261"/>
      <c r="E40" s="262"/>
      <c r="F40" s="263"/>
    </row>
    <row r="41" spans="1:6" s="250" customFormat="1" ht="11.25">
      <c r="A41" s="245"/>
      <c r="B41" s="246"/>
      <c r="C41" s="245"/>
      <c r="D41" s="247"/>
      <c r="E41" s="248"/>
      <c r="F41" s="249"/>
    </row>
    <row r="42" spans="1:6" s="250" customFormat="1" ht="11.25">
      <c r="A42" s="259"/>
      <c r="B42" s="260"/>
      <c r="C42" s="259"/>
      <c r="D42" s="261"/>
      <c r="E42" s="262"/>
      <c r="F42" s="249"/>
    </row>
    <row r="43" spans="1:6" s="250" customFormat="1" ht="11.25">
      <c r="A43" s="245"/>
      <c r="B43" s="246"/>
      <c r="C43" s="245"/>
      <c r="D43" s="247"/>
      <c r="E43" s="248"/>
      <c r="F43" s="249"/>
    </row>
    <row r="44" spans="1:6" s="250" customFormat="1" ht="11.25">
      <c r="A44" s="245"/>
      <c r="B44" s="246"/>
      <c r="C44" s="245"/>
      <c r="D44" s="247"/>
      <c r="E44" s="248"/>
      <c r="F44" s="249"/>
    </row>
    <row r="45" spans="1:6" s="250" customFormat="1" ht="11.25">
      <c r="A45" s="245"/>
      <c r="B45" s="246"/>
      <c r="C45" s="245"/>
      <c r="D45" s="247"/>
      <c r="E45" s="248"/>
      <c r="F45" s="249"/>
    </row>
    <row r="46" spans="1:6" s="250" customFormat="1" ht="11.25">
      <c r="A46" s="245"/>
      <c r="B46" s="246"/>
      <c r="C46" s="245"/>
      <c r="D46" s="247"/>
      <c r="E46" s="248"/>
      <c r="F46" s="249"/>
    </row>
    <row r="47" spans="1:6" s="250" customFormat="1" ht="11.25">
      <c r="A47" s="245"/>
      <c r="B47" s="246"/>
      <c r="C47" s="245"/>
      <c r="D47" s="247"/>
      <c r="E47" s="248"/>
      <c r="F47" s="249"/>
    </row>
    <row r="48" spans="1:6" s="250" customFormat="1" ht="11.25">
      <c r="A48" s="245"/>
      <c r="B48" s="246"/>
      <c r="C48" s="245"/>
      <c r="D48" s="247"/>
      <c r="E48" s="248"/>
      <c r="F48" s="249"/>
    </row>
    <row r="49" spans="1:6" s="250" customFormat="1" ht="11.25">
      <c r="A49" s="245"/>
      <c r="B49" s="246"/>
      <c r="C49" s="245"/>
      <c r="D49" s="247"/>
      <c r="E49" s="248"/>
      <c r="F49" s="249"/>
    </row>
    <row r="50" spans="1:6" s="250" customFormat="1" ht="11.25">
      <c r="A50" s="245"/>
      <c r="B50" s="246"/>
      <c r="C50" s="245"/>
      <c r="D50" s="247"/>
      <c r="E50" s="248"/>
      <c r="F50" s="249"/>
    </row>
    <row r="51" spans="1:6" s="250" customFormat="1" ht="11.25">
      <c r="A51" s="245"/>
      <c r="B51" s="246"/>
      <c r="C51" s="245"/>
      <c r="D51" s="247"/>
      <c r="E51" s="248"/>
      <c r="F51" s="249"/>
    </row>
    <row r="52" spans="1:6" s="250" customFormat="1" ht="11.25">
      <c r="A52" s="245"/>
      <c r="B52" s="246"/>
      <c r="C52" s="245"/>
      <c r="D52" s="247"/>
      <c r="E52" s="248"/>
      <c r="F52" s="249"/>
    </row>
    <row r="53" spans="1:6" s="250" customFormat="1" ht="11.25">
      <c r="A53" s="245"/>
      <c r="B53" s="246"/>
      <c r="C53" s="245"/>
      <c r="D53" s="247"/>
      <c r="E53" s="248"/>
      <c r="F53" s="249"/>
    </row>
    <row r="54" spans="1:6" s="250" customFormat="1" ht="11.25">
      <c r="A54" s="245"/>
      <c r="B54" s="246"/>
      <c r="C54" s="245"/>
      <c r="D54" s="247"/>
      <c r="E54" s="248"/>
      <c r="F54" s="249"/>
    </row>
    <row r="55" spans="1:6" s="250" customFormat="1" ht="11.25">
      <c r="A55" s="245"/>
      <c r="B55" s="246"/>
      <c r="C55" s="245"/>
      <c r="D55" s="247"/>
      <c r="E55" s="248"/>
      <c r="F55" s="249"/>
    </row>
    <row r="56" spans="1:6" s="250" customFormat="1" ht="11.25">
      <c r="A56" s="245"/>
      <c r="B56" s="246"/>
      <c r="C56" s="245"/>
      <c r="D56" s="247"/>
      <c r="E56" s="248"/>
      <c r="F56" s="249"/>
    </row>
    <row r="57" spans="1:6" s="250" customFormat="1" ht="11.25">
      <c r="A57" s="245"/>
      <c r="B57" s="246"/>
      <c r="C57" s="245"/>
      <c r="D57" s="247"/>
      <c r="E57" s="248"/>
      <c r="F57" s="249"/>
    </row>
    <row r="58" spans="1:6" s="250" customFormat="1" ht="11.25">
      <c r="A58" s="245"/>
      <c r="B58" s="246"/>
      <c r="C58" s="245"/>
      <c r="D58" s="247"/>
      <c r="E58" s="248"/>
      <c r="F58" s="249"/>
    </row>
    <row r="59" spans="1:6" s="250" customFormat="1" ht="11.25">
      <c r="A59" s="245"/>
      <c r="B59" s="246"/>
      <c r="C59" s="245"/>
      <c r="D59" s="247"/>
      <c r="E59" s="248"/>
      <c r="F59" s="249"/>
    </row>
    <row r="60" spans="1:6" s="250" customFormat="1" ht="11.25">
      <c r="A60" s="245"/>
      <c r="B60" s="246"/>
      <c r="C60" s="245"/>
      <c r="D60" s="247"/>
      <c r="E60" s="248"/>
      <c r="F60" s="249"/>
    </row>
    <row r="61" spans="1:6" s="250" customFormat="1" ht="11.25">
      <c r="A61" s="245"/>
      <c r="B61" s="246"/>
      <c r="C61" s="245"/>
      <c r="D61" s="247"/>
      <c r="E61" s="248"/>
      <c r="F61" s="249"/>
    </row>
    <row r="62" spans="1:6" s="250" customFormat="1" ht="11.25">
      <c r="A62" s="245"/>
      <c r="B62" s="246"/>
      <c r="C62" s="245"/>
      <c r="D62" s="247"/>
      <c r="E62" s="248"/>
      <c r="F62" s="249"/>
    </row>
    <row r="63" spans="1:6" s="250" customFormat="1" ht="11.25">
      <c r="A63" s="245"/>
      <c r="B63" s="246"/>
      <c r="C63" s="245"/>
      <c r="D63" s="247"/>
      <c r="E63" s="248"/>
      <c r="F63" s="249"/>
    </row>
    <row r="64" spans="1:6" s="250" customFormat="1" ht="11.25">
      <c r="A64" s="245"/>
      <c r="B64" s="246"/>
      <c r="C64" s="245"/>
      <c r="D64" s="247"/>
      <c r="E64" s="248"/>
      <c r="F64" s="249"/>
    </row>
    <row r="65" spans="1:6" s="250" customFormat="1" ht="11.25">
      <c r="A65" s="245"/>
      <c r="B65" s="246"/>
      <c r="C65" s="245"/>
      <c r="D65" s="247"/>
      <c r="E65" s="248"/>
      <c r="F65" s="249"/>
    </row>
    <row r="66" spans="1:6" s="250" customFormat="1" ht="11.25">
      <c r="A66" s="245"/>
      <c r="B66" s="246"/>
      <c r="C66" s="245"/>
      <c r="D66" s="247"/>
      <c r="E66" s="248"/>
      <c r="F66" s="249"/>
    </row>
    <row r="67" spans="1:6" s="250" customFormat="1" ht="11.25">
      <c r="A67" s="245"/>
      <c r="B67" s="246"/>
      <c r="C67" s="245"/>
      <c r="D67" s="247"/>
      <c r="E67" s="248"/>
      <c r="F67" s="249"/>
    </row>
    <row r="68" spans="1:6" s="250" customFormat="1" ht="11.25">
      <c r="A68" s="245"/>
      <c r="B68" s="246"/>
      <c r="C68" s="245"/>
      <c r="D68" s="247"/>
      <c r="E68" s="248"/>
      <c r="F68" s="249"/>
    </row>
    <row r="69" spans="1:6" s="250" customFormat="1" ht="11.25">
      <c r="A69" s="245"/>
      <c r="B69" s="246"/>
      <c r="C69" s="245"/>
      <c r="D69" s="247"/>
      <c r="E69" s="248"/>
      <c r="F69" s="249"/>
    </row>
    <row r="70" spans="1:6" s="250" customFormat="1" ht="11.25">
      <c r="A70" s="245"/>
      <c r="B70" s="246"/>
      <c r="C70" s="245"/>
      <c r="D70" s="247"/>
      <c r="E70" s="248"/>
      <c r="F70" s="249"/>
    </row>
    <row r="71" spans="1:6" s="250" customFormat="1" ht="11.25">
      <c r="A71" s="245"/>
      <c r="B71" s="246"/>
      <c r="C71" s="245"/>
      <c r="D71" s="247"/>
      <c r="E71" s="248"/>
      <c r="F71" s="249"/>
    </row>
    <row r="72" spans="1:6" s="250" customFormat="1" ht="11.25">
      <c r="A72" s="245"/>
      <c r="B72" s="246"/>
      <c r="C72" s="245"/>
      <c r="D72" s="247"/>
      <c r="E72" s="248"/>
      <c r="F72" s="249"/>
    </row>
    <row r="73" spans="1:6" s="250" customFormat="1" ht="11.25">
      <c r="A73" s="245"/>
      <c r="B73" s="246"/>
      <c r="C73" s="245"/>
      <c r="D73" s="247"/>
      <c r="E73" s="248"/>
      <c r="F73" s="249"/>
    </row>
    <row r="74" spans="1:6" s="250" customFormat="1" ht="11.25">
      <c r="A74" s="245"/>
      <c r="B74" s="246"/>
      <c r="C74" s="245"/>
      <c r="D74" s="247"/>
      <c r="E74" s="248"/>
      <c r="F74" s="249"/>
    </row>
    <row r="75" spans="1:6" s="250" customFormat="1" ht="11.25">
      <c r="A75" s="245"/>
      <c r="B75" s="246"/>
      <c r="C75" s="245"/>
      <c r="D75" s="247"/>
      <c r="E75" s="248"/>
      <c r="F75" s="249"/>
    </row>
    <row r="76" spans="1:6" s="250" customFormat="1" ht="11.25">
      <c r="A76" s="245"/>
      <c r="B76" s="246"/>
      <c r="C76" s="245"/>
      <c r="D76" s="247"/>
      <c r="E76" s="248"/>
      <c r="F76" s="249"/>
    </row>
    <row r="77" spans="1:6" s="250" customFormat="1" ht="11.25">
      <c r="A77" s="245"/>
      <c r="B77" s="246"/>
      <c r="C77" s="245"/>
      <c r="D77" s="247"/>
      <c r="E77" s="248"/>
      <c r="F77" s="249"/>
    </row>
    <row r="78" spans="1:6" s="250" customFormat="1" ht="11.25">
      <c r="A78" s="245"/>
      <c r="B78" s="246"/>
      <c r="C78" s="245"/>
      <c r="D78" s="247"/>
      <c r="E78" s="248"/>
      <c r="F78" s="249"/>
    </row>
    <row r="79" spans="1:6" s="250" customFormat="1" ht="11.25">
      <c r="A79" s="245"/>
      <c r="B79" s="246"/>
      <c r="C79" s="245"/>
      <c r="D79" s="247"/>
      <c r="E79" s="248"/>
      <c r="F79" s="249"/>
    </row>
    <row r="80" spans="1:6" s="250" customFormat="1" ht="11.25">
      <c r="A80" s="245"/>
      <c r="B80" s="246"/>
      <c r="C80" s="245"/>
      <c r="D80" s="247"/>
      <c r="E80" s="248"/>
      <c r="F80" s="249"/>
    </row>
    <row r="81" spans="1:6" s="250" customFormat="1" ht="11.25">
      <c r="A81" s="245"/>
      <c r="B81" s="246"/>
      <c r="C81" s="245"/>
      <c r="D81" s="247"/>
      <c r="E81" s="248"/>
      <c r="F81" s="249"/>
    </row>
    <row r="82" spans="1:6" s="250" customFormat="1" ht="11.25">
      <c r="A82" s="245"/>
      <c r="B82" s="246"/>
      <c r="C82" s="245"/>
      <c r="D82" s="247"/>
      <c r="E82" s="248"/>
      <c r="F82" s="249"/>
    </row>
    <row r="83" spans="1:6" s="250" customFormat="1" ht="11.25">
      <c r="A83" s="245"/>
      <c r="B83" s="246"/>
      <c r="C83" s="245"/>
      <c r="D83" s="247"/>
      <c r="E83" s="248"/>
      <c r="F83" s="249"/>
    </row>
    <row r="84" spans="1:6" s="250" customFormat="1" ht="11.25">
      <c r="A84" s="245"/>
      <c r="B84" s="246"/>
      <c r="C84" s="245"/>
      <c r="D84" s="247"/>
      <c r="E84" s="248"/>
      <c r="F84" s="249"/>
    </row>
    <row r="85" spans="1:6" s="250" customFormat="1" ht="11.25">
      <c r="A85" s="245"/>
      <c r="B85" s="246"/>
      <c r="C85" s="245"/>
      <c r="D85" s="247"/>
      <c r="E85" s="248"/>
      <c r="F85" s="249"/>
    </row>
    <row r="86" spans="1:6" s="250" customFormat="1" ht="11.25">
      <c r="A86" s="245"/>
      <c r="B86" s="246"/>
      <c r="C86" s="245"/>
      <c r="D86" s="247"/>
      <c r="E86" s="248"/>
      <c r="F86" s="249"/>
    </row>
    <row r="87" spans="1:6" s="250" customFormat="1" ht="11.25">
      <c r="A87" s="245"/>
      <c r="B87" s="246"/>
      <c r="C87" s="245"/>
      <c r="D87" s="247"/>
      <c r="E87" s="248"/>
      <c r="F87" s="249"/>
    </row>
    <row r="88" spans="1:6" s="250" customFormat="1" ht="11.25">
      <c r="A88" s="245"/>
      <c r="B88" s="246"/>
      <c r="C88" s="245"/>
      <c r="D88" s="247"/>
      <c r="E88" s="248"/>
      <c r="F88" s="249"/>
    </row>
    <row r="89" spans="1:6" s="250" customFormat="1" ht="11.25">
      <c r="A89" s="245"/>
      <c r="B89" s="246"/>
      <c r="C89" s="245"/>
      <c r="D89" s="247"/>
      <c r="E89" s="248"/>
      <c r="F89" s="249"/>
    </row>
    <row r="90" spans="1:6" s="250" customFormat="1" ht="11.25">
      <c r="A90" s="245"/>
      <c r="B90" s="246"/>
      <c r="C90" s="245"/>
      <c r="D90" s="247"/>
      <c r="E90" s="248"/>
      <c r="F90" s="249"/>
    </row>
    <row r="91" spans="1:6" s="250" customFormat="1" ht="11.25">
      <c r="A91" s="245"/>
      <c r="B91" s="246"/>
      <c r="C91" s="245"/>
      <c r="D91" s="247"/>
      <c r="E91" s="248"/>
      <c r="F91" s="249"/>
    </row>
    <row r="92" spans="1:6" s="250" customFormat="1" ht="11.25">
      <c r="A92" s="245"/>
      <c r="B92" s="246"/>
      <c r="C92" s="245"/>
      <c r="D92" s="247"/>
      <c r="E92" s="248"/>
      <c r="F92" s="249"/>
    </row>
    <row r="93" spans="1:6" s="250" customFormat="1" ht="11.25">
      <c r="A93" s="245"/>
      <c r="B93" s="246"/>
      <c r="C93" s="245"/>
      <c r="D93" s="247"/>
      <c r="E93" s="248"/>
      <c r="F93" s="249"/>
    </row>
    <row r="94" spans="1:6" s="250" customFormat="1" ht="11.25">
      <c r="A94" s="245"/>
      <c r="B94" s="246"/>
      <c r="C94" s="245"/>
      <c r="D94" s="247"/>
      <c r="E94" s="248"/>
      <c r="F94" s="249"/>
    </row>
    <row r="95" spans="1:6" s="250" customFormat="1" ht="11.25">
      <c r="A95" s="245"/>
      <c r="B95" s="246"/>
      <c r="C95" s="245"/>
      <c r="D95" s="247"/>
      <c r="E95" s="248"/>
      <c r="F95" s="249"/>
    </row>
    <row r="96" spans="1:6" s="250" customFormat="1" ht="11.25">
      <c r="A96" s="245"/>
      <c r="B96" s="246"/>
      <c r="C96" s="245"/>
      <c r="D96" s="247"/>
      <c r="E96" s="248"/>
      <c r="F96" s="249"/>
    </row>
    <row r="97" spans="1:6" s="250" customFormat="1" ht="11.25">
      <c r="A97" s="245"/>
      <c r="B97" s="246"/>
      <c r="C97" s="245"/>
      <c r="D97" s="247"/>
      <c r="E97" s="248"/>
      <c r="F97" s="249"/>
    </row>
    <row r="98" spans="1:6" s="250" customFormat="1" ht="11.25">
      <c r="A98" s="245"/>
      <c r="B98" s="246"/>
      <c r="C98" s="245"/>
      <c r="D98" s="247"/>
      <c r="E98" s="248"/>
      <c r="F98" s="249"/>
    </row>
    <row r="99" spans="1:6" s="250" customFormat="1" ht="11.25">
      <c r="A99" s="245"/>
      <c r="B99" s="246"/>
      <c r="C99" s="245"/>
      <c r="D99" s="247"/>
      <c r="E99" s="248"/>
      <c r="F99" s="249"/>
    </row>
    <row r="100" spans="1:6" s="250" customFormat="1" ht="11.25">
      <c r="A100" s="245"/>
      <c r="B100" s="246"/>
      <c r="C100" s="245"/>
      <c r="D100" s="247"/>
      <c r="E100" s="248"/>
      <c r="F100" s="249"/>
    </row>
    <row r="101" spans="1:6" s="250" customFormat="1" ht="11.25">
      <c r="A101" s="245"/>
      <c r="B101" s="246"/>
      <c r="C101" s="245"/>
      <c r="D101" s="247"/>
      <c r="E101" s="248"/>
      <c r="F101" s="249"/>
    </row>
    <row r="102" spans="1:6" s="250" customFormat="1" ht="11.25">
      <c r="A102" s="245"/>
      <c r="B102" s="246"/>
      <c r="C102" s="245"/>
      <c r="D102" s="247"/>
      <c r="E102" s="248"/>
      <c r="F102" s="249"/>
    </row>
    <row r="103" spans="1:6" s="250" customFormat="1" ht="11.25">
      <c r="A103" s="245"/>
      <c r="B103" s="246"/>
      <c r="C103" s="245"/>
      <c r="D103" s="247"/>
      <c r="E103" s="248"/>
      <c r="F103" s="249"/>
    </row>
    <row r="104" spans="1:6" s="250" customFormat="1" ht="11.25">
      <c r="A104" s="245"/>
      <c r="B104" s="246"/>
      <c r="C104" s="245"/>
      <c r="D104" s="247"/>
      <c r="E104" s="248"/>
      <c r="F104" s="249"/>
    </row>
    <row r="105" spans="1:6" s="250" customFormat="1" ht="11.25">
      <c r="A105" s="245"/>
      <c r="B105" s="246"/>
      <c r="C105" s="245"/>
      <c r="D105" s="247"/>
      <c r="E105" s="248"/>
      <c r="F105" s="249"/>
    </row>
    <row r="106" spans="1:6" s="250" customFormat="1" ht="11.25">
      <c r="A106" s="245"/>
      <c r="B106" s="246"/>
      <c r="C106" s="245"/>
      <c r="D106" s="247"/>
      <c r="E106" s="248"/>
      <c r="F106" s="249"/>
    </row>
    <row r="107" spans="1:6" s="250" customFormat="1" ht="11.25">
      <c r="A107" s="245"/>
      <c r="B107" s="246"/>
      <c r="C107" s="245"/>
      <c r="D107" s="247"/>
      <c r="E107" s="248"/>
      <c r="F107" s="249"/>
    </row>
    <row r="108" spans="1:6" s="264" customFormat="1" ht="11.25">
      <c r="A108" s="259"/>
      <c r="B108" s="260"/>
      <c r="C108" s="259"/>
      <c r="D108" s="261"/>
      <c r="E108" s="262"/>
      <c r="F108" s="263"/>
    </row>
    <row r="109" spans="1:6" s="250" customFormat="1" ht="11.25">
      <c r="A109" s="245"/>
      <c r="B109" s="246"/>
      <c r="C109" s="245"/>
      <c r="D109" s="247"/>
      <c r="E109" s="248"/>
      <c r="F109" s="249"/>
    </row>
    <row r="110" spans="1:6" s="250" customFormat="1" ht="11.25">
      <c r="A110" s="259"/>
      <c r="B110" s="260"/>
      <c r="C110" s="259"/>
      <c r="D110" s="261"/>
      <c r="E110" s="262"/>
      <c r="F110" s="249"/>
    </row>
    <row r="111" spans="1:6" s="250" customFormat="1" ht="11.25">
      <c r="A111" s="245"/>
      <c r="B111" s="246"/>
      <c r="C111" s="245"/>
      <c r="D111" s="247"/>
      <c r="E111" s="248"/>
      <c r="F111" s="249"/>
    </row>
    <row r="112" spans="1:6" s="250" customFormat="1" ht="11.25">
      <c r="A112" s="245"/>
      <c r="B112" s="246"/>
      <c r="C112" s="245"/>
      <c r="D112" s="247"/>
      <c r="E112" s="248"/>
      <c r="F112" s="249"/>
    </row>
    <row r="113" spans="1:6" s="250" customFormat="1" ht="11.25">
      <c r="A113" s="245"/>
      <c r="B113" s="246"/>
      <c r="C113" s="245"/>
      <c r="D113" s="247"/>
      <c r="E113" s="248"/>
      <c r="F113" s="249"/>
    </row>
    <row r="114" spans="1:6" s="250" customFormat="1" ht="11.25">
      <c r="A114" s="245"/>
      <c r="B114" s="246"/>
      <c r="C114" s="245"/>
      <c r="D114" s="247"/>
      <c r="E114" s="248"/>
      <c r="F114" s="249"/>
    </row>
    <row r="115" spans="1:6" s="250" customFormat="1" ht="11.25">
      <c r="A115" s="245"/>
      <c r="B115" s="246"/>
      <c r="C115" s="245"/>
      <c r="D115" s="247"/>
      <c r="E115" s="248"/>
      <c r="F115" s="249"/>
    </row>
    <row r="116" spans="1:6" s="250" customFormat="1" ht="11.25">
      <c r="A116" s="245"/>
      <c r="B116" s="246"/>
      <c r="C116" s="245"/>
      <c r="D116" s="247"/>
      <c r="E116" s="248"/>
      <c r="F116" s="249"/>
    </row>
    <row r="117" spans="1:6" s="250" customFormat="1" ht="11.25">
      <c r="A117" s="245"/>
      <c r="B117" s="246"/>
      <c r="C117" s="245"/>
      <c r="D117" s="247"/>
      <c r="E117" s="248"/>
      <c r="F117" s="249"/>
    </row>
    <row r="118" spans="1:6" s="250" customFormat="1" ht="11.25">
      <c r="A118" s="245"/>
      <c r="B118" s="246"/>
      <c r="C118" s="245"/>
      <c r="D118" s="247"/>
      <c r="E118" s="248"/>
      <c r="F118" s="249"/>
    </row>
    <row r="119" spans="1:6" s="250" customFormat="1" ht="11.25">
      <c r="A119" s="245"/>
      <c r="B119" s="246"/>
      <c r="C119" s="245"/>
      <c r="D119" s="247"/>
      <c r="E119" s="248"/>
      <c r="F119" s="249"/>
    </row>
    <row r="120" spans="1:6" s="250" customFormat="1" ht="11.25">
      <c r="A120" s="245"/>
      <c r="B120" s="246"/>
      <c r="C120" s="245"/>
      <c r="D120" s="247"/>
      <c r="E120" s="248"/>
      <c r="F120" s="249"/>
    </row>
    <row r="121" spans="1:6" s="250" customFormat="1" ht="11.25">
      <c r="A121" s="245"/>
      <c r="B121" s="246"/>
      <c r="C121" s="245"/>
      <c r="D121" s="247"/>
      <c r="E121" s="248"/>
      <c r="F121" s="249"/>
    </row>
    <row r="122" spans="1:6" s="250" customFormat="1" ht="11.25">
      <c r="A122" s="245"/>
      <c r="B122" s="246"/>
      <c r="C122" s="245"/>
      <c r="D122" s="247"/>
      <c r="E122" s="248"/>
      <c r="F122" s="249"/>
    </row>
    <row r="123" spans="1:6" s="250" customFormat="1" ht="11.25">
      <c r="A123" s="245"/>
      <c r="B123" s="246"/>
      <c r="C123" s="245"/>
      <c r="D123" s="247"/>
      <c r="E123" s="248"/>
      <c r="F123" s="249"/>
    </row>
    <row r="124" spans="1:6" s="250" customFormat="1" ht="11.25">
      <c r="A124" s="245"/>
      <c r="B124" s="246"/>
      <c r="C124" s="245"/>
      <c r="D124" s="247"/>
      <c r="E124" s="248"/>
      <c r="F124" s="249"/>
    </row>
    <row r="125" spans="1:6" s="250" customFormat="1" ht="11.25">
      <c r="A125" s="245"/>
      <c r="B125" s="246"/>
      <c r="C125" s="245"/>
      <c r="D125" s="247"/>
      <c r="E125" s="248"/>
      <c r="F125" s="249"/>
    </row>
    <row r="126" spans="1:6" s="250" customFormat="1" ht="11.25">
      <c r="A126" s="245"/>
      <c r="B126" s="246"/>
      <c r="C126" s="245"/>
      <c r="D126" s="247"/>
      <c r="E126" s="248"/>
      <c r="F126" s="249"/>
    </row>
    <row r="127" spans="1:6" s="250" customFormat="1" ht="11.25">
      <c r="A127" s="245"/>
      <c r="B127" s="246"/>
      <c r="C127" s="245"/>
      <c r="D127" s="247"/>
      <c r="E127" s="248"/>
      <c r="F127" s="249"/>
    </row>
    <row r="128" spans="1:6" s="250" customFormat="1" ht="11.25">
      <c r="A128" s="245"/>
      <c r="B128" s="246"/>
      <c r="C128" s="245"/>
      <c r="D128" s="247"/>
      <c r="E128" s="248"/>
      <c r="F128" s="249"/>
    </row>
    <row r="129" spans="1:6" s="250" customFormat="1" ht="11.25">
      <c r="A129" s="245"/>
      <c r="B129" s="246"/>
      <c r="C129" s="245"/>
      <c r="D129" s="247"/>
      <c r="E129" s="248"/>
      <c r="F129" s="249"/>
    </row>
    <row r="130" spans="1:6" s="250" customFormat="1" ht="11.25">
      <c r="A130" s="245"/>
      <c r="B130" s="246"/>
      <c r="C130" s="245"/>
      <c r="D130" s="247"/>
      <c r="E130" s="248"/>
      <c r="F130" s="249"/>
    </row>
    <row r="131" spans="1:6" s="250" customFormat="1" ht="11.25">
      <c r="A131" s="245"/>
      <c r="B131" s="246"/>
      <c r="C131" s="245"/>
      <c r="D131" s="247"/>
      <c r="E131" s="248"/>
      <c r="F131" s="249"/>
    </row>
    <row r="132" spans="1:6" s="250" customFormat="1" ht="11.25">
      <c r="A132" s="245"/>
      <c r="B132" s="246"/>
      <c r="C132" s="245"/>
      <c r="D132" s="247"/>
      <c r="E132" s="248"/>
      <c r="F132" s="249"/>
    </row>
    <row r="133" spans="1:6" s="250" customFormat="1" ht="11.25">
      <c r="A133" s="245"/>
      <c r="B133" s="246"/>
      <c r="C133" s="245"/>
      <c r="D133" s="247"/>
      <c r="E133" s="248"/>
      <c r="F133" s="249"/>
    </row>
    <row r="134" spans="1:6" s="250" customFormat="1" ht="11.25">
      <c r="A134" s="245"/>
      <c r="B134" s="246"/>
      <c r="C134" s="245"/>
      <c r="D134" s="247"/>
      <c r="E134" s="248"/>
      <c r="F134" s="249"/>
    </row>
    <row r="135" spans="1:6" s="250" customFormat="1" ht="11.25">
      <c r="A135" s="245"/>
      <c r="B135" s="246"/>
      <c r="C135" s="245"/>
      <c r="D135" s="247"/>
      <c r="E135" s="248"/>
      <c r="F135" s="249"/>
    </row>
    <row r="136" spans="1:6" s="250" customFormat="1" ht="11.25">
      <c r="A136" s="245"/>
      <c r="B136" s="246"/>
      <c r="C136" s="245"/>
      <c r="D136" s="247"/>
      <c r="E136" s="248"/>
      <c r="F136" s="249"/>
    </row>
    <row r="137" spans="1:6" s="250" customFormat="1" ht="11.25">
      <c r="A137" s="245"/>
      <c r="B137" s="246"/>
      <c r="C137" s="245"/>
      <c r="D137" s="247"/>
      <c r="E137" s="248"/>
      <c r="F137" s="249"/>
    </row>
    <row r="138" spans="1:6" s="250" customFormat="1" ht="11.25">
      <c r="A138" s="245"/>
      <c r="B138" s="246"/>
      <c r="C138" s="245"/>
      <c r="D138" s="247"/>
      <c r="E138" s="248"/>
      <c r="F138" s="249"/>
    </row>
    <row r="139" spans="1:6" s="250" customFormat="1" ht="11.25">
      <c r="A139" s="245"/>
      <c r="B139" s="246"/>
      <c r="C139" s="245"/>
      <c r="D139" s="247"/>
      <c r="E139" s="248"/>
      <c r="F139" s="249"/>
    </row>
    <row r="140" spans="1:6" s="250" customFormat="1" ht="11.25">
      <c r="A140" s="245"/>
      <c r="B140" s="246"/>
      <c r="C140" s="245"/>
      <c r="D140" s="247"/>
      <c r="E140" s="248"/>
      <c r="F140" s="249"/>
    </row>
    <row r="141" spans="1:6" s="250" customFormat="1" ht="11.25">
      <c r="A141" s="245"/>
      <c r="B141" s="246"/>
      <c r="C141" s="245"/>
      <c r="D141" s="247"/>
      <c r="E141" s="248"/>
      <c r="F141" s="249"/>
    </row>
    <row r="142" spans="1:6" s="250" customFormat="1" ht="11.25">
      <c r="A142" s="245"/>
      <c r="B142" s="246"/>
      <c r="C142" s="245"/>
      <c r="D142" s="247"/>
      <c r="E142" s="248"/>
      <c r="F142" s="249"/>
    </row>
    <row r="143" spans="1:6" s="250" customFormat="1" ht="11.25">
      <c r="A143" s="245"/>
      <c r="B143" s="246"/>
      <c r="C143" s="245"/>
      <c r="D143" s="247"/>
      <c r="E143" s="248"/>
      <c r="F143" s="249"/>
    </row>
    <row r="144" spans="1:6" s="250" customFormat="1" ht="11.25">
      <c r="A144" s="245"/>
      <c r="B144" s="246"/>
      <c r="C144" s="245"/>
      <c r="D144" s="247"/>
      <c r="E144" s="248"/>
      <c r="F144" s="249"/>
    </row>
    <row r="145" spans="1:6" s="250" customFormat="1" ht="11.25">
      <c r="A145" s="245"/>
      <c r="B145" s="246"/>
      <c r="C145" s="245"/>
      <c r="D145" s="247"/>
      <c r="E145" s="248"/>
      <c r="F145" s="249"/>
    </row>
    <row r="146" spans="1:6" s="250" customFormat="1" ht="11.25">
      <c r="A146" s="245"/>
      <c r="B146" s="246"/>
      <c r="C146" s="245"/>
      <c r="D146" s="247"/>
      <c r="E146" s="248"/>
      <c r="F146" s="249"/>
    </row>
    <row r="147" spans="1:6" s="250" customFormat="1" ht="11.25">
      <c r="A147" s="245"/>
      <c r="B147" s="246"/>
      <c r="C147" s="245"/>
      <c r="D147" s="247"/>
      <c r="E147" s="248"/>
      <c r="F147" s="249"/>
    </row>
    <row r="148" spans="1:6" s="250" customFormat="1" ht="11.25">
      <c r="A148" s="245"/>
      <c r="B148" s="246"/>
      <c r="C148" s="245"/>
      <c r="D148" s="247"/>
      <c r="E148" s="248"/>
      <c r="F148" s="249"/>
    </row>
    <row r="149" spans="1:6" s="250" customFormat="1" ht="11.25">
      <c r="A149" s="245"/>
      <c r="B149" s="246"/>
      <c r="C149" s="245"/>
      <c r="D149" s="247"/>
      <c r="E149" s="248"/>
      <c r="F149" s="249"/>
    </row>
    <row r="150" spans="1:6" s="250" customFormat="1" ht="11.25">
      <c r="A150" s="245"/>
      <c r="B150" s="246"/>
      <c r="C150" s="245"/>
      <c r="D150" s="247"/>
      <c r="E150" s="248"/>
      <c r="F150" s="249"/>
    </row>
    <row r="151" spans="1:6" s="250" customFormat="1" ht="11.25">
      <c r="A151" s="245"/>
      <c r="B151" s="246"/>
      <c r="C151" s="245"/>
      <c r="D151" s="247"/>
      <c r="E151" s="248"/>
      <c r="F151" s="249"/>
    </row>
    <row r="152" spans="1:6" s="250" customFormat="1" ht="11.25">
      <c r="A152" s="245"/>
      <c r="B152" s="246"/>
      <c r="C152" s="245"/>
      <c r="D152" s="247"/>
      <c r="E152" s="248"/>
      <c r="F152" s="249"/>
    </row>
    <row r="153" spans="1:6" s="250" customFormat="1" ht="11.25">
      <c r="A153" s="245"/>
      <c r="B153" s="246"/>
      <c r="C153" s="245"/>
      <c r="D153" s="247"/>
      <c r="E153" s="248"/>
      <c r="F153" s="249"/>
    </row>
    <row r="154" spans="1:6" s="250" customFormat="1" ht="11.25">
      <c r="A154" s="245"/>
      <c r="B154" s="246"/>
      <c r="C154" s="245"/>
      <c r="D154" s="247"/>
      <c r="E154" s="248"/>
      <c r="F154" s="249"/>
    </row>
    <row r="155" spans="1:6" s="250" customFormat="1" ht="11.25">
      <c r="A155" s="245"/>
      <c r="B155" s="246"/>
      <c r="C155" s="245"/>
      <c r="D155" s="247"/>
      <c r="E155" s="248"/>
      <c r="F155" s="249"/>
    </row>
    <row r="156" spans="1:6" s="250" customFormat="1" ht="11.25">
      <c r="A156" s="245"/>
      <c r="B156" s="246"/>
      <c r="C156" s="245"/>
      <c r="D156" s="247"/>
      <c r="E156" s="248"/>
      <c r="F156" s="249"/>
    </row>
    <row r="157" spans="1:6" s="250" customFormat="1" ht="11.25">
      <c r="A157" s="245"/>
      <c r="B157" s="246"/>
      <c r="C157" s="245"/>
      <c r="D157" s="247"/>
      <c r="E157" s="248"/>
      <c r="F157" s="249"/>
    </row>
    <row r="158" spans="1:6" s="250" customFormat="1" ht="11.25">
      <c r="A158" s="245"/>
      <c r="B158" s="246"/>
      <c r="C158" s="245"/>
      <c r="D158" s="247"/>
      <c r="E158" s="248"/>
      <c r="F158" s="249"/>
    </row>
    <row r="159" spans="1:6" s="250" customFormat="1" ht="11.25">
      <c r="A159" s="245"/>
      <c r="B159" s="246"/>
      <c r="C159" s="245"/>
      <c r="D159" s="247"/>
      <c r="E159" s="248"/>
      <c r="F159" s="249"/>
    </row>
    <row r="160" spans="1:6" s="250" customFormat="1" ht="11.25">
      <c r="A160" s="245"/>
      <c r="B160" s="246"/>
      <c r="C160" s="245"/>
      <c r="D160" s="247"/>
      <c r="E160" s="248"/>
      <c r="F160" s="249"/>
    </row>
    <row r="161" spans="1:6" s="250" customFormat="1" ht="11.25">
      <c r="A161" s="245"/>
      <c r="B161" s="246"/>
      <c r="C161" s="245"/>
      <c r="D161" s="247"/>
      <c r="E161" s="248"/>
      <c r="F161" s="249"/>
    </row>
    <row r="162" spans="1:6" s="250" customFormat="1" ht="11.25">
      <c r="A162" s="245"/>
      <c r="B162" s="246"/>
      <c r="C162" s="245"/>
      <c r="D162" s="247"/>
      <c r="E162" s="248"/>
      <c r="F162" s="249"/>
    </row>
    <row r="163" spans="1:6" s="264" customFormat="1" ht="11.25">
      <c r="A163" s="259"/>
      <c r="B163" s="260"/>
      <c r="C163" s="259"/>
      <c r="D163" s="261"/>
      <c r="E163" s="262"/>
      <c r="F163" s="263"/>
    </row>
    <row r="164" spans="1:6" s="250" customFormat="1" ht="11.25">
      <c r="A164" s="245"/>
      <c r="B164" s="246"/>
      <c r="C164" s="245"/>
      <c r="D164" s="247"/>
      <c r="E164" s="248"/>
      <c r="F164" s="249"/>
    </row>
    <row r="165" spans="1:6" s="250" customFormat="1" ht="11.25">
      <c r="A165" s="259"/>
      <c r="B165" s="260"/>
      <c r="C165" s="259"/>
      <c r="D165" s="261"/>
      <c r="E165" s="262"/>
      <c r="F165" s="249"/>
    </row>
    <row r="166" spans="1:6" s="250" customFormat="1" ht="11.25">
      <c r="A166" s="245"/>
      <c r="B166" s="246"/>
      <c r="C166" s="245"/>
      <c r="D166" s="247"/>
      <c r="E166" s="248"/>
      <c r="F166" s="249"/>
    </row>
    <row r="167" spans="1:6" s="250" customFormat="1" ht="11.25">
      <c r="A167" s="245"/>
      <c r="B167" s="246"/>
      <c r="C167" s="245"/>
      <c r="D167" s="247"/>
      <c r="E167" s="248"/>
      <c r="F167" s="249"/>
    </row>
    <row r="168" spans="1:6" s="250" customFormat="1" ht="11.25">
      <c r="A168" s="245"/>
      <c r="B168" s="246"/>
      <c r="C168" s="245"/>
      <c r="D168" s="247"/>
      <c r="E168" s="248"/>
      <c r="F168" s="249"/>
    </row>
    <row r="169" spans="1:6" s="250" customFormat="1" ht="11.25">
      <c r="A169" s="245"/>
      <c r="B169" s="246"/>
      <c r="C169" s="245"/>
      <c r="D169" s="247"/>
      <c r="E169" s="248"/>
      <c r="F169" s="249"/>
    </row>
    <row r="170" spans="1:6" s="250" customFormat="1" ht="11.25">
      <c r="A170" s="245"/>
      <c r="B170" s="246"/>
      <c r="C170" s="245"/>
      <c r="D170" s="247"/>
      <c r="E170" s="248"/>
      <c r="F170" s="249"/>
    </row>
    <row r="171" spans="1:6" s="250" customFormat="1" ht="11.25">
      <c r="A171" s="245"/>
      <c r="B171" s="246"/>
      <c r="C171" s="245"/>
      <c r="D171" s="247"/>
      <c r="E171" s="248"/>
      <c r="F171" s="249"/>
    </row>
    <row r="172" spans="1:6" s="250" customFormat="1" ht="11.25">
      <c r="A172" s="245"/>
      <c r="B172" s="246"/>
      <c r="C172" s="245"/>
      <c r="D172" s="247"/>
      <c r="E172" s="248"/>
      <c r="F172" s="249"/>
    </row>
    <row r="173" spans="1:6" s="250" customFormat="1" ht="11.25">
      <c r="A173" s="245"/>
      <c r="B173" s="246"/>
      <c r="C173" s="245"/>
      <c r="D173" s="247"/>
      <c r="E173" s="248"/>
      <c r="F173" s="249"/>
    </row>
    <row r="174" spans="1:6" s="250" customFormat="1" ht="11.25">
      <c r="A174" s="245"/>
      <c r="B174" s="246"/>
      <c r="C174" s="245"/>
      <c r="D174" s="247"/>
      <c r="E174" s="248"/>
      <c r="F174" s="249"/>
    </row>
    <row r="175" spans="1:6" s="250" customFormat="1" ht="11.25">
      <c r="A175" s="245"/>
      <c r="B175" s="246"/>
      <c r="C175" s="245"/>
      <c r="D175" s="247"/>
      <c r="E175" s="248"/>
      <c r="F175" s="249"/>
    </row>
    <row r="176" spans="1:6" s="250" customFormat="1" ht="11.25">
      <c r="A176" s="245"/>
      <c r="B176" s="246"/>
      <c r="C176" s="245"/>
      <c r="D176" s="247"/>
      <c r="E176" s="248"/>
      <c r="F176" s="249"/>
    </row>
    <row r="177" spans="1:6" s="250" customFormat="1" ht="11.25">
      <c r="A177" s="245"/>
      <c r="B177" s="246"/>
      <c r="C177" s="245"/>
      <c r="D177" s="247"/>
      <c r="E177" s="248"/>
      <c r="F177" s="249"/>
    </row>
    <row r="178" spans="1:6" s="250" customFormat="1" ht="11.25">
      <c r="A178" s="245"/>
      <c r="B178" s="246"/>
      <c r="C178" s="245"/>
      <c r="D178" s="247"/>
      <c r="E178" s="248"/>
      <c r="F178" s="249"/>
    </row>
    <row r="179" spans="1:6" s="250" customFormat="1" ht="11.25">
      <c r="A179" s="245"/>
      <c r="B179" s="246"/>
      <c r="C179" s="245"/>
      <c r="D179" s="247"/>
      <c r="E179" s="248"/>
      <c r="F179" s="249"/>
    </row>
    <row r="180" spans="1:6" s="250" customFormat="1" ht="11.25">
      <c r="A180" s="245"/>
      <c r="B180" s="246"/>
      <c r="C180" s="245"/>
      <c r="D180" s="247"/>
      <c r="E180" s="248"/>
      <c r="F180" s="249"/>
    </row>
    <row r="181" spans="1:6" s="250" customFormat="1" ht="11.25">
      <c r="A181" s="245"/>
      <c r="B181" s="246"/>
      <c r="C181" s="245"/>
      <c r="D181" s="247"/>
      <c r="E181" s="248"/>
      <c r="F181" s="249"/>
    </row>
    <row r="182" spans="1:6" s="250" customFormat="1" ht="11.25">
      <c r="A182" s="245"/>
      <c r="B182" s="246"/>
      <c r="C182" s="245"/>
      <c r="D182" s="247"/>
      <c r="E182" s="248"/>
      <c r="F182" s="249"/>
    </row>
    <row r="183" spans="1:6" s="250" customFormat="1" ht="11.25">
      <c r="A183" s="245"/>
      <c r="B183" s="246"/>
      <c r="C183" s="245"/>
      <c r="D183" s="247"/>
      <c r="E183" s="248"/>
      <c r="F183" s="249"/>
    </row>
    <row r="184" spans="1:6" s="250" customFormat="1" ht="11.25">
      <c r="A184" s="245"/>
      <c r="B184" s="246"/>
      <c r="C184" s="245"/>
      <c r="D184" s="247"/>
      <c r="E184" s="248"/>
      <c r="F184" s="249"/>
    </row>
    <row r="185" spans="1:6" s="250" customFormat="1" ht="11.25">
      <c r="A185" s="245"/>
      <c r="B185" s="246"/>
      <c r="C185" s="245"/>
      <c r="D185" s="247"/>
      <c r="E185" s="248"/>
      <c r="F185" s="249"/>
    </row>
    <row r="186" spans="1:6" s="250" customFormat="1" ht="11.25">
      <c r="A186" s="245"/>
      <c r="B186" s="246"/>
      <c r="C186" s="245"/>
      <c r="D186" s="247"/>
      <c r="E186" s="248"/>
      <c r="F186" s="249"/>
    </row>
    <row r="187" spans="1:6" s="250" customFormat="1" ht="11.25">
      <c r="A187" s="245"/>
      <c r="B187" s="246"/>
      <c r="C187" s="245"/>
      <c r="D187" s="247"/>
      <c r="E187" s="248"/>
      <c r="F187" s="249"/>
    </row>
    <row r="188" spans="1:6" s="250" customFormat="1" ht="11.25">
      <c r="A188" s="245"/>
      <c r="B188" s="246"/>
      <c r="C188" s="245"/>
      <c r="D188" s="247"/>
      <c r="E188" s="248"/>
      <c r="F188" s="249"/>
    </row>
    <row r="189" spans="1:6" s="250" customFormat="1" ht="11.25">
      <c r="A189" s="245"/>
      <c r="B189" s="246"/>
      <c r="C189" s="245"/>
      <c r="D189" s="247"/>
      <c r="E189" s="248"/>
      <c r="F189" s="249"/>
    </row>
    <row r="190" spans="1:6" s="250" customFormat="1" ht="11.25">
      <c r="A190" s="245"/>
      <c r="B190" s="246"/>
      <c r="C190" s="245"/>
      <c r="D190" s="247"/>
      <c r="E190" s="248"/>
      <c r="F190" s="249"/>
    </row>
    <row r="191" spans="1:6" s="250" customFormat="1" ht="11.25">
      <c r="A191" s="245"/>
      <c r="B191" s="246"/>
      <c r="C191" s="245"/>
      <c r="D191" s="247"/>
      <c r="E191" s="248"/>
      <c r="F191" s="249"/>
    </row>
    <row r="192" spans="1:6" s="250" customFormat="1" ht="11.25">
      <c r="A192" s="245"/>
      <c r="B192" s="246"/>
      <c r="C192" s="245"/>
      <c r="D192" s="247"/>
      <c r="E192" s="248"/>
      <c r="F192" s="249"/>
    </row>
    <row r="193" spans="1:6" s="250" customFormat="1" ht="11.25">
      <c r="A193" s="245"/>
      <c r="B193" s="246"/>
      <c r="C193" s="245"/>
      <c r="D193" s="247"/>
      <c r="E193" s="248"/>
      <c r="F193" s="249"/>
    </row>
    <row r="194" spans="1:6" s="250" customFormat="1" ht="11.25">
      <c r="A194" s="245"/>
      <c r="B194" s="246"/>
      <c r="C194" s="245"/>
      <c r="D194" s="247"/>
      <c r="E194" s="248"/>
      <c r="F194" s="249"/>
    </row>
    <row r="195" spans="1:6" s="250" customFormat="1" ht="11.25">
      <c r="A195" s="245"/>
      <c r="B195" s="246"/>
      <c r="C195" s="245"/>
      <c r="D195" s="247"/>
      <c r="E195" s="248"/>
      <c r="F195" s="249"/>
    </row>
    <row r="196" spans="1:6" s="250" customFormat="1" ht="11.25">
      <c r="A196" s="245"/>
      <c r="B196" s="246"/>
      <c r="C196" s="245"/>
      <c r="D196" s="247"/>
      <c r="E196" s="248"/>
      <c r="F196" s="249"/>
    </row>
    <row r="197" spans="1:6" s="250" customFormat="1" ht="11.25">
      <c r="A197" s="245"/>
      <c r="B197" s="246"/>
      <c r="C197" s="245"/>
      <c r="D197" s="247"/>
      <c r="E197" s="248"/>
      <c r="F197" s="249"/>
    </row>
    <row r="198" spans="1:6" s="250" customFormat="1" ht="11.25">
      <c r="A198" s="245"/>
      <c r="B198" s="246"/>
      <c r="C198" s="245"/>
      <c r="D198" s="247"/>
      <c r="E198" s="248"/>
      <c r="F198" s="249"/>
    </row>
    <row r="199" spans="1:6" s="250" customFormat="1" ht="11.25">
      <c r="A199" s="245"/>
      <c r="B199" s="246"/>
      <c r="C199" s="245"/>
      <c r="D199" s="247"/>
      <c r="E199" s="248"/>
      <c r="F199" s="249"/>
    </row>
    <row r="200" spans="1:6" s="250" customFormat="1" ht="11.25">
      <c r="A200" s="245"/>
      <c r="B200" s="246"/>
      <c r="C200" s="245"/>
      <c r="D200" s="247"/>
      <c r="E200" s="248"/>
      <c r="F200" s="249"/>
    </row>
    <row r="201" spans="1:6" s="250" customFormat="1" ht="11.25">
      <c r="A201" s="245"/>
      <c r="B201" s="246"/>
      <c r="C201" s="245"/>
      <c r="D201" s="247"/>
      <c r="E201" s="248"/>
      <c r="F201" s="249"/>
    </row>
    <row r="202" spans="1:6" s="250" customFormat="1" ht="11.25">
      <c r="A202" s="245"/>
      <c r="B202" s="246"/>
      <c r="C202" s="245"/>
      <c r="D202" s="247"/>
      <c r="E202" s="248"/>
      <c r="F202" s="249"/>
    </row>
    <row r="203" spans="1:6" s="250" customFormat="1" ht="11.25">
      <c r="A203" s="245"/>
      <c r="B203" s="246"/>
      <c r="C203" s="245"/>
      <c r="D203" s="247"/>
      <c r="E203" s="248"/>
      <c r="F203" s="249"/>
    </row>
    <row r="204" spans="1:6" s="250" customFormat="1" ht="11.25">
      <c r="A204" s="245"/>
      <c r="B204" s="246"/>
      <c r="C204" s="245"/>
      <c r="D204" s="247"/>
      <c r="E204" s="248"/>
      <c r="F204" s="249"/>
    </row>
    <row r="205" spans="1:6" s="250" customFormat="1" ht="11.25">
      <c r="A205" s="245"/>
      <c r="B205" s="246"/>
      <c r="C205" s="245"/>
      <c r="D205" s="247"/>
      <c r="E205" s="248"/>
      <c r="F205" s="249"/>
    </row>
    <row r="206" spans="1:6" s="250" customFormat="1" ht="11.25">
      <c r="A206" s="245"/>
      <c r="B206" s="246"/>
      <c r="C206" s="245"/>
      <c r="D206" s="247"/>
      <c r="E206" s="248"/>
      <c r="F206" s="249"/>
    </row>
    <row r="207" spans="1:6" s="250" customFormat="1" ht="11.25">
      <c r="A207" s="245"/>
      <c r="B207" s="246"/>
      <c r="C207" s="245"/>
      <c r="D207" s="247"/>
      <c r="E207" s="248"/>
      <c r="F207" s="249"/>
    </row>
    <row r="208" spans="1:6" s="250" customFormat="1" ht="11.25">
      <c r="A208" s="245"/>
      <c r="B208" s="246"/>
      <c r="C208" s="245"/>
      <c r="D208" s="247"/>
      <c r="E208" s="248"/>
      <c r="F208" s="249"/>
    </row>
    <row r="209" spans="1:6" s="250" customFormat="1" ht="11.25">
      <c r="A209" s="245"/>
      <c r="B209" s="246"/>
      <c r="C209" s="245"/>
      <c r="D209" s="247"/>
      <c r="E209" s="248"/>
      <c r="F209" s="249"/>
    </row>
    <row r="210" spans="1:6" s="250" customFormat="1" ht="11.25">
      <c r="A210" s="245"/>
      <c r="B210" s="246"/>
      <c r="C210" s="245"/>
      <c r="D210" s="247"/>
      <c r="E210" s="248"/>
      <c r="F210" s="249"/>
    </row>
    <row r="211" spans="1:6" s="250" customFormat="1" ht="11.25">
      <c r="A211" s="245"/>
      <c r="B211" s="246"/>
      <c r="C211" s="245"/>
      <c r="D211" s="247"/>
      <c r="E211" s="248"/>
      <c r="F211" s="249"/>
    </row>
    <row r="212" spans="1:6" s="250" customFormat="1" ht="11.25">
      <c r="A212" s="245"/>
      <c r="B212" s="246"/>
      <c r="C212" s="245"/>
      <c r="D212" s="247"/>
      <c r="E212" s="248"/>
      <c r="F212" s="249"/>
    </row>
    <row r="213" spans="1:6" s="250" customFormat="1" ht="11.25">
      <c r="A213" s="245"/>
      <c r="B213" s="246"/>
      <c r="C213" s="245"/>
      <c r="D213" s="247"/>
      <c r="E213" s="248"/>
      <c r="F213" s="249"/>
    </row>
    <row r="214" spans="1:6" s="250" customFormat="1" ht="11.25">
      <c r="A214" s="245"/>
      <c r="B214" s="246"/>
      <c r="C214" s="245"/>
      <c r="D214" s="247"/>
      <c r="E214" s="248"/>
      <c r="F214" s="249"/>
    </row>
    <row r="215" spans="1:6" s="250" customFormat="1" ht="11.25">
      <c r="A215" s="245"/>
      <c r="B215" s="246"/>
      <c r="C215" s="245"/>
      <c r="D215" s="247"/>
      <c r="E215" s="248"/>
      <c r="F215" s="249"/>
    </row>
    <row r="216" spans="1:6" s="250" customFormat="1" ht="11.25">
      <c r="A216" s="245"/>
      <c r="B216" s="246"/>
      <c r="C216" s="245"/>
      <c r="D216" s="247"/>
      <c r="E216" s="248"/>
      <c r="F216" s="249"/>
    </row>
    <row r="217" spans="1:6" s="250" customFormat="1" ht="11.25">
      <c r="A217" s="245"/>
      <c r="B217" s="246"/>
      <c r="C217" s="245"/>
      <c r="D217" s="247"/>
      <c r="E217" s="248"/>
      <c r="F217" s="249"/>
    </row>
    <row r="218" spans="1:6" s="250" customFormat="1" ht="11.25">
      <c r="A218" s="245"/>
      <c r="B218" s="246"/>
      <c r="C218" s="245"/>
      <c r="D218" s="247"/>
      <c r="E218" s="248"/>
      <c r="F218" s="249"/>
    </row>
    <row r="219" spans="1:6" s="250" customFormat="1" ht="11.25">
      <c r="A219" s="245"/>
      <c r="B219" s="246"/>
      <c r="C219" s="245"/>
      <c r="D219" s="247"/>
      <c r="E219" s="248"/>
      <c r="F219" s="249"/>
    </row>
    <row r="220" spans="1:6" s="250" customFormat="1" ht="11.25">
      <c r="A220" s="245"/>
      <c r="B220" s="246"/>
      <c r="C220" s="245"/>
      <c r="D220" s="247"/>
      <c r="E220" s="248"/>
      <c r="F220" s="249"/>
    </row>
    <row r="221" spans="1:6" s="250" customFormat="1" ht="11.25">
      <c r="A221" s="245"/>
      <c r="B221" s="246"/>
      <c r="C221" s="245"/>
      <c r="D221" s="247"/>
      <c r="E221" s="248"/>
      <c r="F221" s="249"/>
    </row>
    <row r="222" spans="1:6" s="250" customFormat="1" ht="11.25">
      <c r="A222" s="245"/>
      <c r="B222" s="246"/>
      <c r="C222" s="245"/>
      <c r="D222" s="247"/>
      <c r="E222" s="248"/>
      <c r="F222" s="249"/>
    </row>
    <row r="223" spans="1:6" s="250" customFormat="1" ht="11.25">
      <c r="A223" s="245"/>
      <c r="B223" s="246"/>
      <c r="C223" s="245"/>
      <c r="D223" s="247"/>
      <c r="E223" s="248"/>
      <c r="F223" s="249"/>
    </row>
    <row r="224" spans="1:6" s="250" customFormat="1" ht="11.25">
      <c r="A224" s="245"/>
      <c r="B224" s="246"/>
      <c r="C224" s="245"/>
      <c r="D224" s="247"/>
      <c r="E224" s="248"/>
      <c r="F224" s="249"/>
    </row>
    <row r="225" spans="1:6" s="250" customFormat="1" ht="11.25">
      <c r="A225" s="245"/>
      <c r="B225" s="246"/>
      <c r="C225" s="245"/>
      <c r="D225" s="247"/>
      <c r="E225" s="248"/>
      <c r="F225" s="249"/>
    </row>
    <row r="226" spans="1:6" s="250" customFormat="1" ht="11.25">
      <c r="A226" s="245"/>
      <c r="B226" s="246"/>
      <c r="C226" s="245"/>
      <c r="D226" s="247"/>
      <c r="E226" s="248"/>
      <c r="F226" s="249"/>
    </row>
    <row r="227" spans="1:6" s="250" customFormat="1" ht="11.25">
      <c r="A227" s="245"/>
      <c r="B227" s="246"/>
      <c r="C227" s="245"/>
      <c r="D227" s="247"/>
      <c r="E227" s="248"/>
      <c r="F227" s="249"/>
    </row>
    <row r="228" spans="1:6" s="250" customFormat="1" ht="11.25">
      <c r="A228" s="245"/>
      <c r="B228" s="246"/>
      <c r="C228" s="245"/>
      <c r="D228" s="247"/>
      <c r="E228" s="248"/>
      <c r="F228" s="249"/>
    </row>
    <row r="229" spans="1:6" s="250" customFormat="1" ht="11.25">
      <c r="A229" s="245"/>
      <c r="B229" s="246"/>
      <c r="C229" s="245"/>
      <c r="D229" s="247"/>
      <c r="E229" s="248"/>
      <c r="F229" s="249"/>
    </row>
    <row r="230" spans="1:6" s="250" customFormat="1" ht="11.25">
      <c r="A230" s="245"/>
      <c r="B230" s="246"/>
      <c r="C230" s="245"/>
      <c r="D230" s="247"/>
      <c r="E230" s="248"/>
      <c r="F230" s="249"/>
    </row>
    <row r="231" spans="1:6" s="250" customFormat="1" ht="11.25">
      <c r="A231" s="245"/>
      <c r="B231" s="246"/>
      <c r="C231" s="245"/>
      <c r="D231" s="247"/>
      <c r="E231" s="248"/>
      <c r="F231" s="249"/>
    </row>
    <row r="232" spans="1:6" s="250" customFormat="1" ht="11.25">
      <c r="A232" s="245"/>
      <c r="B232" s="246"/>
      <c r="C232" s="245"/>
      <c r="D232" s="247"/>
      <c r="E232" s="248"/>
      <c r="F232" s="249"/>
    </row>
    <row r="233" spans="1:6" s="250" customFormat="1" ht="11.25">
      <c r="A233" s="245"/>
      <c r="B233" s="246"/>
      <c r="C233" s="245"/>
      <c r="D233" s="247"/>
      <c r="E233" s="248"/>
      <c r="F233" s="249"/>
    </row>
    <row r="234" spans="1:6" s="250" customFormat="1" ht="11.25">
      <c r="A234" s="245"/>
      <c r="B234" s="246"/>
      <c r="C234" s="245"/>
      <c r="D234" s="247"/>
      <c r="E234" s="248"/>
      <c r="F234" s="249"/>
    </row>
    <row r="235" spans="1:6" s="250" customFormat="1" ht="11.25">
      <c r="A235" s="245"/>
      <c r="B235" s="246"/>
      <c r="C235" s="245"/>
      <c r="D235" s="247"/>
      <c r="E235" s="248"/>
      <c r="F235" s="249"/>
    </row>
    <row r="236" spans="1:6" s="250" customFormat="1" ht="11.25">
      <c r="A236" s="245"/>
      <c r="B236" s="246"/>
      <c r="C236" s="245"/>
      <c r="D236" s="247"/>
      <c r="E236" s="248"/>
      <c r="F236" s="249"/>
    </row>
    <row r="237" spans="1:6" s="250" customFormat="1" ht="11.25">
      <c r="A237" s="245"/>
      <c r="B237" s="246"/>
      <c r="C237" s="245"/>
      <c r="D237" s="247"/>
      <c r="E237" s="248"/>
      <c r="F237" s="249"/>
    </row>
    <row r="238" spans="1:6" s="250" customFormat="1" ht="11.25">
      <c r="A238" s="245"/>
      <c r="B238" s="246"/>
      <c r="C238" s="245"/>
      <c r="D238" s="247"/>
      <c r="E238" s="248"/>
      <c r="F238" s="249"/>
    </row>
    <row r="239" spans="1:6" s="250" customFormat="1" ht="11.25">
      <c r="A239" s="245"/>
      <c r="B239" s="246"/>
      <c r="C239" s="245"/>
      <c r="D239" s="247"/>
      <c r="E239" s="248"/>
      <c r="F239" s="249"/>
    </row>
    <row r="240" spans="1:6" s="250" customFormat="1" ht="11.25">
      <c r="A240" s="245"/>
      <c r="B240" s="246"/>
      <c r="C240" s="245"/>
      <c r="D240" s="247"/>
      <c r="E240" s="248"/>
      <c r="F240" s="249"/>
    </row>
    <row r="241" spans="1:6" s="250" customFormat="1" ht="11.25">
      <c r="A241" s="245"/>
      <c r="B241" s="246"/>
      <c r="C241" s="245"/>
      <c r="D241" s="247"/>
      <c r="E241" s="248"/>
      <c r="F241" s="249"/>
    </row>
    <row r="242" spans="1:6" s="250" customFormat="1" ht="11.25">
      <c r="A242" s="245"/>
      <c r="B242" s="246"/>
      <c r="C242" s="245"/>
      <c r="D242" s="247"/>
      <c r="E242" s="248"/>
      <c r="F242" s="249"/>
    </row>
    <row r="243" spans="1:6" s="250" customFormat="1" ht="11.25">
      <c r="A243" s="245"/>
      <c r="B243" s="246"/>
      <c r="C243" s="245"/>
      <c r="D243" s="247"/>
      <c r="E243" s="248"/>
      <c r="F243" s="249"/>
    </row>
    <row r="244" spans="1:6" s="250" customFormat="1" ht="11.25">
      <c r="A244" s="245"/>
      <c r="B244" s="246"/>
      <c r="C244" s="245"/>
      <c r="D244" s="247"/>
      <c r="E244" s="248"/>
      <c r="F244" s="249"/>
    </row>
    <row r="245" spans="1:6" s="250" customFormat="1" ht="11.25">
      <c r="A245" s="245"/>
      <c r="B245" s="246"/>
      <c r="C245" s="245"/>
      <c r="D245" s="247"/>
      <c r="E245" s="248"/>
      <c r="F245" s="249"/>
    </row>
    <row r="246" spans="1:6" s="250" customFormat="1" ht="11.25">
      <c r="A246" s="245"/>
      <c r="B246" s="246"/>
      <c r="C246" s="245"/>
      <c r="D246" s="247"/>
      <c r="E246" s="248"/>
      <c r="F246" s="249"/>
    </row>
    <row r="247" spans="1:6" s="250" customFormat="1" ht="11.25">
      <c r="A247" s="245"/>
      <c r="B247" s="246"/>
      <c r="C247" s="245"/>
      <c r="D247" s="247"/>
      <c r="E247" s="248"/>
      <c r="F247" s="249"/>
    </row>
    <row r="248" spans="1:6" s="250" customFormat="1" ht="11.25">
      <c r="A248" s="245"/>
      <c r="B248" s="246"/>
      <c r="C248" s="245"/>
      <c r="D248" s="247"/>
      <c r="E248" s="248"/>
      <c r="F248" s="249"/>
    </row>
    <row r="249" spans="1:6" s="250" customFormat="1" ht="11.25">
      <c r="A249" s="245"/>
      <c r="B249" s="246"/>
      <c r="C249" s="245"/>
      <c r="D249" s="247"/>
      <c r="E249" s="248"/>
      <c r="F249" s="249"/>
    </row>
    <row r="250" spans="1:6" s="250" customFormat="1" ht="11.25">
      <c r="A250" s="245"/>
      <c r="B250" s="246"/>
      <c r="C250" s="245"/>
      <c r="D250" s="247"/>
      <c r="E250" s="248"/>
      <c r="F250" s="249"/>
    </row>
    <row r="251" spans="1:6" s="264" customFormat="1" ht="11.25">
      <c r="A251" s="259"/>
      <c r="B251" s="260"/>
      <c r="C251" s="259"/>
      <c r="D251" s="261"/>
      <c r="E251" s="262"/>
      <c r="F251" s="263"/>
    </row>
    <row r="252" spans="1:6" s="250" customFormat="1" ht="11.25">
      <c r="A252" s="245"/>
      <c r="B252" s="246"/>
      <c r="C252" s="245"/>
      <c r="D252" s="247"/>
      <c r="E252" s="248"/>
      <c r="F252" s="249"/>
    </row>
    <row r="253" spans="1:6" s="250" customFormat="1" ht="11.25">
      <c r="A253" s="259"/>
      <c r="B253" s="260"/>
      <c r="C253" s="259"/>
      <c r="D253" s="261"/>
      <c r="E253" s="262"/>
      <c r="F253" s="249"/>
    </row>
    <row r="254" spans="1:6" s="250" customFormat="1" ht="11.25">
      <c r="A254" s="245"/>
      <c r="B254" s="246"/>
      <c r="C254" s="245"/>
      <c r="D254" s="247"/>
      <c r="E254" s="248"/>
      <c r="F254" s="249"/>
    </row>
    <row r="255" spans="1:6" s="250" customFormat="1" ht="11.25">
      <c r="A255" s="245"/>
      <c r="B255" s="246"/>
      <c r="C255" s="245"/>
      <c r="D255" s="247"/>
      <c r="E255" s="248"/>
      <c r="F255" s="249"/>
    </row>
    <row r="256" spans="1:6" s="250" customFormat="1" ht="11.25">
      <c r="A256" s="245"/>
      <c r="B256" s="246"/>
      <c r="C256" s="245"/>
      <c r="D256" s="247"/>
      <c r="E256" s="248"/>
      <c r="F256" s="249"/>
    </row>
    <row r="257" spans="1:6" s="250" customFormat="1" ht="11.25">
      <c r="A257" s="245"/>
      <c r="B257" s="246"/>
      <c r="C257" s="245"/>
      <c r="D257" s="247"/>
      <c r="E257" s="248"/>
      <c r="F257" s="249"/>
    </row>
    <row r="258" spans="1:6" s="250" customFormat="1" ht="11.25">
      <c r="A258" s="245"/>
      <c r="B258" s="246"/>
      <c r="C258" s="245"/>
      <c r="D258" s="247"/>
      <c r="E258" s="248"/>
      <c r="F258" s="249"/>
    </row>
    <row r="259" spans="1:6" s="250" customFormat="1" ht="11.25">
      <c r="A259" s="245"/>
      <c r="B259" s="246"/>
      <c r="C259" s="245"/>
      <c r="D259" s="247"/>
      <c r="E259" s="248"/>
      <c r="F259" s="249"/>
    </row>
    <row r="260" spans="1:6" s="250" customFormat="1" ht="11.25">
      <c r="A260" s="245"/>
      <c r="B260" s="246"/>
      <c r="C260" s="245"/>
      <c r="D260" s="247"/>
      <c r="E260" s="248"/>
      <c r="F260" s="249"/>
    </row>
    <row r="261" spans="1:6" s="250" customFormat="1" ht="11.25">
      <c r="A261" s="245"/>
      <c r="B261" s="246"/>
      <c r="C261" s="245"/>
      <c r="D261" s="247"/>
      <c r="E261" s="248"/>
      <c r="F261" s="249"/>
    </row>
    <row r="262" spans="1:6" s="250" customFormat="1" ht="11.25">
      <c r="A262" s="245"/>
      <c r="B262" s="246"/>
      <c r="C262" s="245"/>
      <c r="D262" s="247"/>
      <c r="E262" s="248"/>
      <c r="F262" s="249"/>
    </row>
    <row r="263" spans="1:6" s="250" customFormat="1" ht="11.25">
      <c r="A263" s="245"/>
      <c r="B263" s="246"/>
      <c r="C263" s="245"/>
      <c r="D263" s="247"/>
      <c r="E263" s="248"/>
      <c r="F263" s="249"/>
    </row>
    <row r="264" spans="1:6" s="250" customFormat="1" ht="11.25">
      <c r="A264" s="245"/>
      <c r="B264" s="246"/>
      <c r="C264" s="245"/>
      <c r="D264" s="247"/>
      <c r="E264" s="248"/>
      <c r="F264" s="249"/>
    </row>
    <row r="265" spans="1:6" s="250" customFormat="1" ht="11.25">
      <c r="A265" s="245"/>
      <c r="B265" s="246"/>
      <c r="C265" s="245"/>
      <c r="D265" s="247"/>
      <c r="E265" s="248"/>
      <c r="F265" s="249"/>
    </row>
    <row r="266" spans="1:6" s="250" customFormat="1" ht="11.25">
      <c r="A266" s="245"/>
      <c r="B266" s="246"/>
      <c r="C266" s="245"/>
      <c r="D266" s="247"/>
      <c r="E266" s="248"/>
      <c r="F266" s="249"/>
    </row>
    <row r="267" spans="1:6" s="250" customFormat="1" ht="11.25">
      <c r="A267" s="245"/>
      <c r="B267" s="246"/>
      <c r="C267" s="245"/>
      <c r="D267" s="247"/>
      <c r="E267" s="248"/>
      <c r="F267" s="249"/>
    </row>
    <row r="268" spans="1:6" s="250" customFormat="1" ht="11.25">
      <c r="A268" s="245"/>
      <c r="B268" s="246"/>
      <c r="C268" s="245"/>
      <c r="D268" s="247"/>
      <c r="E268" s="248"/>
      <c r="F268" s="249"/>
    </row>
    <row r="269" spans="1:6" s="250" customFormat="1" ht="11.25">
      <c r="A269" s="245"/>
      <c r="B269" s="246"/>
      <c r="C269" s="245"/>
      <c r="D269" s="247"/>
      <c r="E269" s="248"/>
      <c r="F269" s="249"/>
    </row>
    <row r="270" spans="1:6" s="264" customFormat="1" ht="11.25">
      <c r="A270" s="259"/>
      <c r="B270" s="260"/>
      <c r="C270" s="259"/>
      <c r="D270" s="261"/>
      <c r="E270" s="262"/>
      <c r="F270" s="263"/>
    </row>
    <row r="271" spans="1:6" s="250" customFormat="1" ht="11.25">
      <c r="A271" s="245"/>
      <c r="B271" s="246"/>
      <c r="C271" s="245"/>
      <c r="D271" s="247"/>
      <c r="E271" s="248"/>
      <c r="F271" s="249"/>
    </row>
    <row r="272" spans="1:6" s="250" customFormat="1" ht="11.25">
      <c r="A272" s="259"/>
      <c r="B272" s="260"/>
      <c r="C272" s="259"/>
      <c r="D272" s="261"/>
      <c r="E272" s="262"/>
      <c r="F272" s="249"/>
    </row>
    <row r="273" spans="1:6" s="250" customFormat="1" ht="11.25">
      <c r="A273" s="245"/>
      <c r="B273" s="246"/>
      <c r="C273" s="245"/>
      <c r="D273" s="247"/>
      <c r="E273" s="248"/>
      <c r="F273" s="249"/>
    </row>
    <row r="274" spans="1:6" s="250" customFormat="1" ht="11.25">
      <c r="A274" s="245"/>
      <c r="B274" s="246"/>
      <c r="C274" s="245"/>
      <c r="D274" s="247"/>
      <c r="E274" s="248"/>
      <c r="F274" s="249"/>
    </row>
    <row r="275" spans="1:6" s="250" customFormat="1" ht="11.25">
      <c r="A275" s="245"/>
      <c r="B275" s="246"/>
      <c r="C275" s="245"/>
      <c r="D275" s="247"/>
      <c r="E275" s="248"/>
      <c r="F275" s="249"/>
    </row>
    <row r="276" spans="1:6" s="250" customFormat="1" ht="11.25">
      <c r="A276" s="245"/>
      <c r="B276" s="246"/>
      <c r="C276" s="245"/>
      <c r="D276" s="247"/>
      <c r="E276" s="248"/>
      <c r="F276" s="249"/>
    </row>
    <row r="277" spans="1:6" s="250" customFormat="1" ht="11.25">
      <c r="A277" s="245"/>
      <c r="B277" s="246"/>
      <c r="C277" s="245"/>
      <c r="D277" s="247"/>
      <c r="E277" s="248"/>
      <c r="F277" s="249"/>
    </row>
    <row r="278" spans="1:6" s="250" customFormat="1" ht="11.25">
      <c r="A278" s="245"/>
      <c r="B278" s="246"/>
      <c r="C278" s="245"/>
      <c r="D278" s="247"/>
      <c r="E278" s="248"/>
      <c r="F278" s="249"/>
    </row>
    <row r="279" spans="1:6" s="250" customFormat="1" ht="11.25">
      <c r="A279" s="245"/>
      <c r="B279" s="246"/>
      <c r="C279" s="245"/>
      <c r="D279" s="247"/>
      <c r="E279" s="248"/>
      <c r="F279" s="249"/>
    </row>
    <row r="280" spans="1:6" s="250" customFormat="1" ht="11.25">
      <c r="A280" s="245"/>
      <c r="B280" s="246"/>
      <c r="C280" s="245"/>
      <c r="D280" s="247"/>
      <c r="E280" s="248"/>
      <c r="F280" s="249"/>
    </row>
    <row r="281" spans="1:6" s="250" customFormat="1" ht="11.25">
      <c r="A281" s="245"/>
      <c r="B281" s="246"/>
      <c r="C281" s="245"/>
      <c r="D281" s="247"/>
      <c r="E281" s="248"/>
      <c r="F281" s="249"/>
    </row>
    <row r="282" spans="1:6" s="250" customFormat="1" ht="11.25">
      <c r="A282" s="245"/>
      <c r="B282" s="246"/>
      <c r="C282" s="245"/>
      <c r="D282" s="247"/>
      <c r="E282" s="248"/>
      <c r="F282" s="249"/>
    </row>
    <row r="283" spans="1:6" s="250" customFormat="1" ht="11.25">
      <c r="A283" s="245"/>
      <c r="B283" s="246"/>
      <c r="C283" s="245"/>
      <c r="D283" s="247"/>
      <c r="E283" s="248"/>
      <c r="F283" s="249"/>
    </row>
    <row r="284" spans="1:6" s="264" customFormat="1" ht="11.25">
      <c r="A284" s="259"/>
      <c r="B284" s="260"/>
      <c r="C284" s="259"/>
      <c r="D284" s="261"/>
      <c r="E284" s="262"/>
      <c r="F284" s="263"/>
    </row>
    <row r="285" spans="1:6" s="250" customFormat="1" ht="11.25">
      <c r="A285" s="245"/>
      <c r="B285" s="246"/>
      <c r="C285" s="245"/>
      <c r="D285" s="247"/>
      <c r="E285" s="248"/>
      <c r="F285" s="249"/>
    </row>
    <row r="286" spans="1:6" s="250" customFormat="1" ht="11.25">
      <c r="A286" s="259"/>
      <c r="B286" s="260"/>
      <c r="C286" s="259"/>
      <c r="D286" s="261"/>
      <c r="E286" s="262"/>
      <c r="F286" s="249"/>
    </row>
    <row r="287" spans="1:6" s="250" customFormat="1" ht="11.25">
      <c r="A287" s="245"/>
      <c r="B287" s="246"/>
      <c r="C287" s="245"/>
      <c r="D287" s="247"/>
      <c r="E287" s="248"/>
      <c r="F287" s="249"/>
    </row>
    <row r="288" spans="1:6" s="264" customFormat="1" ht="11.25">
      <c r="A288" s="259"/>
      <c r="B288" s="260"/>
      <c r="C288" s="259"/>
      <c r="D288" s="261"/>
      <c r="E288" s="262"/>
      <c r="F288" s="263"/>
    </row>
    <row r="289" spans="1:6" s="250" customFormat="1" ht="11.25">
      <c r="A289" s="259"/>
      <c r="B289" s="260"/>
      <c r="C289" s="259"/>
      <c r="D289" s="261"/>
      <c r="E289" s="262"/>
      <c r="F289" s="249"/>
    </row>
    <row r="290" spans="1:6" s="250" customFormat="1" ht="11.25">
      <c r="A290" s="259"/>
      <c r="B290" s="260"/>
      <c r="C290" s="259"/>
      <c r="D290" s="261"/>
      <c r="E290" s="262"/>
      <c r="F290" s="249"/>
    </row>
    <row r="291" spans="1:6" s="250" customFormat="1" ht="11.25">
      <c r="A291" s="245"/>
      <c r="B291" s="246"/>
      <c r="C291" s="245"/>
      <c r="D291" s="247"/>
      <c r="E291" s="248"/>
      <c r="F291" s="249"/>
    </row>
    <row r="292" spans="1:6" s="250" customFormat="1" ht="11.25">
      <c r="A292" s="245"/>
      <c r="B292" s="246"/>
      <c r="C292" s="245"/>
      <c r="D292" s="247"/>
      <c r="E292" s="248"/>
      <c r="F292" s="249"/>
    </row>
    <row r="293" spans="1:6" s="250" customFormat="1" ht="11.25">
      <c r="A293" s="245"/>
      <c r="B293" s="246"/>
      <c r="C293" s="245"/>
      <c r="D293" s="247"/>
      <c r="E293" s="248"/>
      <c r="F293" s="249"/>
    </row>
    <row r="294" spans="1:6" s="250" customFormat="1" ht="11.25">
      <c r="A294" s="245"/>
      <c r="B294" s="246"/>
      <c r="C294" s="245"/>
      <c r="D294" s="247"/>
      <c r="E294" s="248"/>
      <c r="F294" s="249"/>
    </row>
    <row r="295" spans="1:6" s="250" customFormat="1" ht="11.25">
      <c r="A295" s="245"/>
      <c r="B295" s="246"/>
      <c r="C295" s="245"/>
      <c r="D295" s="247"/>
      <c r="E295" s="248"/>
      <c r="F295" s="249"/>
    </row>
    <row r="296" spans="1:6" s="250" customFormat="1" ht="11.25">
      <c r="A296" s="245"/>
      <c r="B296" s="246"/>
      <c r="C296" s="245"/>
      <c r="D296" s="247"/>
      <c r="E296" s="248"/>
      <c r="F296" s="249"/>
    </row>
    <row r="297" spans="1:6" s="250" customFormat="1" ht="11.25">
      <c r="A297" s="245"/>
      <c r="B297" s="246"/>
      <c r="C297" s="245"/>
      <c r="D297" s="247"/>
      <c r="E297" s="248"/>
      <c r="F297" s="249"/>
    </row>
    <row r="298" spans="1:6" s="250" customFormat="1" ht="11.25">
      <c r="A298" s="245"/>
      <c r="B298" s="246"/>
      <c r="C298" s="245"/>
      <c r="D298" s="247"/>
      <c r="E298" s="248"/>
      <c r="F298" s="249"/>
    </row>
    <row r="299" spans="1:6" s="250" customFormat="1" ht="11.25">
      <c r="A299" s="245"/>
      <c r="B299" s="246"/>
      <c r="C299" s="245"/>
      <c r="D299" s="247"/>
      <c r="E299" s="248"/>
      <c r="F299" s="249"/>
    </row>
    <row r="300" spans="1:6" s="250" customFormat="1" ht="11.25">
      <c r="A300" s="245"/>
      <c r="B300" s="246"/>
      <c r="C300" s="245"/>
      <c r="D300" s="247"/>
      <c r="E300" s="248"/>
      <c r="F300" s="249"/>
    </row>
    <row r="301" spans="1:6" s="250" customFormat="1" ht="11.25">
      <c r="A301" s="245"/>
      <c r="B301" s="246"/>
      <c r="C301" s="245"/>
      <c r="D301" s="247"/>
      <c r="E301" s="248"/>
      <c r="F301" s="249"/>
    </row>
    <row r="302" spans="1:6" s="250" customFormat="1" ht="11.25">
      <c r="A302" s="245"/>
      <c r="B302" s="246"/>
      <c r="C302" s="245"/>
      <c r="D302" s="247"/>
      <c r="E302" s="248"/>
      <c r="F302" s="249"/>
    </row>
    <row r="303" spans="1:6" s="250" customFormat="1" ht="11.25">
      <c r="A303" s="245"/>
      <c r="B303" s="246"/>
      <c r="C303" s="245"/>
      <c r="D303" s="247"/>
      <c r="E303" s="248"/>
      <c r="F303" s="249"/>
    </row>
    <row r="304" spans="1:6" s="250" customFormat="1" ht="11.25">
      <c r="A304" s="245"/>
      <c r="B304" s="246"/>
      <c r="C304" s="245"/>
      <c r="D304" s="247"/>
      <c r="E304" s="248"/>
      <c r="F304" s="249"/>
    </row>
    <row r="305" spans="1:6" s="250" customFormat="1" ht="11.25">
      <c r="A305" s="245"/>
      <c r="B305" s="246"/>
      <c r="C305" s="245"/>
      <c r="D305" s="247"/>
      <c r="E305" s="248"/>
      <c r="F305" s="249"/>
    </row>
    <row r="306" spans="1:6" s="264" customFormat="1" ht="11.25">
      <c r="A306" s="259"/>
      <c r="B306" s="260"/>
      <c r="C306" s="259"/>
      <c r="D306" s="261"/>
      <c r="E306" s="262"/>
      <c r="F306" s="263"/>
    </row>
    <row r="307" spans="1:6" s="250" customFormat="1" ht="11.25">
      <c r="A307" s="245"/>
      <c r="B307" s="246"/>
      <c r="C307" s="245"/>
      <c r="D307" s="247"/>
      <c r="E307" s="248"/>
      <c r="F307" s="249"/>
    </row>
    <row r="308" spans="1:6" s="250" customFormat="1" ht="11.25">
      <c r="A308" s="259"/>
      <c r="B308" s="260"/>
      <c r="C308" s="259"/>
      <c r="D308" s="261"/>
      <c r="E308" s="262"/>
      <c r="F308" s="249"/>
    </row>
    <row r="309" spans="1:6" s="250" customFormat="1" ht="11.25">
      <c r="A309" s="245"/>
      <c r="B309" s="246"/>
      <c r="C309" s="245"/>
      <c r="D309" s="247"/>
      <c r="E309" s="248"/>
      <c r="F309" s="249"/>
    </row>
    <row r="310" spans="1:6" s="250" customFormat="1" ht="11.25">
      <c r="A310" s="245"/>
      <c r="B310" s="246"/>
      <c r="C310" s="245"/>
      <c r="D310" s="247"/>
      <c r="E310" s="248"/>
      <c r="F310" s="249"/>
    </row>
    <row r="311" spans="1:6" s="250" customFormat="1" ht="11.25">
      <c r="A311" s="245"/>
      <c r="B311" s="246"/>
      <c r="C311" s="245"/>
      <c r="D311" s="247"/>
      <c r="E311" s="248"/>
      <c r="F311" s="249"/>
    </row>
    <row r="312" spans="1:6" s="250" customFormat="1" ht="11.25">
      <c r="A312" s="245"/>
      <c r="B312" s="246"/>
      <c r="C312" s="245"/>
      <c r="D312" s="247"/>
      <c r="E312" s="248"/>
      <c r="F312" s="249"/>
    </row>
    <row r="313" spans="1:6" s="250" customFormat="1" ht="11.25">
      <c r="A313" s="245"/>
      <c r="B313" s="246"/>
      <c r="C313" s="245"/>
      <c r="D313" s="247"/>
      <c r="E313" s="248"/>
      <c r="F313" s="249"/>
    </row>
    <row r="314" spans="1:6" s="250" customFormat="1" ht="11.25">
      <c r="A314" s="245"/>
      <c r="B314" s="246"/>
      <c r="C314" s="245"/>
      <c r="D314" s="247"/>
      <c r="E314" s="248"/>
      <c r="F314" s="249"/>
    </row>
    <row r="315" spans="1:6" s="250" customFormat="1" ht="11.25">
      <c r="A315" s="245"/>
      <c r="B315" s="246"/>
      <c r="C315" s="245"/>
      <c r="D315" s="247"/>
      <c r="E315" s="248"/>
      <c r="F315" s="249"/>
    </row>
    <row r="316" spans="1:6" s="250" customFormat="1" ht="11.25">
      <c r="A316" s="245"/>
      <c r="B316" s="246"/>
      <c r="C316" s="245"/>
      <c r="D316" s="247"/>
      <c r="E316" s="248"/>
      <c r="F316" s="249"/>
    </row>
    <row r="317" spans="1:6" s="250" customFormat="1" ht="11.25">
      <c r="A317" s="245"/>
      <c r="B317" s="246"/>
      <c r="C317" s="245"/>
      <c r="D317" s="247"/>
      <c r="E317" s="248"/>
      <c r="F317" s="249"/>
    </row>
    <row r="318" spans="1:6" s="250" customFormat="1" ht="11.25">
      <c r="A318" s="245"/>
      <c r="B318" s="246"/>
      <c r="C318" s="245"/>
      <c r="D318" s="247"/>
      <c r="E318" s="248"/>
      <c r="F318" s="249"/>
    </row>
    <row r="319" spans="1:6" s="250" customFormat="1" ht="11.25">
      <c r="A319" s="245"/>
      <c r="B319" s="246"/>
      <c r="C319" s="245"/>
      <c r="D319" s="247"/>
      <c r="E319" s="248"/>
      <c r="F319" s="249"/>
    </row>
    <row r="320" spans="1:6" s="250" customFormat="1" ht="11.25">
      <c r="A320" s="245"/>
      <c r="B320" s="246"/>
      <c r="C320" s="245"/>
      <c r="D320" s="247"/>
      <c r="E320" s="248"/>
      <c r="F320" s="249"/>
    </row>
    <row r="321" spans="1:6" s="250" customFormat="1" ht="11.25">
      <c r="A321" s="245"/>
      <c r="B321" s="246"/>
      <c r="C321" s="245"/>
      <c r="D321" s="247"/>
      <c r="E321" s="248"/>
      <c r="F321" s="249"/>
    </row>
    <row r="322" spans="1:6" s="250" customFormat="1" ht="11.25">
      <c r="A322" s="245"/>
      <c r="B322" s="246"/>
      <c r="C322" s="245"/>
      <c r="D322" s="247"/>
      <c r="E322" s="248"/>
      <c r="F322" s="249"/>
    </row>
    <row r="323" spans="1:6" s="250" customFormat="1" ht="11.25">
      <c r="A323" s="245"/>
      <c r="B323" s="246"/>
      <c r="C323" s="245"/>
      <c r="D323" s="247"/>
      <c r="E323" s="248"/>
      <c r="F323" s="249"/>
    </row>
    <row r="324" spans="1:6" s="250" customFormat="1" ht="11.25">
      <c r="A324" s="245"/>
      <c r="B324" s="246"/>
      <c r="C324" s="245"/>
      <c r="D324" s="247"/>
      <c r="E324" s="248"/>
      <c r="F324" s="249"/>
    </row>
    <row r="325" spans="1:6" s="250" customFormat="1" ht="11.25">
      <c r="A325" s="245"/>
      <c r="B325" s="246"/>
      <c r="C325" s="245"/>
      <c r="D325" s="247"/>
      <c r="E325" s="248"/>
      <c r="F325" s="249"/>
    </row>
    <row r="326" spans="1:6" s="250" customFormat="1" ht="11.25">
      <c r="A326" s="245"/>
      <c r="B326" s="246"/>
      <c r="C326" s="245"/>
      <c r="D326" s="247"/>
      <c r="E326" s="248"/>
      <c r="F326" s="249"/>
    </row>
    <row r="327" spans="1:6" s="250" customFormat="1" ht="11.25">
      <c r="A327" s="245"/>
      <c r="B327" s="246"/>
      <c r="C327" s="245"/>
      <c r="D327" s="247"/>
      <c r="E327" s="248"/>
      <c r="F327" s="249"/>
    </row>
    <row r="328" spans="1:6" s="250" customFormat="1" ht="11.25">
      <c r="A328" s="245"/>
      <c r="B328" s="246"/>
      <c r="C328" s="245"/>
      <c r="D328" s="247"/>
      <c r="E328" s="248"/>
      <c r="F328" s="249"/>
    </row>
    <row r="329" spans="1:6" s="250" customFormat="1" ht="11.25">
      <c r="A329" s="245"/>
      <c r="B329" s="246"/>
      <c r="C329" s="245"/>
      <c r="D329" s="247"/>
      <c r="E329" s="248"/>
      <c r="F329" s="249"/>
    </row>
    <row r="330" spans="1:6" s="250" customFormat="1" ht="11.25">
      <c r="A330" s="245"/>
      <c r="B330" s="246"/>
      <c r="C330" s="245"/>
      <c r="D330" s="247"/>
      <c r="E330" s="248"/>
      <c r="F330" s="249"/>
    </row>
    <row r="331" spans="1:6" s="250" customFormat="1" ht="11.25">
      <c r="A331" s="245"/>
      <c r="B331" s="246"/>
      <c r="C331" s="245"/>
      <c r="D331" s="247"/>
      <c r="E331" s="248"/>
      <c r="F331" s="249"/>
    </row>
    <row r="332" spans="1:6" s="250" customFormat="1" ht="11.25">
      <c r="A332" s="245"/>
      <c r="B332" s="246"/>
      <c r="C332" s="245"/>
      <c r="D332" s="247"/>
      <c r="E332" s="248"/>
      <c r="F332" s="249"/>
    </row>
    <row r="333" spans="1:6" s="250" customFormat="1" ht="11.25">
      <c r="A333" s="245"/>
      <c r="B333" s="246"/>
      <c r="C333" s="245"/>
      <c r="D333" s="247"/>
      <c r="E333" s="248"/>
      <c r="F333" s="249"/>
    </row>
    <row r="334" spans="1:6" s="250" customFormat="1" ht="11.25">
      <c r="A334" s="245"/>
      <c r="B334" s="246"/>
      <c r="C334" s="245"/>
      <c r="D334" s="247"/>
      <c r="E334" s="248"/>
      <c r="F334" s="249"/>
    </row>
    <row r="335" spans="1:6" s="250" customFormat="1" ht="11.25">
      <c r="A335" s="245"/>
      <c r="B335" s="246"/>
      <c r="C335" s="245"/>
      <c r="D335" s="247"/>
      <c r="E335" s="248"/>
      <c r="F335" s="249"/>
    </row>
    <row r="336" spans="1:6" s="250" customFormat="1" ht="11.25">
      <c r="A336" s="245"/>
      <c r="B336" s="246"/>
      <c r="C336" s="245"/>
      <c r="D336" s="247"/>
      <c r="E336" s="248"/>
      <c r="F336" s="249"/>
    </row>
    <row r="337" spans="1:6" s="264" customFormat="1" ht="11.25">
      <c r="A337" s="259"/>
      <c r="B337" s="260"/>
      <c r="C337" s="259"/>
      <c r="D337" s="261"/>
      <c r="E337" s="262"/>
      <c r="F337" s="263"/>
    </row>
    <row r="338" spans="1:6" s="250" customFormat="1" ht="11.25">
      <c r="A338" s="245"/>
      <c r="B338" s="246"/>
      <c r="C338" s="245"/>
      <c r="D338" s="247"/>
      <c r="E338" s="248"/>
      <c r="F338" s="249"/>
    </row>
    <row r="339" spans="1:6" s="250" customFormat="1" ht="11.25">
      <c r="A339" s="259"/>
      <c r="B339" s="260"/>
      <c r="C339" s="259"/>
      <c r="D339" s="261"/>
      <c r="E339" s="262"/>
      <c r="F339" s="249"/>
    </row>
    <row r="340" spans="1:6" s="250" customFormat="1" ht="11.25">
      <c r="A340" s="245"/>
      <c r="B340" s="246"/>
      <c r="C340" s="245"/>
      <c r="D340" s="247"/>
      <c r="E340" s="248"/>
      <c r="F340" s="249"/>
    </row>
    <row r="341" spans="1:6" s="250" customFormat="1" ht="11.25">
      <c r="A341" s="245"/>
      <c r="B341" s="246"/>
      <c r="C341" s="245"/>
      <c r="D341" s="247"/>
      <c r="E341" s="248"/>
      <c r="F341" s="249"/>
    </row>
    <row r="342" spans="1:6" s="250" customFormat="1" ht="11.25">
      <c r="A342" s="245"/>
      <c r="B342" s="246"/>
      <c r="C342" s="245"/>
      <c r="D342" s="247"/>
      <c r="E342" s="248"/>
      <c r="F342" s="249"/>
    </row>
    <row r="343" spans="1:6" s="250" customFormat="1" ht="11.25">
      <c r="A343" s="245"/>
      <c r="B343" s="246"/>
      <c r="C343" s="245"/>
      <c r="D343" s="247"/>
      <c r="E343" s="248"/>
      <c r="F343" s="249"/>
    </row>
    <row r="344" spans="1:6" s="264" customFormat="1" ht="11.25">
      <c r="A344" s="259"/>
      <c r="B344" s="260"/>
      <c r="C344" s="259"/>
      <c r="D344" s="261"/>
      <c r="E344" s="262"/>
      <c r="F344" s="263"/>
    </row>
    <row r="345" spans="1:6" s="250" customFormat="1" ht="11.25">
      <c r="A345" s="245"/>
      <c r="B345" s="246"/>
      <c r="C345" s="245"/>
      <c r="D345" s="247"/>
      <c r="E345" s="248"/>
      <c r="F345" s="249"/>
    </row>
    <row r="346" spans="1:6" s="250" customFormat="1" ht="11.25">
      <c r="A346" s="259"/>
      <c r="B346" s="260"/>
      <c r="C346" s="259"/>
      <c r="D346" s="261"/>
      <c r="E346" s="262"/>
      <c r="F346" s="249"/>
    </row>
    <row r="347" spans="1:6" s="250" customFormat="1" ht="11.25">
      <c r="A347" s="245"/>
      <c r="B347" s="246"/>
      <c r="C347" s="245"/>
      <c r="D347" s="247"/>
      <c r="E347" s="248"/>
      <c r="F347" s="249"/>
    </row>
    <row r="348" spans="1:6" s="250" customFormat="1" ht="11.25">
      <c r="A348" s="245"/>
      <c r="B348" s="246"/>
      <c r="C348" s="245"/>
      <c r="D348" s="247"/>
      <c r="E348" s="248"/>
      <c r="F348" s="249"/>
    </row>
    <row r="349" spans="1:6" s="250" customFormat="1" ht="11.25">
      <c r="A349" s="245"/>
      <c r="B349" s="246"/>
      <c r="C349" s="245"/>
      <c r="D349" s="247"/>
      <c r="E349" s="248"/>
      <c r="F349" s="249"/>
    </row>
    <row r="350" spans="1:6" s="250" customFormat="1" ht="11.25">
      <c r="A350" s="245"/>
      <c r="B350" s="246"/>
      <c r="C350" s="245"/>
      <c r="D350" s="247"/>
      <c r="E350" s="248"/>
      <c r="F350" s="249"/>
    </row>
    <row r="351" spans="1:6" s="250" customFormat="1" ht="11.25">
      <c r="A351" s="245"/>
      <c r="B351" s="246"/>
      <c r="C351" s="245"/>
      <c r="D351" s="247"/>
      <c r="E351" s="248"/>
      <c r="F351" s="249"/>
    </row>
    <row r="352" spans="1:6" s="250" customFormat="1" ht="11.25">
      <c r="A352" s="245"/>
      <c r="B352" s="246"/>
      <c r="C352" s="245"/>
      <c r="D352" s="247"/>
      <c r="E352" s="248"/>
      <c r="F352" s="249"/>
    </row>
    <row r="353" spans="1:6" s="264" customFormat="1" ht="11.25">
      <c r="A353" s="259"/>
      <c r="B353" s="260"/>
      <c r="C353" s="259"/>
      <c r="D353" s="261"/>
      <c r="E353" s="262"/>
      <c r="F353" s="263"/>
    </row>
    <row r="354" spans="1:6" s="250" customFormat="1" ht="11.25">
      <c r="A354" s="245"/>
      <c r="B354" s="246"/>
      <c r="C354" s="245"/>
      <c r="D354" s="247"/>
      <c r="E354" s="248"/>
      <c r="F354" s="249"/>
    </row>
    <row r="355" spans="1:6" s="250" customFormat="1" ht="11.25">
      <c r="A355" s="259"/>
      <c r="B355" s="260"/>
      <c r="C355" s="259"/>
      <c r="D355" s="261"/>
      <c r="E355" s="262"/>
      <c r="F355" s="249"/>
    </row>
    <row r="356" spans="1:6" s="250" customFormat="1" ht="11.25">
      <c r="A356" s="245"/>
      <c r="B356" s="246"/>
      <c r="C356" s="245"/>
      <c r="D356" s="247"/>
      <c r="E356" s="248"/>
      <c r="F356" s="249"/>
    </row>
    <row r="357" spans="1:6" s="250" customFormat="1" ht="11.25">
      <c r="A357" s="245"/>
      <c r="B357" s="246"/>
      <c r="C357" s="245"/>
      <c r="D357" s="247"/>
      <c r="E357" s="248"/>
      <c r="F357" s="249"/>
    </row>
    <row r="358" spans="1:6" s="250" customFormat="1" ht="11.25">
      <c r="A358" s="245"/>
      <c r="B358" s="246"/>
      <c r="C358" s="245"/>
      <c r="D358" s="247"/>
      <c r="E358" s="248"/>
      <c r="F358" s="249"/>
    </row>
    <row r="359" spans="1:6" s="250" customFormat="1" ht="11.25">
      <c r="A359" s="245"/>
      <c r="B359" s="246"/>
      <c r="C359" s="245"/>
      <c r="D359" s="247"/>
      <c r="E359" s="248"/>
      <c r="F359" s="249"/>
    </row>
    <row r="360" spans="1:6" s="250" customFormat="1" ht="11.25">
      <c r="A360" s="245"/>
      <c r="B360" s="246"/>
      <c r="C360" s="245"/>
      <c r="D360" s="247"/>
      <c r="E360" s="248"/>
      <c r="F360" s="249"/>
    </row>
    <row r="361" spans="1:6" s="250" customFormat="1" ht="11.25">
      <c r="A361" s="245"/>
      <c r="B361" s="246"/>
      <c r="C361" s="245"/>
      <c r="D361" s="247"/>
      <c r="E361" s="248"/>
      <c r="F361" s="249"/>
    </row>
    <row r="362" spans="1:6" s="250" customFormat="1" ht="11.25">
      <c r="A362" s="245"/>
      <c r="B362" s="246"/>
      <c r="C362" s="245"/>
      <c r="D362" s="247"/>
      <c r="E362" s="248"/>
      <c r="F362" s="249"/>
    </row>
    <row r="363" spans="1:6" s="250" customFormat="1" ht="11.25">
      <c r="A363" s="245"/>
      <c r="B363" s="246"/>
      <c r="C363" s="245"/>
      <c r="D363" s="247"/>
      <c r="E363" s="248"/>
      <c r="F363" s="249"/>
    </row>
    <row r="364" spans="1:6" s="250" customFormat="1" ht="11.25">
      <c r="A364" s="245"/>
      <c r="B364" s="246"/>
      <c r="C364" s="245"/>
      <c r="D364" s="247"/>
      <c r="E364" s="248"/>
      <c r="F364" s="249"/>
    </row>
    <row r="365" spans="1:6" s="250" customFormat="1" ht="11.25">
      <c r="A365" s="245"/>
      <c r="B365" s="246"/>
      <c r="C365" s="245"/>
      <c r="D365" s="247"/>
      <c r="E365" s="248"/>
      <c r="F365" s="249"/>
    </row>
    <row r="366" spans="1:6" s="250" customFormat="1" ht="11.25">
      <c r="A366" s="245"/>
      <c r="B366" s="246"/>
      <c r="C366" s="245"/>
      <c r="D366" s="247"/>
      <c r="E366" s="248"/>
      <c r="F366" s="249"/>
    </row>
    <row r="367" spans="1:6" s="250" customFormat="1" ht="11.25">
      <c r="A367" s="245"/>
      <c r="B367" s="246"/>
      <c r="C367" s="245"/>
      <c r="D367" s="247"/>
      <c r="E367" s="248"/>
      <c r="F367" s="249"/>
    </row>
    <row r="368" spans="1:6" s="250" customFormat="1" ht="11.25">
      <c r="A368" s="245"/>
      <c r="B368" s="246"/>
      <c r="C368" s="245"/>
      <c r="D368" s="247"/>
      <c r="E368" s="248"/>
      <c r="F368" s="249"/>
    </row>
    <row r="369" spans="1:6" s="250" customFormat="1" ht="11.25">
      <c r="A369" s="245"/>
      <c r="B369" s="246"/>
      <c r="C369" s="245"/>
      <c r="D369" s="247"/>
      <c r="E369" s="248"/>
      <c r="F369" s="249"/>
    </row>
    <row r="370" spans="1:6" s="250" customFormat="1" ht="11.25">
      <c r="A370" s="245"/>
      <c r="B370" s="246"/>
      <c r="C370" s="245"/>
      <c r="D370" s="247"/>
      <c r="E370" s="248"/>
      <c r="F370" s="249"/>
    </row>
    <row r="371" spans="1:6" s="250" customFormat="1" ht="11.25">
      <c r="A371" s="245"/>
      <c r="B371" s="246"/>
      <c r="C371" s="245"/>
      <c r="D371" s="247"/>
      <c r="E371" s="248"/>
      <c r="F371" s="249"/>
    </row>
    <row r="372" spans="1:6" s="250" customFormat="1" ht="11.25">
      <c r="A372" s="245"/>
      <c r="B372" s="246"/>
      <c r="C372" s="245"/>
      <c r="D372" s="247"/>
      <c r="E372" s="248"/>
      <c r="F372" s="249"/>
    </row>
    <row r="373" spans="1:6" s="250" customFormat="1" ht="11.25">
      <c r="A373" s="245"/>
      <c r="B373" s="246"/>
      <c r="C373" s="245"/>
      <c r="D373" s="247"/>
      <c r="E373" s="248"/>
      <c r="F373" s="249"/>
    </row>
    <row r="374" spans="1:6" s="250" customFormat="1" ht="11.25">
      <c r="A374" s="245"/>
      <c r="B374" s="246"/>
      <c r="C374" s="245"/>
      <c r="D374" s="247"/>
      <c r="E374" s="248"/>
      <c r="F374" s="249"/>
    </row>
    <row r="375" spans="1:6" s="250" customFormat="1" ht="11.25">
      <c r="A375" s="245"/>
      <c r="B375" s="246"/>
      <c r="C375" s="245"/>
      <c r="D375" s="247"/>
      <c r="E375" s="248"/>
      <c r="F375" s="249"/>
    </row>
    <row r="376" spans="1:6" s="250" customFormat="1" ht="11.25">
      <c r="A376" s="245"/>
      <c r="B376" s="246"/>
      <c r="C376" s="245"/>
      <c r="D376" s="247"/>
      <c r="E376" s="248"/>
      <c r="F376" s="249"/>
    </row>
    <row r="377" spans="1:6" s="250" customFormat="1" ht="11.25">
      <c r="A377" s="245"/>
      <c r="B377" s="246"/>
      <c r="C377" s="245"/>
      <c r="D377" s="247"/>
      <c r="E377" s="248"/>
      <c r="F377" s="249"/>
    </row>
    <row r="378" spans="1:6" s="250" customFormat="1" ht="11.25">
      <c r="A378" s="245"/>
      <c r="B378" s="246"/>
      <c r="C378" s="245"/>
      <c r="D378" s="247"/>
      <c r="E378" s="248"/>
      <c r="F378" s="249"/>
    </row>
    <row r="379" spans="1:6" s="250" customFormat="1" ht="11.25">
      <c r="A379" s="245"/>
      <c r="B379" s="246"/>
      <c r="C379" s="245"/>
      <c r="D379" s="247"/>
      <c r="E379" s="248"/>
      <c r="F379" s="249"/>
    </row>
    <row r="380" spans="1:6" s="250" customFormat="1" ht="11.25">
      <c r="A380" s="245"/>
      <c r="B380" s="246"/>
      <c r="C380" s="245"/>
      <c r="D380" s="247"/>
      <c r="E380" s="248"/>
      <c r="F380" s="249"/>
    </row>
    <row r="381" spans="1:6" s="250" customFormat="1" ht="11.25">
      <c r="A381" s="245"/>
      <c r="B381" s="246"/>
      <c r="C381" s="245"/>
      <c r="D381" s="247"/>
      <c r="E381" s="248"/>
      <c r="F381" s="249"/>
    </row>
    <row r="382" spans="1:6" s="250" customFormat="1" ht="11.25">
      <c r="A382" s="245"/>
      <c r="B382" s="246"/>
      <c r="C382" s="245"/>
      <c r="D382" s="247"/>
      <c r="E382" s="248"/>
      <c r="F382" s="249"/>
    </row>
    <row r="383" spans="1:6" s="250" customFormat="1" ht="11.25">
      <c r="A383" s="245"/>
      <c r="B383" s="246"/>
      <c r="C383" s="245"/>
      <c r="D383" s="247"/>
      <c r="E383" s="248"/>
      <c r="F383" s="249"/>
    </row>
    <row r="384" spans="1:6" s="250" customFormat="1" ht="11.25">
      <c r="A384" s="245"/>
      <c r="B384" s="246"/>
      <c r="C384" s="245"/>
      <c r="D384" s="247"/>
      <c r="E384" s="248"/>
      <c r="F384" s="249"/>
    </row>
    <row r="385" spans="1:6" s="250" customFormat="1" ht="11.25">
      <c r="A385" s="245"/>
      <c r="B385" s="246"/>
      <c r="C385" s="245"/>
      <c r="D385" s="247"/>
      <c r="E385" s="248"/>
      <c r="F385" s="249"/>
    </row>
    <row r="386" spans="1:6" s="250" customFormat="1" ht="11.25">
      <c r="A386" s="245"/>
      <c r="B386" s="246"/>
      <c r="C386" s="245"/>
      <c r="D386" s="247"/>
      <c r="E386" s="248"/>
      <c r="F386" s="249"/>
    </row>
    <row r="387" spans="1:6" s="250" customFormat="1" ht="11.25">
      <c r="A387" s="245"/>
      <c r="B387" s="246"/>
      <c r="C387" s="245"/>
      <c r="D387" s="247"/>
      <c r="E387" s="248"/>
      <c r="F387" s="249"/>
    </row>
    <row r="388" spans="1:6" s="250" customFormat="1" ht="11.25">
      <c r="A388" s="245"/>
      <c r="B388" s="246"/>
      <c r="C388" s="245"/>
      <c r="D388" s="247"/>
      <c r="E388" s="248"/>
      <c r="F388" s="249"/>
    </row>
    <row r="389" spans="1:6" s="250" customFormat="1" ht="11.25">
      <c r="A389" s="245"/>
      <c r="B389" s="246"/>
      <c r="C389" s="245"/>
      <c r="D389" s="247"/>
      <c r="E389" s="248"/>
      <c r="F389" s="249"/>
    </row>
    <row r="390" spans="1:6" s="250" customFormat="1" ht="11.25">
      <c r="A390" s="245"/>
      <c r="B390" s="246"/>
      <c r="C390" s="245"/>
      <c r="D390" s="247"/>
      <c r="E390" s="248"/>
      <c r="F390" s="249"/>
    </row>
    <row r="391" spans="1:6" s="250" customFormat="1" ht="11.25">
      <c r="A391" s="245"/>
      <c r="B391" s="246"/>
      <c r="C391" s="245"/>
      <c r="D391" s="247"/>
      <c r="E391" s="248"/>
      <c r="F391" s="249"/>
    </row>
    <row r="392" spans="1:6" s="250" customFormat="1" ht="11.25">
      <c r="A392" s="245"/>
      <c r="B392" s="246"/>
      <c r="C392" s="245"/>
      <c r="D392" s="247"/>
      <c r="E392" s="248"/>
      <c r="F392" s="249"/>
    </row>
    <row r="393" spans="1:6" s="250" customFormat="1" ht="11.25">
      <c r="A393" s="245"/>
      <c r="B393" s="246"/>
      <c r="C393" s="245"/>
      <c r="D393" s="247"/>
      <c r="E393" s="248"/>
      <c r="F393" s="249"/>
    </row>
    <row r="394" spans="1:6" s="250" customFormat="1" ht="11.25">
      <c r="A394" s="245"/>
      <c r="B394" s="246"/>
      <c r="C394" s="245"/>
      <c r="D394" s="247"/>
      <c r="E394" s="248"/>
      <c r="F394" s="249"/>
    </row>
    <row r="395" spans="1:6" s="250" customFormat="1" ht="11.25">
      <c r="A395" s="245"/>
      <c r="B395" s="246"/>
      <c r="C395" s="245"/>
      <c r="D395" s="247"/>
      <c r="E395" s="248"/>
      <c r="F395" s="249"/>
    </row>
    <row r="396" spans="1:6" s="250" customFormat="1" ht="11.25">
      <c r="A396" s="245"/>
      <c r="B396" s="246"/>
      <c r="C396" s="245"/>
      <c r="D396" s="247"/>
      <c r="E396" s="248"/>
      <c r="F396" s="249"/>
    </row>
    <row r="397" spans="1:6" s="250" customFormat="1" ht="11.25">
      <c r="A397" s="245"/>
      <c r="B397" s="246"/>
      <c r="C397" s="245"/>
      <c r="D397" s="247"/>
      <c r="E397" s="248"/>
      <c r="F397" s="249"/>
    </row>
    <row r="398" spans="1:6" s="250" customFormat="1" ht="11.25">
      <c r="A398" s="245"/>
      <c r="B398" s="246"/>
      <c r="C398" s="245"/>
      <c r="D398" s="247"/>
      <c r="E398" s="248"/>
      <c r="F398" s="249"/>
    </row>
    <row r="399" spans="1:6" s="250" customFormat="1" ht="11.25">
      <c r="A399" s="245"/>
      <c r="B399" s="246"/>
      <c r="C399" s="245"/>
      <c r="D399" s="247"/>
      <c r="E399" s="248"/>
      <c r="F399" s="249"/>
    </row>
    <row r="400" spans="1:6" s="250" customFormat="1" ht="11.25">
      <c r="A400" s="245"/>
      <c r="B400" s="246"/>
      <c r="C400" s="245"/>
      <c r="D400" s="247"/>
      <c r="E400" s="248"/>
      <c r="F400" s="249"/>
    </row>
    <row r="401" spans="1:6" s="250" customFormat="1" ht="11.25">
      <c r="A401" s="245"/>
      <c r="B401" s="246"/>
      <c r="C401" s="245"/>
      <c r="D401" s="247"/>
      <c r="E401" s="248"/>
      <c r="F401" s="249"/>
    </row>
    <row r="402" spans="1:6" s="250" customFormat="1" ht="11.25">
      <c r="A402" s="245"/>
      <c r="B402" s="246"/>
      <c r="C402" s="245"/>
      <c r="D402" s="247"/>
      <c r="E402" s="248"/>
      <c r="F402" s="249"/>
    </row>
    <row r="403" spans="1:6" s="250" customFormat="1" ht="11.25">
      <c r="A403" s="245"/>
      <c r="B403" s="246"/>
      <c r="C403" s="245"/>
      <c r="D403" s="247"/>
      <c r="E403" s="248"/>
      <c r="F403" s="249"/>
    </row>
    <row r="404" spans="1:6" s="250" customFormat="1" ht="11.25">
      <c r="A404" s="245"/>
      <c r="B404" s="246"/>
      <c r="C404" s="245"/>
      <c r="D404" s="247"/>
      <c r="E404" s="248"/>
      <c r="F404" s="249"/>
    </row>
    <row r="405" spans="1:6" s="250" customFormat="1" ht="11.25">
      <c r="A405" s="245"/>
      <c r="B405" s="246"/>
      <c r="C405" s="245"/>
      <c r="D405" s="247"/>
      <c r="E405" s="248"/>
      <c r="F405" s="249"/>
    </row>
    <row r="406" spans="1:6" s="250" customFormat="1" ht="11.25">
      <c r="A406" s="245"/>
      <c r="B406" s="246"/>
      <c r="C406" s="245"/>
      <c r="D406" s="247"/>
      <c r="E406" s="248"/>
      <c r="F406" s="249"/>
    </row>
    <row r="407" spans="1:6" s="264" customFormat="1" ht="11.25">
      <c r="A407" s="259"/>
      <c r="B407" s="260"/>
      <c r="C407" s="259"/>
      <c r="D407" s="261"/>
      <c r="E407" s="262"/>
      <c r="F407" s="263"/>
    </row>
    <row r="408" spans="1:6" s="250" customFormat="1" ht="11.25">
      <c r="A408" s="245"/>
      <c r="B408" s="246"/>
      <c r="C408" s="245"/>
      <c r="D408" s="247"/>
      <c r="E408" s="248"/>
      <c r="F408" s="249"/>
    </row>
    <row r="409" spans="1:6" s="250" customFormat="1" ht="11.25">
      <c r="A409" s="259"/>
      <c r="B409" s="260"/>
      <c r="C409" s="259"/>
      <c r="D409" s="261"/>
      <c r="E409" s="262"/>
      <c r="F409" s="249"/>
    </row>
    <row r="410" spans="1:6" s="250" customFormat="1" ht="11.25">
      <c r="A410" s="245"/>
      <c r="B410" s="246"/>
      <c r="C410" s="245"/>
      <c r="D410" s="247"/>
      <c r="E410" s="248"/>
      <c r="F410" s="249"/>
    </row>
    <row r="411" spans="1:6" s="250" customFormat="1" ht="11.25">
      <c r="A411" s="245"/>
      <c r="B411" s="246"/>
      <c r="C411" s="245"/>
      <c r="D411" s="247"/>
      <c r="E411" s="248"/>
      <c r="F411" s="249"/>
    </row>
    <row r="412" spans="1:6" s="250" customFormat="1" ht="11.25">
      <c r="A412" s="245"/>
      <c r="B412" s="246"/>
      <c r="C412" s="245"/>
      <c r="D412" s="247"/>
      <c r="E412" s="248"/>
      <c r="F412" s="249"/>
    </row>
    <row r="413" spans="1:6" s="250" customFormat="1" ht="11.25">
      <c r="A413" s="245"/>
      <c r="B413" s="246"/>
      <c r="C413" s="245"/>
      <c r="D413" s="247"/>
      <c r="E413" s="248"/>
      <c r="F413" s="249"/>
    </row>
    <row r="414" spans="1:6" s="250" customFormat="1" ht="11.25">
      <c r="A414" s="245"/>
      <c r="B414" s="246"/>
      <c r="C414" s="245"/>
      <c r="D414" s="247"/>
      <c r="E414" s="248"/>
      <c r="F414" s="249"/>
    </row>
    <row r="415" spans="1:6" s="250" customFormat="1" ht="11.25">
      <c r="A415" s="245"/>
      <c r="B415" s="246"/>
      <c r="C415" s="245"/>
      <c r="D415" s="247"/>
      <c r="E415" s="248"/>
      <c r="F415" s="249"/>
    </row>
    <row r="416" spans="1:6" s="250" customFormat="1" ht="11.25">
      <c r="A416" s="245"/>
      <c r="B416" s="246"/>
      <c r="C416" s="245"/>
      <c r="D416" s="247"/>
      <c r="E416" s="248"/>
      <c r="F416" s="249"/>
    </row>
    <row r="417" spans="1:6" s="250" customFormat="1" ht="11.25">
      <c r="A417" s="245"/>
      <c r="B417" s="246"/>
      <c r="C417" s="245"/>
      <c r="D417" s="247"/>
      <c r="E417" s="248"/>
      <c r="F417" s="249"/>
    </row>
    <row r="418" spans="1:6" s="250" customFormat="1" ht="11.25">
      <c r="A418" s="245"/>
      <c r="B418" s="246"/>
      <c r="C418" s="245"/>
      <c r="D418" s="247"/>
      <c r="E418" s="248"/>
      <c r="F418" s="249"/>
    </row>
    <row r="419" spans="1:6" s="250" customFormat="1" ht="11.25">
      <c r="A419" s="245"/>
      <c r="B419" s="246"/>
      <c r="C419" s="245"/>
      <c r="D419" s="247"/>
      <c r="E419" s="248"/>
      <c r="F419" s="249"/>
    </row>
    <row r="420" spans="1:6" s="250" customFormat="1" ht="11.25">
      <c r="A420" s="245"/>
      <c r="B420" s="246"/>
      <c r="C420" s="245"/>
      <c r="D420" s="247"/>
      <c r="E420" s="248"/>
      <c r="F420" s="249"/>
    </row>
    <row r="421" spans="1:6" s="264" customFormat="1" ht="11.25">
      <c r="A421" s="259"/>
      <c r="B421" s="260"/>
      <c r="C421" s="259"/>
      <c r="D421" s="261"/>
      <c r="E421" s="262"/>
      <c r="F421" s="263"/>
    </row>
    <row r="422" spans="1:6" s="250" customFormat="1" ht="11.25">
      <c r="A422" s="245"/>
      <c r="B422" s="246"/>
      <c r="C422" s="245"/>
      <c r="D422" s="247"/>
      <c r="E422" s="248"/>
      <c r="F422" s="249"/>
    </row>
    <row r="423" spans="1:6" s="250" customFormat="1" ht="11.25">
      <c r="A423" s="259"/>
      <c r="B423" s="260"/>
      <c r="C423" s="259"/>
      <c r="D423" s="261"/>
      <c r="E423" s="262"/>
      <c r="F423" s="249"/>
    </row>
    <row r="424" spans="1:6" s="250" customFormat="1" ht="11.25">
      <c r="A424" s="245"/>
      <c r="B424" s="246"/>
      <c r="C424" s="245"/>
      <c r="D424" s="247"/>
      <c r="E424" s="248"/>
      <c r="F424" s="249"/>
    </row>
    <row r="425" spans="1:6" s="250" customFormat="1" ht="11.25">
      <c r="A425" s="245"/>
      <c r="B425" s="246"/>
      <c r="C425" s="245"/>
      <c r="D425" s="247"/>
      <c r="E425" s="248"/>
      <c r="F425" s="249"/>
    </row>
    <row r="426" spans="1:6" s="250" customFormat="1" ht="11.25">
      <c r="A426" s="245"/>
      <c r="B426" s="246"/>
      <c r="C426" s="245"/>
      <c r="D426" s="247"/>
      <c r="E426" s="248"/>
      <c r="F426" s="249"/>
    </row>
    <row r="427" spans="1:6" s="250" customFormat="1" ht="11.25">
      <c r="A427" s="245"/>
      <c r="B427" s="246"/>
      <c r="C427" s="245"/>
      <c r="D427" s="247"/>
      <c r="E427" s="248"/>
      <c r="F427" s="249"/>
    </row>
    <row r="428" spans="1:6" s="250" customFormat="1" ht="11.25">
      <c r="A428" s="245"/>
      <c r="B428" s="246"/>
      <c r="C428" s="245"/>
      <c r="D428" s="247"/>
      <c r="E428" s="248"/>
      <c r="F428" s="249"/>
    </row>
    <row r="429" spans="1:6" s="250" customFormat="1" ht="11.25">
      <c r="A429" s="245"/>
      <c r="B429" s="246"/>
      <c r="C429" s="245"/>
      <c r="D429" s="247"/>
      <c r="E429" s="248"/>
      <c r="F429" s="249"/>
    </row>
    <row r="430" spans="1:6" s="250" customFormat="1" ht="11.25">
      <c r="A430" s="245"/>
      <c r="B430" s="246"/>
      <c r="C430" s="245"/>
      <c r="D430" s="247"/>
      <c r="E430" s="248"/>
      <c r="F430" s="249"/>
    </row>
    <row r="431" spans="1:6" s="250" customFormat="1" ht="11.25">
      <c r="A431" s="245"/>
      <c r="B431" s="246"/>
      <c r="C431" s="245"/>
      <c r="D431" s="247"/>
      <c r="E431" s="248"/>
      <c r="F431" s="249"/>
    </row>
    <row r="432" spans="1:6" s="250" customFormat="1" ht="11.25">
      <c r="A432" s="245"/>
      <c r="B432" s="246"/>
      <c r="C432" s="245"/>
      <c r="D432" s="247"/>
      <c r="E432" s="248"/>
      <c r="F432" s="249"/>
    </row>
    <row r="433" spans="1:6" s="250" customFormat="1" ht="11.25">
      <c r="A433" s="245"/>
      <c r="B433" s="246"/>
      <c r="C433" s="245"/>
      <c r="D433" s="247"/>
      <c r="E433" s="248"/>
      <c r="F433" s="249"/>
    </row>
    <row r="434" spans="1:6" s="250" customFormat="1" ht="11.25">
      <c r="A434" s="245"/>
      <c r="B434" s="246"/>
      <c r="C434" s="245"/>
      <c r="D434" s="247"/>
      <c r="E434" s="248"/>
      <c r="F434" s="249"/>
    </row>
    <row r="435" spans="1:6" s="264" customFormat="1" ht="11.25">
      <c r="A435" s="259"/>
      <c r="B435" s="260"/>
      <c r="C435" s="259"/>
      <c r="D435" s="261"/>
      <c r="E435" s="262"/>
      <c r="F435" s="263"/>
    </row>
    <row r="436" spans="1:6" s="250" customFormat="1" ht="11.25">
      <c r="A436" s="245"/>
      <c r="B436" s="246"/>
      <c r="C436" s="245"/>
      <c r="D436" s="247"/>
      <c r="E436" s="248"/>
      <c r="F436" s="249"/>
    </row>
    <row r="437" spans="1:6" s="250" customFormat="1" ht="11.25">
      <c r="A437" s="259"/>
      <c r="B437" s="260"/>
      <c r="C437" s="259"/>
      <c r="D437" s="261"/>
      <c r="E437" s="262"/>
      <c r="F437" s="249"/>
    </row>
    <row r="438" spans="1:6" s="250" customFormat="1" ht="11.25">
      <c r="A438" s="245"/>
      <c r="B438" s="246"/>
      <c r="C438" s="245"/>
      <c r="D438" s="247"/>
      <c r="E438" s="248"/>
      <c r="F438" s="249"/>
    </row>
    <row r="439" spans="1:6" s="250" customFormat="1" ht="11.25">
      <c r="A439" s="245"/>
      <c r="B439" s="246"/>
      <c r="C439" s="245"/>
      <c r="D439" s="247"/>
      <c r="E439" s="248"/>
      <c r="F439" s="249"/>
    </row>
    <row r="440" spans="1:6" s="250" customFormat="1" ht="11.25">
      <c r="A440" s="245"/>
      <c r="B440" s="246"/>
      <c r="C440" s="245"/>
      <c r="D440" s="247"/>
      <c r="E440" s="248"/>
      <c r="F440" s="249"/>
    </row>
    <row r="441" spans="1:6" s="250" customFormat="1" ht="11.25">
      <c r="A441" s="245"/>
      <c r="B441" s="246"/>
      <c r="C441" s="245"/>
      <c r="D441" s="247"/>
      <c r="E441" s="248"/>
      <c r="F441" s="249"/>
    </row>
    <row r="442" spans="1:6" s="250" customFormat="1" ht="11.25">
      <c r="A442" s="245"/>
      <c r="B442" s="246"/>
      <c r="C442" s="245"/>
      <c r="D442" s="247"/>
      <c r="E442" s="248"/>
      <c r="F442" s="249"/>
    </row>
    <row r="443" spans="1:6" s="250" customFormat="1" ht="11.25">
      <c r="A443" s="245"/>
      <c r="B443" s="246"/>
      <c r="C443" s="245"/>
      <c r="D443" s="247"/>
      <c r="E443" s="248"/>
      <c r="F443" s="249"/>
    </row>
    <row r="444" spans="1:6" s="250" customFormat="1" ht="11.25">
      <c r="A444" s="245"/>
      <c r="B444" s="246"/>
      <c r="C444" s="245"/>
      <c r="D444" s="247"/>
      <c r="E444" s="248"/>
      <c r="F444" s="249"/>
    </row>
    <row r="445" spans="1:6" s="250" customFormat="1" ht="11.25">
      <c r="A445" s="245"/>
      <c r="B445" s="246"/>
      <c r="C445" s="245"/>
      <c r="D445" s="247"/>
      <c r="E445" s="248"/>
      <c r="F445" s="249"/>
    </row>
    <row r="446" spans="1:6" s="250" customFormat="1" ht="11.25">
      <c r="A446" s="245"/>
      <c r="B446" s="246"/>
      <c r="C446" s="245"/>
      <c r="D446" s="247"/>
      <c r="E446" s="248"/>
      <c r="F446" s="249"/>
    </row>
    <row r="447" spans="1:6" s="250" customFormat="1" ht="11.25">
      <c r="A447" s="245"/>
      <c r="B447" s="246"/>
      <c r="C447" s="245"/>
      <c r="D447" s="247"/>
      <c r="E447" s="248"/>
      <c r="F447" s="249"/>
    </row>
    <row r="448" spans="1:6" s="250" customFormat="1" ht="11.25">
      <c r="A448" s="245"/>
      <c r="B448" s="246"/>
      <c r="C448" s="245"/>
      <c r="D448" s="247"/>
      <c r="E448" s="248"/>
      <c r="F448" s="249"/>
    </row>
    <row r="449" spans="1:6" s="250" customFormat="1" ht="11.25">
      <c r="A449" s="245"/>
      <c r="B449" s="246"/>
      <c r="C449" s="245"/>
      <c r="D449" s="247"/>
      <c r="E449" s="248"/>
      <c r="F449" s="249"/>
    </row>
    <row r="450" spans="1:6" s="250" customFormat="1" ht="11.25">
      <c r="A450" s="245"/>
      <c r="B450" s="246"/>
      <c r="C450" s="245"/>
      <c r="D450" s="247"/>
      <c r="E450" s="248"/>
      <c r="F450" s="249"/>
    </row>
    <row r="451" spans="1:6" s="250" customFormat="1" ht="11.25">
      <c r="A451" s="245"/>
      <c r="B451" s="246"/>
      <c r="C451" s="245"/>
      <c r="D451" s="247"/>
      <c r="E451" s="248"/>
      <c r="F451" s="249"/>
    </row>
    <row r="452" spans="1:6" s="250" customFormat="1" ht="11.25">
      <c r="A452" s="245"/>
      <c r="B452" s="246"/>
      <c r="C452" s="245"/>
      <c r="D452" s="247"/>
      <c r="E452" s="248"/>
      <c r="F452" s="249"/>
    </row>
    <row r="453" spans="1:6" s="250" customFormat="1" ht="11.25">
      <c r="A453" s="245"/>
      <c r="B453" s="246"/>
      <c r="C453" s="245"/>
      <c r="D453" s="247"/>
      <c r="E453" s="248"/>
      <c r="F453" s="249"/>
    </row>
    <row r="454" spans="1:6" s="250" customFormat="1" ht="11.25">
      <c r="A454" s="245"/>
      <c r="B454" s="246"/>
      <c r="C454" s="245"/>
      <c r="D454" s="247"/>
      <c r="E454" s="248"/>
      <c r="F454" s="249"/>
    </row>
    <row r="455" spans="1:6" s="264" customFormat="1" ht="11.25">
      <c r="A455" s="259"/>
      <c r="B455" s="260"/>
      <c r="C455" s="259"/>
      <c r="D455" s="261"/>
      <c r="E455" s="262"/>
      <c r="F455" s="263"/>
    </row>
    <row r="456" spans="1:6" s="250" customFormat="1" ht="11.25">
      <c r="A456" s="245"/>
      <c r="B456" s="246"/>
      <c r="C456" s="245"/>
      <c r="D456" s="247"/>
      <c r="E456" s="248"/>
      <c r="F456" s="249"/>
    </row>
    <row r="457" spans="1:6" s="250" customFormat="1" ht="11.25">
      <c r="A457" s="259"/>
      <c r="B457" s="260"/>
      <c r="C457" s="259"/>
      <c r="D457" s="261"/>
      <c r="E457" s="262"/>
      <c r="F457" s="249"/>
    </row>
    <row r="458" spans="1:6" s="250" customFormat="1" ht="11.25">
      <c r="A458" s="245"/>
      <c r="B458" s="246"/>
      <c r="C458" s="245"/>
      <c r="D458" s="247"/>
      <c r="E458" s="248"/>
      <c r="F458" s="249"/>
    </row>
    <row r="459" spans="1:6" s="250" customFormat="1" ht="11.25">
      <c r="A459" s="245"/>
      <c r="B459" s="246"/>
      <c r="C459" s="245"/>
      <c r="D459" s="247"/>
      <c r="E459" s="248"/>
      <c r="F459" s="249"/>
    </row>
    <row r="460" spans="1:6" s="250" customFormat="1" ht="11.25">
      <c r="A460" s="245"/>
      <c r="B460" s="246"/>
      <c r="C460" s="245"/>
      <c r="D460" s="247"/>
      <c r="E460" s="248"/>
      <c r="F460" s="249"/>
    </row>
    <row r="461" spans="1:6" s="250" customFormat="1" ht="11.25">
      <c r="A461" s="245"/>
      <c r="B461" s="246"/>
      <c r="C461" s="245"/>
      <c r="D461" s="247"/>
      <c r="E461" s="248"/>
      <c r="F461" s="249"/>
    </row>
    <row r="462" spans="1:6" s="250" customFormat="1" ht="11.25">
      <c r="A462" s="245"/>
      <c r="B462" s="246"/>
      <c r="C462" s="245"/>
      <c r="D462" s="247"/>
      <c r="E462" s="248"/>
      <c r="F462" s="249"/>
    </row>
    <row r="463" spans="1:6" s="250" customFormat="1" ht="11.25">
      <c r="A463" s="245"/>
      <c r="B463" s="246"/>
      <c r="C463" s="245"/>
      <c r="D463" s="247"/>
      <c r="E463" s="248"/>
      <c r="F463" s="249"/>
    </row>
    <row r="464" spans="1:6" s="250" customFormat="1" ht="11.25">
      <c r="A464" s="245"/>
      <c r="B464" s="246"/>
      <c r="C464" s="245"/>
      <c r="D464" s="247"/>
      <c r="E464" s="248"/>
      <c r="F464" s="249"/>
    </row>
    <row r="465" spans="1:6" s="250" customFormat="1" ht="11.25">
      <c r="A465" s="245"/>
      <c r="B465" s="246"/>
      <c r="C465" s="245"/>
      <c r="D465" s="247"/>
      <c r="E465" s="248"/>
      <c r="F465" s="249"/>
    </row>
    <row r="466" spans="1:6" s="250" customFormat="1" ht="11.25">
      <c r="A466" s="245"/>
      <c r="B466" s="246"/>
      <c r="C466" s="245"/>
      <c r="D466" s="247"/>
      <c r="E466" s="248"/>
      <c r="F466" s="249"/>
    </row>
    <row r="467" spans="1:6" s="250" customFormat="1" ht="11.25">
      <c r="A467" s="245"/>
      <c r="B467" s="246"/>
      <c r="C467" s="245"/>
      <c r="D467" s="247"/>
      <c r="E467" s="248"/>
      <c r="F467" s="249"/>
    </row>
    <row r="468" spans="1:6" s="250" customFormat="1" ht="11.25">
      <c r="A468" s="245"/>
      <c r="B468" s="246"/>
      <c r="C468" s="245"/>
      <c r="D468" s="247"/>
      <c r="E468" s="248"/>
      <c r="F468" s="249"/>
    </row>
    <row r="469" spans="1:6" s="250" customFormat="1" ht="11.25">
      <c r="A469" s="245"/>
      <c r="B469" s="246"/>
      <c r="C469" s="245"/>
      <c r="D469" s="247"/>
      <c r="E469" s="248"/>
      <c r="F469" s="249"/>
    </row>
    <row r="470" spans="1:6" s="250" customFormat="1" ht="11.25">
      <c r="A470" s="245"/>
      <c r="B470" s="246"/>
      <c r="C470" s="245"/>
      <c r="D470" s="247"/>
      <c r="E470" s="248"/>
      <c r="F470" s="249"/>
    </row>
    <row r="471" spans="1:6" s="250" customFormat="1" ht="11.25">
      <c r="A471" s="245"/>
      <c r="B471" s="246"/>
      <c r="C471" s="245"/>
      <c r="D471" s="247"/>
      <c r="E471" s="248"/>
      <c r="F471" s="249"/>
    </row>
    <row r="472" spans="1:6" s="250" customFormat="1" ht="11.25">
      <c r="A472" s="245"/>
      <c r="B472" s="246"/>
      <c r="C472" s="245"/>
      <c r="D472" s="247"/>
      <c r="E472" s="248"/>
      <c r="F472" s="249"/>
    </row>
    <row r="473" spans="1:6" s="250" customFormat="1" ht="11.25">
      <c r="A473" s="245"/>
      <c r="B473" s="246"/>
      <c r="C473" s="245"/>
      <c r="D473" s="247"/>
      <c r="E473" s="248"/>
      <c r="F473" s="249"/>
    </row>
    <row r="474" spans="1:6" s="250" customFormat="1" ht="11.25">
      <c r="A474" s="245"/>
      <c r="B474" s="246"/>
      <c r="C474" s="245"/>
      <c r="D474" s="247"/>
      <c r="E474" s="248"/>
      <c r="F474" s="249"/>
    </row>
    <row r="475" spans="1:6" s="250" customFormat="1" ht="11.25">
      <c r="A475" s="245"/>
      <c r="B475" s="246"/>
      <c r="C475" s="245"/>
      <c r="D475" s="247"/>
      <c r="E475" s="248"/>
      <c r="F475" s="249"/>
    </row>
    <row r="476" spans="1:6" s="250" customFormat="1" ht="11.25">
      <c r="A476" s="245"/>
      <c r="B476" s="246"/>
      <c r="C476" s="245"/>
      <c r="D476" s="247"/>
      <c r="E476" s="248"/>
      <c r="F476" s="249"/>
    </row>
    <row r="477" spans="1:6" s="250" customFormat="1" ht="11.25">
      <c r="A477" s="245"/>
      <c r="B477" s="246"/>
      <c r="C477" s="245"/>
      <c r="D477" s="247"/>
      <c r="E477" s="248"/>
      <c r="F477" s="249"/>
    </row>
    <row r="478" spans="1:6" s="250" customFormat="1" ht="11.25">
      <c r="A478" s="245"/>
      <c r="B478" s="246"/>
      <c r="C478" s="245"/>
      <c r="D478" s="247"/>
      <c r="E478" s="248"/>
      <c r="F478" s="249"/>
    </row>
    <row r="479" spans="1:6" s="250" customFormat="1" ht="11.25">
      <c r="A479" s="245"/>
      <c r="B479" s="246"/>
      <c r="C479" s="245"/>
      <c r="D479" s="247"/>
      <c r="E479" s="248"/>
      <c r="F479" s="249"/>
    </row>
    <row r="480" spans="1:6" s="250" customFormat="1" ht="11.25">
      <c r="A480" s="245"/>
      <c r="B480" s="246"/>
      <c r="C480" s="245"/>
      <c r="D480" s="247"/>
      <c r="E480" s="248"/>
      <c r="F480" s="249"/>
    </row>
    <row r="481" spans="1:6" s="250" customFormat="1" ht="11.25">
      <c r="A481" s="245"/>
      <c r="B481" s="246"/>
      <c r="C481" s="245"/>
      <c r="D481" s="247"/>
      <c r="E481" s="248"/>
      <c r="F481" s="249"/>
    </row>
    <row r="482" spans="1:6" s="250" customFormat="1" ht="11.25">
      <c r="A482" s="245"/>
      <c r="B482" s="246"/>
      <c r="C482" s="245"/>
      <c r="D482" s="247"/>
      <c r="E482" s="248"/>
      <c r="F482" s="249"/>
    </row>
    <row r="483" spans="1:6" s="250" customFormat="1" ht="11.25">
      <c r="A483" s="245"/>
      <c r="B483" s="246"/>
      <c r="C483" s="245"/>
      <c r="D483" s="247"/>
      <c r="E483" s="248"/>
      <c r="F483" s="249"/>
    </row>
    <row r="484" spans="1:6" s="250" customFormat="1" ht="11.25">
      <c r="A484" s="245"/>
      <c r="B484" s="246"/>
      <c r="C484" s="245"/>
      <c r="D484" s="247"/>
      <c r="E484" s="248"/>
      <c r="F484" s="249"/>
    </row>
    <row r="485" spans="1:6" s="250" customFormat="1" ht="11.25">
      <c r="A485" s="245"/>
      <c r="B485" s="246"/>
      <c r="C485" s="245"/>
      <c r="D485" s="247"/>
      <c r="E485" s="248"/>
      <c r="F485" s="249"/>
    </row>
    <row r="486" spans="1:6" s="250" customFormat="1" ht="11.25">
      <c r="A486" s="245"/>
      <c r="B486" s="246"/>
      <c r="C486" s="245"/>
      <c r="D486" s="247"/>
      <c r="E486" s="248"/>
      <c r="F486" s="249"/>
    </row>
    <row r="487" spans="1:6" s="250" customFormat="1" ht="11.25">
      <c r="A487" s="245"/>
      <c r="B487" s="246"/>
      <c r="C487" s="245"/>
      <c r="D487" s="247"/>
      <c r="E487" s="248"/>
      <c r="F487" s="249"/>
    </row>
    <row r="488" spans="1:6" s="250" customFormat="1" ht="11.25">
      <c r="A488" s="245"/>
      <c r="B488" s="246"/>
      <c r="C488" s="245"/>
      <c r="D488" s="247"/>
      <c r="E488" s="248"/>
      <c r="F488" s="249"/>
    </row>
    <row r="489" spans="1:6" s="250" customFormat="1" ht="11.25">
      <c r="A489" s="245"/>
      <c r="B489" s="246"/>
      <c r="C489" s="245"/>
      <c r="D489" s="247"/>
      <c r="E489" s="248"/>
      <c r="F489" s="249"/>
    </row>
    <row r="490" spans="1:6" s="250" customFormat="1" ht="11.25">
      <c r="A490" s="245"/>
      <c r="B490" s="246"/>
      <c r="C490" s="245"/>
      <c r="D490" s="247"/>
      <c r="E490" s="248"/>
      <c r="F490" s="249"/>
    </row>
    <row r="491" spans="1:6" s="250" customFormat="1" ht="11.25">
      <c r="A491" s="245"/>
      <c r="B491" s="246"/>
      <c r="C491" s="245"/>
      <c r="D491" s="247"/>
      <c r="E491" s="248"/>
      <c r="F491" s="249"/>
    </row>
    <row r="492" spans="1:6" s="250" customFormat="1" ht="11.25">
      <c r="A492" s="245"/>
      <c r="B492" s="246"/>
      <c r="C492" s="245"/>
      <c r="D492" s="247"/>
      <c r="E492" s="248"/>
      <c r="F492" s="249"/>
    </row>
    <row r="493" spans="1:6" s="250" customFormat="1" ht="11.25">
      <c r="A493" s="245"/>
      <c r="B493" s="246"/>
      <c r="C493" s="245"/>
      <c r="D493" s="247"/>
      <c r="E493" s="248"/>
      <c r="F493" s="249"/>
    </row>
    <row r="494" spans="1:6" s="250" customFormat="1" ht="11.25">
      <c r="A494" s="245"/>
      <c r="B494" s="246"/>
      <c r="C494" s="245"/>
      <c r="D494" s="247"/>
      <c r="E494" s="248"/>
      <c r="F494" s="249"/>
    </row>
    <row r="495" spans="1:6" s="250" customFormat="1" ht="11.25">
      <c r="A495" s="245"/>
      <c r="B495" s="246"/>
      <c r="C495" s="245"/>
      <c r="D495" s="247"/>
      <c r="E495" s="248"/>
      <c r="F495" s="249"/>
    </row>
    <row r="496" spans="1:6" s="250" customFormat="1" ht="11.25">
      <c r="A496" s="245"/>
      <c r="B496" s="246"/>
      <c r="C496" s="245"/>
      <c r="D496" s="247"/>
      <c r="E496" s="248"/>
      <c r="F496" s="249"/>
    </row>
    <row r="497" spans="1:6" s="250" customFormat="1" ht="11.25">
      <c r="A497" s="245"/>
      <c r="B497" s="246"/>
      <c r="C497" s="245"/>
      <c r="D497" s="247"/>
      <c r="E497" s="248"/>
      <c r="F497" s="249"/>
    </row>
    <row r="498" spans="1:6" s="250" customFormat="1" ht="11.25">
      <c r="A498" s="245"/>
      <c r="B498" s="246"/>
      <c r="C498" s="245"/>
      <c r="D498" s="247"/>
      <c r="E498" s="248"/>
      <c r="F498" s="249"/>
    </row>
    <row r="499" spans="1:6" s="250" customFormat="1" ht="11.25">
      <c r="A499" s="245"/>
      <c r="B499" s="246"/>
      <c r="C499" s="245"/>
      <c r="D499" s="247"/>
      <c r="E499" s="248"/>
      <c r="F499" s="249"/>
    </row>
    <row r="500" spans="1:6" s="250" customFormat="1" ht="11.25">
      <c r="A500" s="245"/>
      <c r="B500" s="246"/>
      <c r="C500" s="245"/>
      <c r="D500" s="247"/>
      <c r="E500" s="248"/>
      <c r="F500" s="249"/>
    </row>
    <row r="501" spans="1:6" s="250" customFormat="1" ht="11.25">
      <c r="A501" s="245"/>
      <c r="B501" s="246"/>
      <c r="C501" s="245"/>
      <c r="D501" s="247"/>
      <c r="E501" s="248"/>
      <c r="F501" s="249"/>
    </row>
    <row r="502" spans="1:6" s="250" customFormat="1" ht="11.25">
      <c r="A502" s="245"/>
      <c r="B502" s="246"/>
      <c r="C502" s="245"/>
      <c r="D502" s="247"/>
      <c r="E502" s="248"/>
      <c r="F502" s="249"/>
    </row>
    <row r="503" spans="1:6" s="250" customFormat="1" ht="11.25">
      <c r="A503" s="245"/>
      <c r="B503" s="246"/>
      <c r="C503" s="245"/>
      <c r="D503" s="247"/>
      <c r="E503" s="248"/>
      <c r="F503" s="249"/>
    </row>
    <row r="504" spans="1:6" s="250" customFormat="1" ht="11.25">
      <c r="A504" s="245"/>
      <c r="B504" s="246"/>
      <c r="C504" s="245"/>
      <c r="D504" s="247"/>
      <c r="E504" s="248"/>
      <c r="F504" s="249"/>
    </row>
    <row r="505" spans="1:6" s="264" customFormat="1" ht="11.25">
      <c r="A505" s="259"/>
      <c r="B505" s="260"/>
      <c r="C505" s="259"/>
      <c r="D505" s="261"/>
      <c r="E505" s="262"/>
      <c r="F505" s="263"/>
    </row>
    <row r="506" spans="1:6" s="250" customFormat="1" ht="11.25">
      <c r="A506" s="245"/>
      <c r="B506" s="246"/>
      <c r="C506" s="245"/>
      <c r="D506" s="247"/>
      <c r="E506" s="248"/>
      <c r="F506" s="249"/>
    </row>
    <row r="507" spans="1:6" s="250" customFormat="1" ht="11.25">
      <c r="A507" s="259"/>
      <c r="B507" s="260"/>
      <c r="C507" s="259"/>
      <c r="D507" s="261"/>
      <c r="E507" s="262"/>
      <c r="F507" s="249"/>
    </row>
    <row r="508" spans="1:6" s="250" customFormat="1" ht="11.25">
      <c r="A508" s="245"/>
      <c r="B508" s="246"/>
      <c r="C508" s="245"/>
      <c r="D508" s="247"/>
      <c r="E508" s="248"/>
      <c r="F508" s="249"/>
    </row>
    <row r="509" spans="1:6" s="250" customFormat="1" ht="11.25">
      <c r="A509" s="245"/>
      <c r="B509" s="246"/>
      <c r="C509" s="245"/>
      <c r="D509" s="247"/>
      <c r="E509" s="248"/>
      <c r="F509" s="249"/>
    </row>
    <row r="510" spans="1:6" s="250" customFormat="1" ht="11.25">
      <c r="A510" s="245"/>
      <c r="B510" s="246"/>
      <c r="C510" s="245"/>
      <c r="D510" s="247"/>
      <c r="E510" s="248"/>
      <c r="F510" s="249"/>
    </row>
    <row r="511" spans="1:6" s="250" customFormat="1" ht="11.25">
      <c r="A511" s="245"/>
      <c r="B511" s="246"/>
      <c r="C511" s="245"/>
      <c r="D511" s="247"/>
      <c r="E511" s="248"/>
      <c r="F511" s="249"/>
    </row>
    <row r="512" spans="1:6" s="250" customFormat="1" ht="11.25">
      <c r="A512" s="245"/>
      <c r="B512" s="246"/>
      <c r="C512" s="245"/>
      <c r="D512" s="247"/>
      <c r="E512" s="248"/>
      <c r="F512" s="249"/>
    </row>
    <row r="513" spans="1:6" s="250" customFormat="1" ht="11.25">
      <c r="A513" s="245"/>
      <c r="B513" s="246"/>
      <c r="C513" s="245"/>
      <c r="D513" s="247"/>
      <c r="E513" s="248"/>
      <c r="F513" s="249"/>
    </row>
    <row r="514" spans="1:6" s="250" customFormat="1" ht="11.25">
      <c r="A514" s="245"/>
      <c r="B514" s="246"/>
      <c r="C514" s="245"/>
      <c r="D514" s="247"/>
      <c r="E514" s="248"/>
      <c r="F514" s="249"/>
    </row>
    <row r="515" spans="1:6" s="250" customFormat="1" ht="11.25">
      <c r="A515" s="245"/>
      <c r="B515" s="246"/>
      <c r="C515" s="245"/>
      <c r="D515" s="247"/>
      <c r="E515" s="248"/>
      <c r="F515" s="249"/>
    </row>
    <row r="516" spans="1:6" s="250" customFormat="1" ht="11.25">
      <c r="A516" s="245"/>
      <c r="B516" s="246"/>
      <c r="C516" s="245"/>
      <c r="D516" s="247"/>
      <c r="E516" s="248"/>
      <c r="F516" s="249"/>
    </row>
    <row r="517" spans="1:6" s="250" customFormat="1" ht="11.25">
      <c r="A517" s="245"/>
      <c r="B517" s="246"/>
      <c r="C517" s="245"/>
      <c r="D517" s="247"/>
      <c r="E517" s="248"/>
      <c r="F517" s="249"/>
    </row>
    <row r="518" spans="1:6" s="250" customFormat="1" ht="11.25">
      <c r="A518" s="245"/>
      <c r="B518" s="246"/>
      <c r="C518" s="245"/>
      <c r="D518" s="247"/>
      <c r="E518" s="248"/>
      <c r="F518" s="249"/>
    </row>
    <row r="519" spans="1:6" s="250" customFormat="1" ht="11.25">
      <c r="A519" s="245"/>
      <c r="B519" s="246"/>
      <c r="C519" s="245"/>
      <c r="D519" s="247"/>
      <c r="E519" s="248"/>
      <c r="F519" s="249"/>
    </row>
    <row r="520" spans="1:6" s="264" customFormat="1" ht="11.25">
      <c r="A520" s="259"/>
      <c r="B520" s="260"/>
      <c r="C520" s="259"/>
      <c r="D520" s="261"/>
      <c r="E520" s="262"/>
      <c r="F520" s="263"/>
    </row>
    <row r="521" spans="1:6" s="250" customFormat="1" ht="11.25">
      <c r="A521" s="245"/>
      <c r="B521" s="246"/>
      <c r="C521" s="245"/>
      <c r="D521" s="247"/>
      <c r="E521" s="248"/>
      <c r="F521" s="249"/>
    </row>
    <row r="522" spans="1:6" s="250" customFormat="1" ht="11.25">
      <c r="A522" s="259"/>
      <c r="B522" s="260"/>
      <c r="C522" s="259"/>
      <c r="D522" s="261"/>
      <c r="E522" s="262"/>
      <c r="F522" s="249"/>
    </row>
    <row r="523" spans="1:6" s="250" customFormat="1" ht="11.25">
      <c r="A523" s="245"/>
      <c r="B523" s="246"/>
      <c r="C523" s="245"/>
      <c r="D523" s="247"/>
      <c r="E523" s="248"/>
      <c r="F523" s="249"/>
    </row>
    <row r="524" spans="1:6" s="250" customFormat="1" ht="11.25">
      <c r="A524" s="245"/>
      <c r="B524" s="246"/>
      <c r="C524" s="245"/>
      <c r="D524" s="247"/>
      <c r="E524" s="248"/>
      <c r="F524" s="249"/>
    </row>
    <row r="525" spans="1:6" s="250" customFormat="1" ht="11.25">
      <c r="A525" s="245"/>
      <c r="B525" s="246"/>
      <c r="C525" s="245"/>
      <c r="D525" s="247"/>
      <c r="E525" s="248"/>
      <c r="F525" s="249"/>
    </row>
    <row r="526" spans="1:6" s="250" customFormat="1" ht="11.25">
      <c r="A526" s="245"/>
      <c r="B526" s="246"/>
      <c r="C526" s="245"/>
      <c r="D526" s="247"/>
      <c r="E526" s="248"/>
      <c r="F526" s="249"/>
    </row>
    <row r="527" spans="1:6" s="250" customFormat="1" ht="11.25">
      <c r="A527" s="245"/>
      <c r="B527" s="246"/>
      <c r="C527" s="245"/>
      <c r="D527" s="247"/>
      <c r="E527" s="248"/>
      <c r="F527" s="249"/>
    </row>
    <row r="528" spans="1:6" s="250" customFormat="1" ht="11.25">
      <c r="A528" s="245"/>
      <c r="B528" s="246"/>
      <c r="C528" s="245"/>
      <c r="D528" s="247"/>
      <c r="E528" s="248"/>
      <c r="F528" s="249"/>
    </row>
    <row r="529" spans="1:6" s="250" customFormat="1" ht="11.25">
      <c r="A529" s="245"/>
      <c r="B529" s="246"/>
      <c r="C529" s="245"/>
      <c r="D529" s="247"/>
      <c r="E529" s="248"/>
      <c r="F529" s="249"/>
    </row>
    <row r="530" spans="1:6" s="264" customFormat="1" ht="11.25">
      <c r="A530" s="259"/>
      <c r="B530" s="260"/>
      <c r="C530" s="259"/>
      <c r="D530" s="261"/>
      <c r="E530" s="262"/>
      <c r="F530" s="263"/>
    </row>
    <row r="531" spans="1:6" s="250" customFormat="1" ht="11.25">
      <c r="A531" s="245"/>
      <c r="B531" s="246"/>
      <c r="C531" s="245"/>
      <c r="D531" s="247"/>
      <c r="E531" s="248"/>
      <c r="F531" s="249"/>
    </row>
    <row r="532" spans="1:6" s="250" customFormat="1" ht="11.25">
      <c r="A532" s="259"/>
      <c r="B532" s="260"/>
      <c r="C532" s="259"/>
      <c r="D532" s="261"/>
      <c r="E532" s="262"/>
      <c r="F532" s="249"/>
    </row>
    <row r="533" spans="1:6" s="250" customFormat="1" ht="11.25">
      <c r="A533" s="245"/>
      <c r="B533" s="246"/>
      <c r="C533" s="245"/>
      <c r="D533" s="247"/>
      <c r="E533" s="248"/>
      <c r="F533" s="249"/>
    </row>
    <row r="534" spans="1:6" s="250" customFormat="1" ht="11.25">
      <c r="A534" s="245"/>
      <c r="B534" s="246"/>
      <c r="C534" s="245"/>
      <c r="D534" s="247"/>
      <c r="E534" s="248"/>
      <c r="F534" s="249"/>
    </row>
    <row r="535" spans="1:6" s="250" customFormat="1" ht="11.25">
      <c r="A535" s="245"/>
      <c r="B535" s="246"/>
      <c r="C535" s="245"/>
      <c r="D535" s="247"/>
      <c r="E535" s="248"/>
      <c r="F535" s="249"/>
    </row>
    <row r="536" spans="1:6" s="250" customFormat="1" ht="11.25">
      <c r="A536" s="245"/>
      <c r="B536" s="246"/>
      <c r="C536" s="245"/>
      <c r="D536" s="247"/>
      <c r="E536" s="248"/>
      <c r="F536" s="249"/>
    </row>
    <row r="537" spans="1:6" s="250" customFormat="1" ht="11.25">
      <c r="A537" s="245"/>
      <c r="B537" s="246"/>
      <c r="C537" s="245"/>
      <c r="D537" s="247"/>
      <c r="E537" s="248"/>
      <c r="F537" s="249"/>
    </row>
    <row r="538" spans="1:6" s="250" customFormat="1" ht="11.25">
      <c r="A538" s="245"/>
      <c r="B538" s="246"/>
      <c r="C538" s="245"/>
      <c r="D538" s="247"/>
      <c r="E538" s="248"/>
      <c r="F538" s="249"/>
    </row>
    <row r="539" spans="1:6" s="250" customFormat="1" ht="11.25">
      <c r="A539" s="245"/>
      <c r="B539" s="246"/>
      <c r="C539" s="245"/>
      <c r="D539" s="247"/>
      <c r="E539" s="248"/>
      <c r="F539" s="249"/>
    </row>
    <row r="540" spans="1:6" s="250" customFormat="1" ht="11.25">
      <c r="A540" s="245"/>
      <c r="B540" s="246"/>
      <c r="C540" s="245"/>
      <c r="D540" s="247"/>
      <c r="E540" s="248"/>
      <c r="F540" s="249"/>
    </row>
    <row r="541" spans="1:6" s="250" customFormat="1" ht="11.25">
      <c r="A541" s="245"/>
      <c r="B541" s="246"/>
      <c r="C541" s="245"/>
      <c r="D541" s="247"/>
      <c r="E541" s="248"/>
      <c r="F541" s="249"/>
    </row>
    <row r="542" spans="1:6" s="250" customFormat="1" ht="11.25">
      <c r="A542" s="245"/>
      <c r="B542" s="246"/>
      <c r="C542" s="245"/>
      <c r="D542" s="247"/>
      <c r="E542" s="248"/>
      <c r="F542" s="249"/>
    </row>
    <row r="543" spans="1:6" s="250" customFormat="1" ht="11.25">
      <c r="A543" s="245"/>
      <c r="B543" s="246"/>
      <c r="C543" s="245"/>
      <c r="D543" s="247"/>
      <c r="E543" s="248"/>
      <c r="F543" s="249"/>
    </row>
    <row r="544" spans="1:6" s="250" customFormat="1" ht="11.25">
      <c r="A544" s="245"/>
      <c r="B544" s="246"/>
      <c r="C544" s="245"/>
      <c r="D544" s="247"/>
      <c r="E544" s="248"/>
      <c r="F544" s="249"/>
    </row>
    <row r="545" spans="1:6" s="250" customFormat="1" ht="11.25">
      <c r="A545" s="245"/>
      <c r="B545" s="246"/>
      <c r="C545" s="245"/>
      <c r="D545" s="247"/>
      <c r="E545" s="248"/>
      <c r="F545" s="249"/>
    </row>
    <row r="546" spans="1:6" s="250" customFormat="1" ht="11.25">
      <c r="A546" s="245"/>
      <c r="B546" s="246"/>
      <c r="C546" s="245"/>
      <c r="D546" s="247"/>
      <c r="E546" s="248"/>
      <c r="F546" s="249"/>
    </row>
    <row r="547" spans="1:6" s="250" customFormat="1" ht="11.25">
      <c r="A547" s="245"/>
      <c r="B547" s="246"/>
      <c r="C547" s="245"/>
      <c r="D547" s="247"/>
      <c r="E547" s="248"/>
      <c r="F547" s="249"/>
    </row>
    <row r="548" spans="1:6" s="250" customFormat="1" ht="11.25">
      <c r="A548" s="245"/>
      <c r="B548" s="246"/>
      <c r="C548" s="245"/>
      <c r="D548" s="247"/>
      <c r="E548" s="248"/>
      <c r="F548" s="249"/>
    </row>
    <row r="549" spans="1:6" s="250" customFormat="1" ht="11.25">
      <c r="A549" s="245"/>
      <c r="B549" s="246"/>
      <c r="C549" s="245"/>
      <c r="D549" s="247"/>
      <c r="E549" s="248"/>
      <c r="F549" s="249"/>
    </row>
    <row r="550" spans="1:6" s="250" customFormat="1" ht="11.25">
      <c r="A550" s="245"/>
      <c r="B550" s="246"/>
      <c r="C550" s="245"/>
      <c r="D550" s="247"/>
      <c r="E550" s="248"/>
      <c r="F550" s="249"/>
    </row>
    <row r="551" spans="1:6" s="264" customFormat="1" ht="11.25">
      <c r="A551" s="259"/>
      <c r="B551" s="260"/>
      <c r="C551" s="259"/>
      <c r="D551" s="261"/>
      <c r="E551" s="262"/>
      <c r="F551" s="263"/>
    </row>
    <row r="552" spans="1:6" s="250" customFormat="1" ht="11.25">
      <c r="A552" s="245"/>
      <c r="B552" s="246"/>
      <c r="C552" s="245"/>
      <c r="D552" s="247"/>
      <c r="E552" s="248"/>
      <c r="F552" s="249"/>
    </row>
    <row r="553" spans="1:6" s="250" customFormat="1" ht="11.25">
      <c r="A553" s="259"/>
      <c r="B553" s="260"/>
      <c r="C553" s="259"/>
      <c r="D553" s="261"/>
      <c r="E553" s="262"/>
      <c r="F553" s="249"/>
    </row>
    <row r="554" spans="1:6" s="250" customFormat="1" ht="11.25">
      <c r="A554" s="245"/>
      <c r="B554" s="246"/>
      <c r="C554" s="245"/>
      <c r="D554" s="247"/>
      <c r="E554" s="248"/>
      <c r="F554" s="249"/>
    </row>
    <row r="555" spans="1:6" s="250" customFormat="1" ht="11.25">
      <c r="A555" s="245"/>
      <c r="B555" s="246"/>
      <c r="C555" s="245"/>
      <c r="D555" s="247"/>
      <c r="E555" s="248"/>
      <c r="F555" s="249"/>
    </row>
    <row r="556" spans="1:6" s="250" customFormat="1" ht="11.25">
      <c r="A556" s="245"/>
      <c r="B556" s="246"/>
      <c r="C556" s="245"/>
      <c r="D556" s="247"/>
      <c r="E556" s="248"/>
      <c r="F556" s="249"/>
    </row>
    <row r="557" spans="1:6" s="250" customFormat="1" ht="11.25">
      <c r="A557" s="245"/>
      <c r="B557" s="246"/>
      <c r="C557" s="245"/>
      <c r="D557" s="247"/>
      <c r="E557" s="248"/>
      <c r="F557" s="249"/>
    </row>
    <row r="558" spans="1:6" s="250" customFormat="1" ht="11.25">
      <c r="A558" s="245"/>
      <c r="B558" s="246"/>
      <c r="C558" s="245"/>
      <c r="D558" s="247"/>
      <c r="E558" s="248"/>
      <c r="F558" s="249"/>
    </row>
    <row r="559" spans="1:6" s="250" customFormat="1" ht="11.25">
      <c r="A559" s="245"/>
      <c r="B559" s="246"/>
      <c r="C559" s="245"/>
      <c r="D559" s="247"/>
      <c r="E559" s="248"/>
      <c r="F559" s="249"/>
    </row>
    <row r="560" spans="1:6" s="250" customFormat="1" ht="11.25">
      <c r="A560" s="245"/>
      <c r="B560" s="246"/>
      <c r="C560" s="245"/>
      <c r="D560" s="247"/>
      <c r="E560" s="248"/>
      <c r="F560" s="249"/>
    </row>
    <row r="561" spans="1:6" s="264" customFormat="1" ht="11.25">
      <c r="A561" s="259"/>
      <c r="B561" s="260"/>
      <c r="C561" s="259"/>
      <c r="D561" s="261"/>
      <c r="E561" s="262"/>
      <c r="F561" s="263"/>
    </row>
    <row r="562" spans="1:6" s="250" customFormat="1" ht="11.25">
      <c r="A562" s="245"/>
      <c r="B562" s="246"/>
      <c r="C562" s="245"/>
      <c r="D562" s="247"/>
      <c r="E562" s="248"/>
      <c r="F562" s="249"/>
    </row>
    <row r="563" spans="1:6" s="250" customFormat="1" ht="11.25">
      <c r="A563" s="259"/>
      <c r="B563" s="260"/>
      <c r="C563" s="259"/>
      <c r="D563" s="261"/>
      <c r="E563" s="262"/>
      <c r="F563" s="249"/>
    </row>
    <row r="564" spans="1:6" s="250" customFormat="1" ht="11.25">
      <c r="A564" s="245"/>
      <c r="B564" s="246"/>
      <c r="C564" s="245"/>
      <c r="D564" s="247"/>
      <c r="E564" s="248"/>
      <c r="F564" s="249"/>
    </row>
    <row r="565" spans="1:6" s="250" customFormat="1" ht="11.25">
      <c r="A565" s="245"/>
      <c r="B565" s="246"/>
      <c r="C565" s="245"/>
      <c r="D565" s="247"/>
      <c r="E565" s="248"/>
      <c r="F565" s="249"/>
    </row>
    <row r="566" spans="1:6" s="250" customFormat="1" ht="11.25">
      <c r="A566" s="245"/>
      <c r="B566" s="246"/>
      <c r="C566" s="245"/>
      <c r="D566" s="247"/>
      <c r="E566" s="248"/>
      <c r="F566" s="249"/>
    </row>
    <row r="567" spans="1:6" s="250" customFormat="1" ht="11.25">
      <c r="A567" s="245"/>
      <c r="B567" s="246"/>
      <c r="C567" s="245"/>
      <c r="D567" s="247"/>
      <c r="E567" s="248"/>
      <c r="F567" s="249"/>
    </row>
    <row r="568" spans="1:6" s="250" customFormat="1" ht="11.25">
      <c r="A568" s="245"/>
      <c r="B568" s="246"/>
      <c r="C568" s="245"/>
      <c r="D568" s="247"/>
      <c r="E568" s="248"/>
      <c r="F568" s="249"/>
    </row>
    <row r="569" spans="1:6" s="250" customFormat="1" ht="11.25">
      <c r="A569" s="245"/>
      <c r="B569" s="246"/>
      <c r="C569" s="245"/>
      <c r="D569" s="247"/>
      <c r="E569" s="248"/>
      <c r="F569" s="249"/>
    </row>
    <row r="570" spans="1:6" s="250" customFormat="1" ht="11.25">
      <c r="A570" s="245"/>
      <c r="B570" s="246"/>
      <c r="C570" s="245"/>
      <c r="D570" s="247"/>
      <c r="E570" s="248"/>
      <c r="F570" s="249"/>
    </row>
    <row r="571" spans="1:6" s="250" customFormat="1" ht="11.25">
      <c r="A571" s="245"/>
      <c r="B571" s="246"/>
      <c r="C571" s="245"/>
      <c r="D571" s="247"/>
      <c r="E571" s="248"/>
      <c r="F571" s="249"/>
    </row>
    <row r="572" spans="1:6" s="250" customFormat="1" ht="11.25">
      <c r="A572" s="245"/>
      <c r="B572" s="246"/>
      <c r="C572" s="245"/>
      <c r="D572" s="247"/>
      <c r="E572" s="248"/>
      <c r="F572" s="249"/>
    </row>
    <row r="573" spans="1:6" s="250" customFormat="1" ht="11.25">
      <c r="A573" s="245"/>
      <c r="B573" s="246"/>
      <c r="C573" s="245"/>
      <c r="D573" s="247"/>
      <c r="E573" s="248"/>
      <c r="F573" s="249"/>
    </row>
    <row r="574" spans="1:6" s="250" customFormat="1" ht="11.25">
      <c r="A574" s="245"/>
      <c r="B574" s="246"/>
      <c r="C574" s="245"/>
      <c r="D574" s="247"/>
      <c r="E574" s="248"/>
      <c r="F574" s="249"/>
    </row>
    <row r="575" spans="1:6" s="250" customFormat="1" ht="11.25">
      <c r="A575" s="245"/>
      <c r="B575" s="246"/>
      <c r="C575" s="245"/>
      <c r="D575" s="247"/>
      <c r="E575" s="248"/>
      <c r="F575" s="249"/>
    </row>
    <row r="576" spans="1:6" s="250" customFormat="1" ht="11.25">
      <c r="A576" s="245"/>
      <c r="B576" s="246"/>
      <c r="C576" s="245"/>
      <c r="D576" s="247"/>
      <c r="E576" s="248"/>
      <c r="F576" s="249"/>
    </row>
    <row r="577" spans="1:6" s="250" customFormat="1" ht="11.25">
      <c r="A577" s="245"/>
      <c r="B577" s="246"/>
      <c r="C577" s="245"/>
      <c r="D577" s="247"/>
      <c r="E577" s="248"/>
      <c r="F577" s="249"/>
    </row>
    <row r="578" spans="1:6" s="250" customFormat="1" ht="11.25">
      <c r="A578" s="245"/>
      <c r="B578" s="246"/>
      <c r="C578" s="245"/>
      <c r="D578" s="247"/>
      <c r="E578" s="248"/>
      <c r="F578" s="249"/>
    </row>
    <row r="579" spans="1:6" s="250" customFormat="1" ht="11.25">
      <c r="A579" s="245"/>
      <c r="B579" s="246"/>
      <c r="C579" s="245"/>
      <c r="D579" s="247"/>
      <c r="E579" s="248"/>
      <c r="F579" s="249"/>
    </row>
    <row r="580" spans="1:6" s="250" customFormat="1" ht="11.25">
      <c r="A580" s="245"/>
      <c r="B580" s="246"/>
      <c r="C580" s="245"/>
      <c r="D580" s="247"/>
      <c r="E580" s="248"/>
      <c r="F580" s="249"/>
    </row>
    <row r="581" spans="1:6" s="250" customFormat="1" ht="11.25">
      <c r="A581" s="245"/>
      <c r="B581" s="246"/>
      <c r="C581" s="245"/>
      <c r="D581" s="247"/>
      <c r="E581" s="248"/>
      <c r="F581" s="249"/>
    </row>
    <row r="582" spans="1:6" s="250" customFormat="1" ht="11.25">
      <c r="A582" s="245"/>
      <c r="B582" s="246"/>
      <c r="C582" s="245"/>
      <c r="D582" s="247"/>
      <c r="E582" s="248"/>
      <c r="F582" s="249"/>
    </row>
    <row r="583" spans="1:6" s="250" customFormat="1" ht="11.25">
      <c r="A583" s="245"/>
      <c r="B583" s="246"/>
      <c r="C583" s="245"/>
      <c r="D583" s="247"/>
      <c r="E583" s="248"/>
      <c r="F583" s="249"/>
    </row>
    <row r="584" spans="1:6" s="250" customFormat="1" ht="11.25">
      <c r="A584" s="245"/>
      <c r="B584" s="246"/>
      <c r="C584" s="245"/>
      <c r="D584" s="247"/>
      <c r="E584" s="248"/>
      <c r="F584" s="249"/>
    </row>
    <row r="585" spans="1:6" s="250" customFormat="1" ht="11.25">
      <c r="A585" s="245"/>
      <c r="B585" s="246"/>
      <c r="C585" s="245"/>
      <c r="D585" s="247"/>
      <c r="E585" s="248"/>
      <c r="F585" s="249"/>
    </row>
    <row r="586" spans="1:6" s="250" customFormat="1" ht="11.25">
      <c r="A586" s="245"/>
      <c r="B586" s="246"/>
      <c r="C586" s="245"/>
      <c r="D586" s="247"/>
      <c r="E586" s="248"/>
      <c r="F586" s="249"/>
    </row>
    <row r="587" spans="1:6" s="250" customFormat="1" ht="11.25">
      <c r="A587" s="245"/>
      <c r="B587" s="246"/>
      <c r="C587" s="245"/>
      <c r="D587" s="247"/>
      <c r="E587" s="248"/>
      <c r="F587" s="249"/>
    </row>
    <row r="588" spans="1:6" s="250" customFormat="1" ht="11.25">
      <c r="A588" s="245"/>
      <c r="B588" s="246"/>
      <c r="C588" s="245"/>
      <c r="D588" s="247"/>
      <c r="E588" s="248"/>
      <c r="F588" s="249"/>
    </row>
    <row r="589" spans="1:6" s="250" customFormat="1" ht="11.25">
      <c r="A589" s="245"/>
      <c r="B589" s="246"/>
      <c r="C589" s="245"/>
      <c r="D589" s="247"/>
      <c r="E589" s="248"/>
      <c r="F589" s="249"/>
    </row>
    <row r="590" spans="1:6" s="250" customFormat="1" ht="11.25">
      <c r="A590" s="245"/>
      <c r="B590" s="246"/>
      <c r="C590" s="245"/>
      <c r="D590" s="247"/>
      <c r="E590" s="248"/>
      <c r="F590" s="249"/>
    </row>
    <row r="591" spans="1:6" s="250" customFormat="1" ht="11.25">
      <c r="A591" s="245"/>
      <c r="B591" s="246"/>
      <c r="C591" s="245"/>
      <c r="D591" s="247"/>
      <c r="E591" s="248"/>
      <c r="F591" s="249"/>
    </row>
    <row r="592" spans="1:6" s="250" customFormat="1" ht="11.25">
      <c r="A592" s="245"/>
      <c r="B592" s="246"/>
      <c r="C592" s="245"/>
      <c r="D592" s="247"/>
      <c r="E592" s="248"/>
      <c r="F592" s="249"/>
    </row>
    <row r="593" spans="1:6" s="250" customFormat="1" ht="11.25">
      <c r="A593" s="245"/>
      <c r="B593" s="246"/>
      <c r="C593" s="245"/>
      <c r="D593" s="247"/>
      <c r="E593" s="248"/>
      <c r="F593" s="249"/>
    </row>
    <row r="594" spans="1:6" s="264" customFormat="1" ht="11.25">
      <c r="A594" s="259"/>
      <c r="B594" s="260"/>
      <c r="C594" s="259"/>
      <c r="D594" s="261"/>
      <c r="E594" s="262"/>
      <c r="F594" s="263"/>
    </row>
    <row r="595" spans="1:6" s="250" customFormat="1" ht="11.25">
      <c r="A595" s="245"/>
      <c r="B595" s="246"/>
      <c r="C595" s="245"/>
      <c r="D595" s="247"/>
      <c r="E595" s="248"/>
      <c r="F595" s="249"/>
    </row>
    <row r="596" spans="1:6" s="250" customFormat="1" ht="11.25">
      <c r="A596" s="259"/>
      <c r="B596" s="260"/>
      <c r="C596" s="259"/>
      <c r="D596" s="261"/>
      <c r="E596" s="262"/>
      <c r="F596" s="249"/>
    </row>
    <row r="597" spans="1:6" s="250" customFormat="1" ht="11.25">
      <c r="A597" s="245"/>
      <c r="B597" s="246"/>
      <c r="C597" s="245"/>
      <c r="D597" s="247"/>
      <c r="E597" s="248"/>
      <c r="F597" s="249"/>
    </row>
    <row r="598" spans="1:6" s="250" customFormat="1" ht="11.25">
      <c r="A598" s="245"/>
      <c r="B598" s="246"/>
      <c r="C598" s="245"/>
      <c r="D598" s="247"/>
      <c r="E598" s="248"/>
      <c r="F598" s="249"/>
    </row>
    <row r="599" spans="1:6" s="250" customFormat="1" ht="11.25">
      <c r="A599" s="245"/>
      <c r="B599" s="246"/>
      <c r="C599" s="245"/>
      <c r="D599" s="247"/>
      <c r="E599" s="248"/>
      <c r="F599" s="249"/>
    </row>
    <row r="600" spans="1:6" s="250" customFormat="1" ht="11.25">
      <c r="A600" s="245"/>
      <c r="B600" s="246"/>
      <c r="C600" s="245"/>
      <c r="D600" s="247"/>
      <c r="E600" s="248"/>
      <c r="F600" s="249"/>
    </row>
    <row r="601" spans="1:6" s="250" customFormat="1" ht="11.25">
      <c r="A601" s="245"/>
      <c r="B601" s="246"/>
      <c r="C601" s="245"/>
      <c r="D601" s="247"/>
      <c r="E601" s="248"/>
      <c r="F601" s="249"/>
    </row>
    <row r="602" spans="1:6" s="250" customFormat="1" ht="11.25">
      <c r="A602" s="245"/>
      <c r="B602" s="246"/>
      <c r="C602" s="245"/>
      <c r="D602" s="247"/>
      <c r="E602" s="248"/>
      <c r="F602" s="249"/>
    </row>
    <row r="603" spans="1:6" s="250" customFormat="1" ht="11.25">
      <c r="A603" s="245"/>
      <c r="B603" s="246"/>
      <c r="C603" s="245"/>
      <c r="D603" s="247"/>
      <c r="E603" s="248"/>
      <c r="F603" s="249"/>
    </row>
    <row r="604" spans="1:6" s="250" customFormat="1" ht="11.25">
      <c r="A604" s="245"/>
      <c r="B604" s="246"/>
      <c r="C604" s="245"/>
      <c r="D604" s="247"/>
      <c r="E604" s="248"/>
      <c r="F604" s="249"/>
    </row>
    <row r="605" spans="1:6" s="264" customFormat="1" ht="11.25">
      <c r="A605" s="259"/>
      <c r="B605" s="260"/>
      <c r="C605" s="259"/>
      <c r="D605" s="261"/>
      <c r="E605" s="262"/>
      <c r="F605" s="263"/>
    </row>
    <row r="606" spans="1:6" s="250" customFormat="1" ht="11.25">
      <c r="A606" s="245"/>
      <c r="B606" s="246"/>
      <c r="C606" s="245"/>
      <c r="D606" s="247"/>
      <c r="E606" s="248"/>
      <c r="F606" s="249"/>
    </row>
    <row r="607" spans="1:6" s="250" customFormat="1" ht="11.25">
      <c r="A607" s="259"/>
      <c r="B607" s="260"/>
      <c r="C607" s="259"/>
      <c r="D607" s="261"/>
      <c r="E607" s="262"/>
      <c r="F607" s="249"/>
    </row>
    <row r="608" spans="1:6" s="250" customFormat="1" ht="11.25">
      <c r="A608" s="245"/>
      <c r="B608" s="246"/>
      <c r="C608" s="245"/>
      <c r="D608" s="247"/>
      <c r="E608" s="248"/>
      <c r="F608" s="249"/>
    </row>
    <row r="609" spans="1:6" s="250" customFormat="1" ht="11.25">
      <c r="A609" s="245"/>
      <c r="B609" s="246"/>
      <c r="C609" s="245"/>
      <c r="D609" s="247"/>
      <c r="E609" s="248"/>
      <c r="F609" s="249"/>
    </row>
    <row r="610" spans="1:6" s="250" customFormat="1" ht="11.25">
      <c r="A610" s="245"/>
      <c r="B610" s="246"/>
      <c r="C610" s="245"/>
      <c r="D610" s="247"/>
      <c r="E610" s="248"/>
      <c r="F610" s="249"/>
    </row>
    <row r="611" spans="1:6" s="250" customFormat="1" ht="11.25">
      <c r="A611" s="245"/>
      <c r="B611" s="246"/>
      <c r="C611" s="245"/>
      <c r="D611" s="247"/>
      <c r="E611" s="248"/>
      <c r="F611" s="249"/>
    </row>
    <row r="612" spans="1:6" s="250" customFormat="1" ht="11.25">
      <c r="A612" s="245"/>
      <c r="B612" s="246"/>
      <c r="C612" s="245"/>
      <c r="D612" s="247"/>
      <c r="E612" s="248"/>
      <c r="F612" s="249"/>
    </row>
    <row r="613" spans="1:6" s="250" customFormat="1" ht="11.25">
      <c r="A613" s="245"/>
      <c r="B613" s="246"/>
      <c r="C613" s="245"/>
      <c r="D613" s="247"/>
      <c r="E613" s="248"/>
      <c r="F613" s="249"/>
    </row>
    <row r="614" spans="1:6" s="250" customFormat="1" ht="11.25">
      <c r="A614" s="245"/>
      <c r="B614" s="246"/>
      <c r="C614" s="245"/>
      <c r="D614" s="247"/>
      <c r="E614" s="248"/>
      <c r="F614" s="249"/>
    </row>
    <row r="615" spans="1:6" s="250" customFormat="1" ht="11.25">
      <c r="A615" s="245"/>
      <c r="B615" s="246"/>
      <c r="C615" s="245"/>
      <c r="D615" s="247"/>
      <c r="E615" s="248"/>
      <c r="F615" s="249"/>
    </row>
    <row r="616" spans="1:6" s="250" customFormat="1" ht="11.25">
      <c r="A616" s="245"/>
      <c r="B616" s="246"/>
      <c r="C616" s="245"/>
      <c r="D616" s="247"/>
      <c r="E616" s="248"/>
      <c r="F616" s="249"/>
    </row>
    <row r="617" spans="1:6" s="250" customFormat="1" ht="11.25">
      <c r="A617" s="245"/>
      <c r="B617" s="246"/>
      <c r="C617" s="245"/>
      <c r="D617" s="247"/>
      <c r="E617" s="248"/>
      <c r="F617" s="249"/>
    </row>
    <row r="618" spans="1:6" s="250" customFormat="1" ht="11.25">
      <c r="A618" s="245"/>
      <c r="B618" s="246"/>
      <c r="C618" s="245"/>
      <c r="D618" s="247"/>
      <c r="E618" s="248"/>
      <c r="F618" s="249"/>
    </row>
    <row r="619" spans="1:6" s="250" customFormat="1" ht="11.25">
      <c r="A619" s="245"/>
      <c r="B619" s="246"/>
      <c r="C619" s="245"/>
      <c r="D619" s="247"/>
      <c r="E619" s="248"/>
      <c r="F619" s="249"/>
    </row>
    <row r="620" spans="1:6" s="250" customFormat="1" ht="11.25">
      <c r="A620" s="245"/>
      <c r="B620" s="246"/>
      <c r="C620" s="245"/>
      <c r="D620" s="247"/>
      <c r="E620" s="248"/>
      <c r="F620" s="249"/>
    </row>
    <row r="621" spans="1:6" s="250" customFormat="1" ht="11.25">
      <c r="A621" s="245"/>
      <c r="B621" s="246"/>
      <c r="C621" s="245"/>
      <c r="D621" s="247"/>
      <c r="E621" s="248"/>
      <c r="F621" s="249"/>
    </row>
    <row r="622" spans="1:6" s="250" customFormat="1" ht="11.25">
      <c r="A622" s="245"/>
      <c r="B622" s="246"/>
      <c r="C622" s="245"/>
      <c r="D622" s="247"/>
      <c r="E622" s="248"/>
      <c r="F622" s="249"/>
    </row>
    <row r="623" spans="1:6" s="250" customFormat="1" ht="11.25">
      <c r="A623" s="245"/>
      <c r="B623" s="246"/>
      <c r="C623" s="245"/>
      <c r="D623" s="247"/>
      <c r="E623" s="248"/>
      <c r="F623" s="249"/>
    </row>
    <row r="624" spans="1:6" s="250" customFormat="1" ht="11.25">
      <c r="A624" s="245"/>
      <c r="B624" s="246"/>
      <c r="C624" s="245"/>
      <c r="D624" s="247"/>
      <c r="E624" s="248"/>
      <c r="F624" s="249"/>
    </row>
    <row r="625" spans="1:6" s="250" customFormat="1" ht="11.25">
      <c r="A625" s="245"/>
      <c r="B625" s="246"/>
      <c r="C625" s="245"/>
      <c r="D625" s="247"/>
      <c r="E625" s="248"/>
      <c r="F625" s="249"/>
    </row>
    <row r="626" spans="1:6" s="250" customFormat="1" ht="11.25">
      <c r="A626" s="245"/>
      <c r="B626" s="246"/>
      <c r="C626" s="245"/>
      <c r="D626" s="247"/>
      <c r="E626" s="248"/>
      <c r="F626" s="249"/>
    </row>
    <row r="627" spans="1:6" s="264" customFormat="1" ht="11.25">
      <c r="A627" s="259"/>
      <c r="B627" s="260"/>
      <c r="C627" s="259"/>
      <c r="D627" s="261"/>
      <c r="E627" s="262"/>
      <c r="F627" s="263"/>
    </row>
    <row r="628" spans="1:6" s="250" customFormat="1" ht="11.25">
      <c r="A628" s="259"/>
      <c r="B628" s="260"/>
      <c r="C628" s="259"/>
      <c r="D628" s="261"/>
      <c r="E628" s="262"/>
      <c r="F628" s="249"/>
    </row>
    <row r="629" spans="1:6" s="250" customFormat="1" ht="11.25">
      <c r="A629" s="259"/>
      <c r="B629" s="260"/>
      <c r="C629" s="259"/>
      <c r="D629" s="261"/>
      <c r="E629" s="262"/>
      <c r="F629" s="249"/>
    </row>
    <row r="630" spans="1:6" s="250" customFormat="1" ht="11.25">
      <c r="A630" s="245"/>
      <c r="B630" s="246"/>
      <c r="C630" s="245"/>
      <c r="D630" s="247"/>
      <c r="E630" s="248"/>
      <c r="F630" s="249"/>
    </row>
    <row r="631" spans="1:6" s="250" customFormat="1" ht="11.25">
      <c r="A631" s="245"/>
      <c r="B631" s="246"/>
      <c r="C631" s="245"/>
      <c r="D631" s="247"/>
      <c r="E631" s="248"/>
      <c r="F631" s="249"/>
    </row>
    <row r="632" spans="1:6" s="250" customFormat="1" ht="11.25">
      <c r="A632" s="245"/>
      <c r="B632" s="246"/>
      <c r="C632" s="245"/>
      <c r="D632" s="247"/>
      <c r="E632" s="248"/>
      <c r="F632" s="249"/>
    </row>
    <row r="633" spans="1:6" s="264" customFormat="1" ht="11.25">
      <c r="A633" s="259"/>
      <c r="B633" s="260"/>
      <c r="C633" s="259"/>
      <c r="D633" s="261"/>
      <c r="E633" s="262"/>
      <c r="F633" s="263"/>
    </row>
    <row r="634" spans="1:6" s="250" customFormat="1" ht="11.25">
      <c r="A634" s="245"/>
      <c r="B634" s="246"/>
      <c r="C634" s="245"/>
      <c r="D634" s="247"/>
      <c r="E634" s="248"/>
      <c r="F634" s="249"/>
    </row>
    <row r="635" spans="1:6" s="250" customFormat="1" ht="11.25">
      <c r="A635" s="259"/>
      <c r="B635" s="260"/>
      <c r="C635" s="259"/>
      <c r="D635" s="261"/>
      <c r="E635" s="262"/>
      <c r="F635" s="249"/>
    </row>
    <row r="636" spans="1:6" s="250" customFormat="1" ht="11.25">
      <c r="A636" s="245"/>
      <c r="B636" s="246"/>
      <c r="C636" s="245"/>
      <c r="D636" s="247"/>
      <c r="E636" s="248"/>
      <c r="F636" s="249"/>
    </row>
    <row r="637" spans="1:6" s="264" customFormat="1" ht="11.25">
      <c r="A637" s="259"/>
      <c r="B637" s="260"/>
      <c r="C637" s="259"/>
      <c r="D637" s="261"/>
      <c r="E637" s="262"/>
      <c r="F637" s="263"/>
    </row>
    <row r="638" spans="1:6" s="250" customFormat="1" ht="11.25">
      <c r="A638" s="245"/>
      <c r="B638" s="246"/>
      <c r="C638" s="245"/>
      <c r="D638" s="247"/>
      <c r="E638" s="248"/>
      <c r="F638" s="249"/>
    </row>
    <row r="639" spans="1:6" s="250" customFormat="1" ht="11.25">
      <c r="A639" s="259"/>
      <c r="B639" s="260"/>
      <c r="C639" s="259"/>
      <c r="D639" s="261"/>
      <c r="E639" s="262"/>
      <c r="F639" s="249"/>
    </row>
    <row r="640" spans="1:6" s="250" customFormat="1" ht="11.25">
      <c r="A640" s="245"/>
      <c r="B640" s="246"/>
      <c r="C640" s="245"/>
      <c r="D640" s="247"/>
      <c r="E640" s="248"/>
      <c r="F640" s="249"/>
    </row>
    <row r="641" spans="1:6" s="264" customFormat="1" ht="11.25">
      <c r="A641" s="259"/>
      <c r="B641" s="260"/>
      <c r="C641" s="259"/>
      <c r="D641" s="261"/>
      <c r="E641" s="262"/>
      <c r="F641" s="263"/>
    </row>
    <row r="642" spans="1:6" s="250" customFormat="1" ht="11.25">
      <c r="A642" s="259"/>
      <c r="B642" s="260"/>
      <c r="C642" s="259"/>
      <c r="D642" s="261"/>
      <c r="E642" s="262"/>
      <c r="F642" s="249"/>
    </row>
    <row r="643" spans="1:6" s="250" customFormat="1" ht="11.25">
      <c r="A643" s="259"/>
      <c r="B643" s="260"/>
      <c r="C643" s="259"/>
      <c r="D643" s="261"/>
      <c r="E643" s="262"/>
      <c r="F643" s="249"/>
    </row>
    <row r="644" spans="1:6" s="250" customFormat="1" ht="11.25">
      <c r="A644" s="245"/>
      <c r="B644" s="246"/>
      <c r="C644" s="245"/>
      <c r="D644" s="247"/>
      <c r="E644" s="248"/>
      <c r="F644" s="249"/>
    </row>
    <row r="645" spans="1:6" s="250" customFormat="1" ht="11.25">
      <c r="A645" s="245"/>
      <c r="B645" s="246"/>
      <c r="C645" s="245"/>
      <c r="D645" s="247"/>
      <c r="E645" s="248"/>
      <c r="F645" s="249"/>
    </row>
    <row r="646" spans="1:6" s="250" customFormat="1" ht="11.25">
      <c r="A646" s="245"/>
      <c r="B646" s="246"/>
      <c r="C646" s="245"/>
      <c r="D646" s="247"/>
      <c r="E646" s="248"/>
      <c r="F646" s="249"/>
    </row>
    <row r="647" spans="1:6" s="250" customFormat="1" ht="11.25">
      <c r="A647" s="245"/>
      <c r="B647" s="246"/>
      <c r="C647" s="245"/>
      <c r="D647" s="247"/>
      <c r="E647" s="248"/>
      <c r="F647" s="249"/>
    </row>
    <row r="648" spans="1:6" s="264" customFormat="1" ht="11.25">
      <c r="A648" s="259"/>
      <c r="B648" s="260"/>
      <c r="C648" s="259"/>
      <c r="D648" s="261"/>
      <c r="E648" s="262"/>
      <c r="F648" s="263"/>
    </row>
    <row r="649" spans="1:6" s="250" customFormat="1" ht="11.25">
      <c r="A649" s="245"/>
      <c r="B649" s="246"/>
      <c r="C649" s="245"/>
      <c r="D649" s="247"/>
      <c r="E649" s="248"/>
      <c r="F649" s="249"/>
    </row>
    <row r="650" spans="1:6" s="250" customFormat="1" ht="11.25">
      <c r="A650" s="259"/>
      <c r="B650" s="260"/>
      <c r="C650" s="259"/>
      <c r="D650" s="261"/>
      <c r="E650" s="262"/>
      <c r="F650" s="249"/>
    </row>
    <row r="651" spans="1:6" s="250" customFormat="1" ht="11.25">
      <c r="A651" s="245"/>
      <c r="B651" s="246"/>
      <c r="C651" s="245"/>
      <c r="D651" s="247"/>
      <c r="E651" s="248"/>
      <c r="F651" s="249"/>
    </row>
    <row r="652" spans="1:6" s="264" customFormat="1" ht="11.25">
      <c r="A652" s="259"/>
      <c r="B652" s="260"/>
      <c r="C652" s="259"/>
      <c r="D652" s="261"/>
      <c r="E652" s="262"/>
      <c r="F652" s="263"/>
    </row>
    <row r="653" spans="1:6" s="250" customFormat="1" ht="11.25">
      <c r="A653" s="245"/>
      <c r="B653" s="246"/>
      <c r="C653" s="245"/>
      <c r="D653" s="247"/>
      <c r="E653" s="248"/>
      <c r="F653" s="249"/>
    </row>
    <row r="654" spans="1:6" s="250" customFormat="1" ht="11.25">
      <c r="A654" s="259"/>
      <c r="B654" s="260"/>
      <c r="C654" s="259"/>
      <c r="D654" s="261"/>
      <c r="E654" s="262"/>
      <c r="F654" s="249"/>
    </row>
    <row r="655" spans="1:6" s="250" customFormat="1" ht="11.25">
      <c r="A655" s="245"/>
      <c r="B655" s="246"/>
      <c r="C655" s="245"/>
      <c r="D655" s="247"/>
      <c r="E655" s="248"/>
      <c r="F655" s="249"/>
    </row>
    <row r="656" spans="1:6" s="264" customFormat="1" ht="11.25">
      <c r="A656" s="259"/>
      <c r="B656" s="260"/>
      <c r="C656" s="259"/>
      <c r="D656" s="261"/>
      <c r="E656" s="262"/>
      <c r="F656" s="263"/>
    </row>
    <row r="657" spans="1:6" s="250" customFormat="1" ht="10.5">
      <c r="A657" s="265"/>
      <c r="C657" s="265"/>
      <c r="D657" s="266"/>
      <c r="E657" s="267"/>
      <c r="F657" s="267"/>
    </row>
    <row r="658" spans="1:6" s="250" customFormat="1" ht="10.5">
      <c r="A658" s="265"/>
      <c r="C658" s="265"/>
      <c r="D658" s="266"/>
      <c r="E658" s="267"/>
      <c r="F658" s="267"/>
    </row>
    <row r="659" spans="1:6" s="250" customFormat="1" ht="10.5">
      <c r="A659" s="265"/>
      <c r="C659" s="265"/>
      <c r="D659" s="266"/>
      <c r="E659" s="267"/>
      <c r="F659" s="26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Árny</cp:lastModifiedBy>
  <dcterms:modified xsi:type="dcterms:W3CDTF">2013-02-28T10:29:45Z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