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01. VZ\5_Jiří Frýda\Obec Sovětice - Stezka\1_Příprava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 Pol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 Pol'!$A$1:$U$79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1" i="1" l="1"/>
  <c r="AC69" i="12"/>
  <c r="F39" i="1" s="1"/>
  <c r="G9" i="12"/>
  <c r="I9" i="12"/>
  <c r="K9" i="12"/>
  <c r="O9" i="12"/>
  <c r="Q9" i="12"/>
  <c r="U9" i="12"/>
  <c r="G10" i="12"/>
  <c r="M10" i="12" s="1"/>
  <c r="I10" i="12"/>
  <c r="K10" i="12"/>
  <c r="O10" i="12"/>
  <c r="Q10" i="12"/>
  <c r="U10" i="12"/>
  <c r="G12" i="12"/>
  <c r="M12" i="12" s="1"/>
  <c r="I12" i="12"/>
  <c r="K12" i="12"/>
  <c r="O12" i="12"/>
  <c r="Q12" i="12"/>
  <c r="U12" i="12"/>
  <c r="G14" i="12"/>
  <c r="M14" i="12" s="1"/>
  <c r="I14" i="12"/>
  <c r="K14" i="12"/>
  <c r="O14" i="12"/>
  <c r="Q14" i="12"/>
  <c r="U14" i="12"/>
  <c r="G16" i="12"/>
  <c r="M16" i="12" s="1"/>
  <c r="I16" i="12"/>
  <c r="K16" i="12"/>
  <c r="O16" i="12"/>
  <c r="Q16" i="12"/>
  <c r="U16" i="12"/>
  <c r="G19" i="12"/>
  <c r="M19" i="12" s="1"/>
  <c r="I19" i="12"/>
  <c r="K19" i="12"/>
  <c r="O19" i="12"/>
  <c r="Q19" i="12"/>
  <c r="U19" i="12"/>
  <c r="G20" i="12"/>
  <c r="M20" i="12" s="1"/>
  <c r="I20" i="12"/>
  <c r="K20" i="12"/>
  <c r="O20" i="12"/>
  <c r="Q20" i="12"/>
  <c r="U20" i="12"/>
  <c r="G21" i="12"/>
  <c r="M21" i="12" s="1"/>
  <c r="I21" i="12"/>
  <c r="K21" i="12"/>
  <c r="O21" i="12"/>
  <c r="Q21" i="12"/>
  <c r="U21" i="12"/>
  <c r="G22" i="12"/>
  <c r="M22" i="12" s="1"/>
  <c r="I22" i="12"/>
  <c r="K22" i="12"/>
  <c r="O22" i="12"/>
  <c r="Q22" i="12"/>
  <c r="U22" i="12"/>
  <c r="G23" i="12"/>
  <c r="M23" i="12" s="1"/>
  <c r="I23" i="12"/>
  <c r="K23" i="12"/>
  <c r="O23" i="12"/>
  <c r="Q23" i="12"/>
  <c r="U23" i="12"/>
  <c r="G24" i="12"/>
  <c r="M24" i="12" s="1"/>
  <c r="I24" i="12"/>
  <c r="K24" i="12"/>
  <c r="O24" i="12"/>
  <c r="Q24" i="12"/>
  <c r="U24" i="12"/>
  <c r="G26" i="12"/>
  <c r="M26" i="12" s="1"/>
  <c r="I26" i="12"/>
  <c r="K26" i="12"/>
  <c r="O26" i="12"/>
  <c r="O25" i="12" s="1"/>
  <c r="Q26" i="12"/>
  <c r="U26" i="12"/>
  <c r="G27" i="12"/>
  <c r="M27" i="12" s="1"/>
  <c r="I27" i="12"/>
  <c r="I25" i="12" s="1"/>
  <c r="K27" i="12"/>
  <c r="O27" i="12"/>
  <c r="Q27" i="12"/>
  <c r="U27" i="12"/>
  <c r="G28" i="12"/>
  <c r="M28" i="12" s="1"/>
  <c r="I28" i="12"/>
  <c r="K28" i="12"/>
  <c r="O28" i="12"/>
  <c r="Q28" i="12"/>
  <c r="U28" i="12"/>
  <c r="U25" i="12" s="1"/>
  <c r="G29" i="12"/>
  <c r="I29" i="12"/>
  <c r="K29" i="12"/>
  <c r="M29" i="12"/>
  <c r="O29" i="12"/>
  <c r="Q29" i="12"/>
  <c r="U29" i="12"/>
  <c r="G30" i="12"/>
  <c r="M30" i="12" s="1"/>
  <c r="I30" i="12"/>
  <c r="K30" i="12"/>
  <c r="O30" i="12"/>
  <c r="Q30" i="12"/>
  <c r="U30" i="12"/>
  <c r="G31" i="12"/>
  <c r="M31" i="12" s="1"/>
  <c r="I31" i="12"/>
  <c r="K31" i="12"/>
  <c r="O31" i="12"/>
  <c r="Q31" i="12"/>
  <c r="U31" i="12"/>
  <c r="G33" i="12"/>
  <c r="M33" i="12" s="1"/>
  <c r="I33" i="12"/>
  <c r="K33" i="12"/>
  <c r="O33" i="12"/>
  <c r="Q33" i="12"/>
  <c r="U33" i="12"/>
  <c r="G34" i="12"/>
  <c r="M34" i="12" s="1"/>
  <c r="I34" i="12"/>
  <c r="K34" i="12"/>
  <c r="O34" i="12"/>
  <c r="Q34" i="12"/>
  <c r="U34" i="12"/>
  <c r="G37" i="12"/>
  <c r="I37" i="12"/>
  <c r="K37" i="12"/>
  <c r="M37" i="12"/>
  <c r="O37" i="12"/>
  <c r="Q37" i="12"/>
  <c r="U37" i="12"/>
  <c r="G39" i="12"/>
  <c r="G32" i="12" s="1"/>
  <c r="I49" i="1" s="1"/>
  <c r="I39" i="12"/>
  <c r="K39" i="12"/>
  <c r="O39" i="12"/>
  <c r="Q39" i="12"/>
  <c r="U39" i="12"/>
  <c r="G40" i="12"/>
  <c r="M40" i="12" s="1"/>
  <c r="I40" i="12"/>
  <c r="K40" i="12"/>
  <c r="O40" i="12"/>
  <c r="Q40" i="12"/>
  <c r="U40" i="12"/>
  <c r="G41" i="12"/>
  <c r="M41" i="12" s="1"/>
  <c r="I41" i="12"/>
  <c r="K41" i="12"/>
  <c r="O41" i="12"/>
  <c r="Q41" i="12"/>
  <c r="U41" i="12"/>
  <c r="G44" i="12"/>
  <c r="M44" i="12" s="1"/>
  <c r="I44" i="12"/>
  <c r="K44" i="12"/>
  <c r="O44" i="12"/>
  <c r="Q44" i="12"/>
  <c r="U44" i="12"/>
  <c r="G45" i="12"/>
  <c r="M45" i="12" s="1"/>
  <c r="I45" i="12"/>
  <c r="K45" i="12"/>
  <c r="O45" i="12"/>
  <c r="Q45" i="12"/>
  <c r="U45" i="12"/>
  <c r="G46" i="12"/>
  <c r="M46" i="12" s="1"/>
  <c r="I46" i="12"/>
  <c r="K46" i="12"/>
  <c r="O46" i="12"/>
  <c r="Q46" i="12"/>
  <c r="U46" i="12"/>
  <c r="G47" i="12"/>
  <c r="M47" i="12" s="1"/>
  <c r="I47" i="12"/>
  <c r="K47" i="12"/>
  <c r="O47" i="12"/>
  <c r="Q47" i="12"/>
  <c r="U47" i="12"/>
  <c r="G49" i="12"/>
  <c r="M49" i="12" s="1"/>
  <c r="I49" i="12"/>
  <c r="K49" i="12"/>
  <c r="O49" i="12"/>
  <c r="Q49" i="12"/>
  <c r="U49" i="12"/>
  <c r="G50" i="12"/>
  <c r="M50" i="12" s="1"/>
  <c r="I50" i="12"/>
  <c r="K50" i="12"/>
  <c r="O50" i="12"/>
  <c r="Q50" i="12"/>
  <c r="U50" i="12"/>
  <c r="G51" i="12"/>
  <c r="I51" i="12"/>
  <c r="K51" i="12"/>
  <c r="O51" i="12"/>
  <c r="Q51" i="12"/>
  <c r="U51" i="12"/>
  <c r="G52" i="12"/>
  <c r="M52" i="12" s="1"/>
  <c r="I52" i="12"/>
  <c r="K52" i="12"/>
  <c r="O52" i="12"/>
  <c r="Q52" i="12"/>
  <c r="U52" i="12"/>
  <c r="G53" i="12"/>
  <c r="M53" i="12" s="1"/>
  <c r="I53" i="12"/>
  <c r="K53" i="12"/>
  <c r="O53" i="12"/>
  <c r="Q53" i="12"/>
  <c r="U53" i="12"/>
  <c r="G54" i="12"/>
  <c r="M54" i="12" s="1"/>
  <c r="I54" i="12"/>
  <c r="K54" i="12"/>
  <c r="O54" i="12"/>
  <c r="Q54" i="12"/>
  <c r="U54" i="12"/>
  <c r="G56" i="12"/>
  <c r="M56" i="12" s="1"/>
  <c r="I56" i="12"/>
  <c r="K56" i="12"/>
  <c r="K48" i="12" s="1"/>
  <c r="O56" i="12"/>
  <c r="Q56" i="12"/>
  <c r="U56" i="12"/>
  <c r="G57" i="12"/>
  <c r="M57" i="12" s="1"/>
  <c r="I57" i="12"/>
  <c r="K57" i="12"/>
  <c r="O57" i="12"/>
  <c r="Q57" i="12"/>
  <c r="U57" i="12"/>
  <c r="G58" i="12"/>
  <c r="M58" i="12" s="1"/>
  <c r="I58" i="12"/>
  <c r="K58" i="12"/>
  <c r="O58" i="12"/>
  <c r="Q58" i="12"/>
  <c r="U58" i="12"/>
  <c r="Q59" i="12"/>
  <c r="G60" i="12"/>
  <c r="G59" i="12" s="1"/>
  <c r="I60" i="12"/>
  <c r="I59" i="12" s="1"/>
  <c r="K60" i="12"/>
  <c r="K59" i="12" s="1"/>
  <c r="O60" i="12"/>
  <c r="O59" i="12" s="1"/>
  <c r="Q60" i="12"/>
  <c r="U60" i="12"/>
  <c r="U59" i="12" s="1"/>
  <c r="O61" i="12"/>
  <c r="Q61" i="12"/>
  <c r="G62" i="12"/>
  <c r="M62" i="12" s="1"/>
  <c r="M61" i="12" s="1"/>
  <c r="I62" i="12"/>
  <c r="I61" i="12" s="1"/>
  <c r="K62" i="12"/>
  <c r="K61" i="12" s="1"/>
  <c r="O62" i="12"/>
  <c r="Q62" i="12"/>
  <c r="U62" i="12"/>
  <c r="U61" i="12" s="1"/>
  <c r="G64" i="12"/>
  <c r="M64" i="12" s="1"/>
  <c r="M63" i="12" s="1"/>
  <c r="I64" i="12"/>
  <c r="I63" i="12" s="1"/>
  <c r="K64" i="12"/>
  <c r="K63" i="12" s="1"/>
  <c r="O64" i="12"/>
  <c r="O63" i="12" s="1"/>
  <c r="Q64" i="12"/>
  <c r="Q63" i="12" s="1"/>
  <c r="U64" i="12"/>
  <c r="U63" i="12" s="1"/>
  <c r="G66" i="12"/>
  <c r="G65" i="12" s="1"/>
  <c r="I54" i="1" s="1"/>
  <c r="I66" i="12"/>
  <c r="I65" i="12" s="1"/>
  <c r="K66" i="12"/>
  <c r="K65" i="12" s="1"/>
  <c r="M66" i="12"/>
  <c r="M65" i="12" s="1"/>
  <c r="O66" i="12"/>
  <c r="Q66" i="12"/>
  <c r="U66" i="12"/>
  <c r="U65" i="12" s="1"/>
  <c r="G67" i="12"/>
  <c r="I67" i="12"/>
  <c r="K67" i="12"/>
  <c r="M67" i="12"/>
  <c r="O67" i="12"/>
  <c r="Q67" i="12"/>
  <c r="U67" i="12"/>
  <c r="I20" i="1"/>
  <c r="I19" i="1"/>
  <c r="I17" i="1"/>
  <c r="G27" i="1"/>
  <c r="J28" i="1"/>
  <c r="J26" i="1"/>
  <c r="G38" i="1"/>
  <c r="F38" i="1"/>
  <c r="J23" i="1"/>
  <c r="J24" i="1"/>
  <c r="J25" i="1"/>
  <c r="J27" i="1"/>
  <c r="E24" i="1"/>
  <c r="E26" i="1"/>
  <c r="F40" i="1" l="1"/>
  <c r="G23" i="1" s="1"/>
  <c r="Q48" i="12"/>
  <c r="O32" i="12"/>
  <c r="K8" i="12"/>
  <c r="U32" i="12"/>
  <c r="M39" i="12"/>
  <c r="M32" i="12" s="1"/>
  <c r="K25" i="12"/>
  <c r="G25" i="12"/>
  <c r="I48" i="1" s="1"/>
  <c r="Q8" i="12"/>
  <c r="O8" i="12"/>
  <c r="U8" i="12"/>
  <c r="I8" i="12"/>
  <c r="Q65" i="12"/>
  <c r="O65" i="12"/>
  <c r="G48" i="12"/>
  <c r="I50" i="1" s="1"/>
  <c r="U48" i="12"/>
  <c r="Q32" i="12"/>
  <c r="I32" i="12"/>
  <c r="G8" i="12"/>
  <c r="O48" i="12"/>
  <c r="G63" i="12"/>
  <c r="I53" i="1" s="1"/>
  <c r="I18" i="1" s="1"/>
  <c r="I48" i="12"/>
  <c r="K32" i="12"/>
  <c r="Q25" i="12"/>
  <c r="M25" i="12"/>
  <c r="AD69" i="12"/>
  <c r="G39" i="1" s="1"/>
  <c r="G40" i="1" s="1"/>
  <c r="G25" i="1" s="1"/>
  <c r="G26" i="1" s="1"/>
  <c r="G24" i="1"/>
  <c r="G61" i="12"/>
  <c r="I52" i="1" s="1"/>
  <c r="M60" i="12"/>
  <c r="M59" i="12" s="1"/>
  <c r="M51" i="12"/>
  <c r="M48" i="12" s="1"/>
  <c r="M9" i="12"/>
  <c r="M8" i="12" s="1"/>
  <c r="G69" i="12" l="1"/>
  <c r="I47" i="1"/>
  <c r="G28" i="1"/>
  <c r="G29" i="1"/>
  <c r="H39" i="1"/>
  <c r="I55" i="1" l="1"/>
  <c r="I16" i="1"/>
  <c r="I21" i="1" s="1"/>
  <c r="I39" i="1"/>
  <c r="I40" i="1" s="1"/>
  <c r="J39" i="1" s="1"/>
  <c r="J40" i="1" s="1"/>
  <c r="H40" i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<sst xmlns="http://schemas.openxmlformats.org/spreadsheetml/2006/main" count="354" uniqueCount="204">
  <si>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</si>
  <si>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</si>
  <si>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</si>
  <si>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</si>
  <si>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</si>
  <si>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</si>
  <si>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</si>
  <si>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</si>
  <si>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</si>
  <si>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</si>
  <si>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</si>
  <si>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</si>
  <si>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</si>
  <si>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</si>
  <si>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</si>
  <si>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</si>
  <si>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</si>
  <si>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</si>
  <si>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</si>
  <si>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</si>
  <si>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</si>
  <si>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</si>
  <si>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</si>
  <si>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</si>
  <si>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</si>
  <si>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</si>
  <si>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</si>
  <si>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</si>
  <si>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</si>
  <si>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</si>
  <si>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</si>
  <si>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</si>
  <si>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</si>
  <si>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</si>
  <si>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</si>
  <si>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</si>
  <si>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</si>
  <si>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</si>
  <si>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</si>
  <si>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</si>
  <si>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</si>
  <si>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</si>
  <si>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Položkový rozpočet</t>
  </si>
  <si>
    <t>Rozpočet:</t>
  </si>
  <si>
    <t>Misto</t>
  </si>
  <si>
    <t>Stezka pro pěší a cyklisty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</si>
  <si>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</si>
  <si>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</si>
  <si>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</si>
  <si>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</si>
  <si>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</si>
  <si>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</si>
  <si>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</si>
  <si>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</si>
  <si>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5</t>
  </si>
  <si>
    <t>Komunikace</t>
  </si>
  <si>
    <t>91</t>
  </si>
  <si>
    <t>Doplňující práce na komunikaci</t>
  </si>
  <si>
    <t>93</t>
  </si>
  <si>
    <t>Dokončovací práce inž.staveb</t>
  </si>
  <si>
    <t>99</t>
  </si>
  <si>
    <t>Staveništní přesun hmot</t>
  </si>
  <si>
    <t>M21</t>
  </si>
  <si>
    <t>Elektromontáže</t>
  </si>
  <si>
    <t>D96</t>
  </si>
  <si>
    <t>Přesuny sutí a vybouraných hmot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</si>
  <si>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</si>
  <si>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</si>
  <si>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</si>
  <si>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</si>
  <si>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</si>
  <si>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</si>
  <si>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</si>
  <si>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</si>
  <si>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</si>
  <si>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</si>
  <si>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</si>
  <si>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</si>
  <si>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</si>
  <si>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</si>
  <si>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</si>
  <si>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</si>
  <si>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</si>
  <si>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</si>
  <si>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</si>
  <si>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</si>
  <si>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</si>
  <si>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</si>
  <si>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</si>
  <si>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</si>
  <si>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</si>
  <si>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</si>
  <si>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</si>
  <si>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</si>
  <si>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</si>
  <si>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112100001RAA</t>
  </si>
  <si>
    <t>Kácení stromů do 500 mm a odstranění pařezů, včetně odvozu, spálení větví</t>
  </si>
  <si>
    <t>kus</t>
  </si>
  <si>
    <t>POL2_0</t>
  </si>
  <si>
    <t>113151114R00</t>
  </si>
  <si>
    <t>Fréz.živič.krytu pl.do 500 m2,pruh do 75 cm,tl.5cm</t>
  </si>
  <si>
    <t>m2</t>
  </si>
  <si>
    <t>POL1_0</t>
  </si>
  <si>
    <t>60*0,5</t>
  </si>
  <si>
    <t>VV</t>
  </si>
  <si>
    <t>121101102R00</t>
  </si>
  <si>
    <t>Sejmutí ornice s přemístěním přes 50 do 100 m</t>
  </si>
  <si>
    <t>m3</t>
  </si>
  <si>
    <t>1788*0,2</t>
  </si>
  <si>
    <t>122201102R00</t>
  </si>
  <si>
    <t>Odkopávky nezapažené v hor. 3 do 1000 m3</t>
  </si>
  <si>
    <t>1788*0,6</t>
  </si>
  <si>
    <t>162100010RA0</t>
  </si>
  <si>
    <t>Vodorovné přemístění výkopku</t>
  </si>
  <si>
    <t>357,6</t>
  </si>
  <si>
    <t>1072,8</t>
  </si>
  <si>
    <t>162100010RAB</t>
  </si>
  <si>
    <t>Vodorovné přemístění výkopku, příplatek za každých dalších 5 km</t>
  </si>
  <si>
    <t>167101102R00</t>
  </si>
  <si>
    <t>Nakládání výkopku z hor.1-4 v množství nad 100 m3</t>
  </si>
  <si>
    <t>181101102R00</t>
  </si>
  <si>
    <t>Úprava pláně v zářezech v hor. 1-4, se zhutněním</t>
  </si>
  <si>
    <t>181300010RAA</t>
  </si>
  <si>
    <t>Rozprostření ornice v rovině tloušťka 15 cm, dovoz ornice ze vzdálenosti 500 m, osetí trávou</t>
  </si>
  <si>
    <t>182001112R00</t>
  </si>
  <si>
    <t>Plošná úprava terénu, nerovnosti do 10 cm svah 1:2</t>
  </si>
  <si>
    <t>199000002R00</t>
  </si>
  <si>
    <t>Poplatek za skládku horniny 1- 4</t>
  </si>
  <si>
    <t>005241020R</t>
  </si>
  <si>
    <t xml:space="preserve">Geodetické zaměření skutečného provedení  </t>
  </si>
  <si>
    <t>Soubor</t>
  </si>
  <si>
    <t>005111021R</t>
  </si>
  <si>
    <t>Vytyčení inženýrských sítí</t>
  </si>
  <si>
    <t>005111020R</t>
  </si>
  <si>
    <t>Vytyčení stavby</t>
  </si>
  <si>
    <t>005121025R</t>
  </si>
  <si>
    <t>Provoz zařízení staveniště pro JKSO 822</t>
  </si>
  <si>
    <t>11-100DIO</t>
  </si>
  <si>
    <t>DIO - zajištění stanovisek DOSS, včetně  zajištění, úpravy DZ po dobu výstavby.</t>
  </si>
  <si>
    <t>soubor</t>
  </si>
  <si>
    <t>005-100SUS</t>
  </si>
  <si>
    <t>Poplatek dočas. záboru komunikace při výstavbě, správci dotčené komunikace</t>
  </si>
  <si>
    <t>564861111R00</t>
  </si>
  <si>
    <t>Podklad ze štěrkodrti po zhutnění tloušťky 20 cm</t>
  </si>
  <si>
    <t>564112430R00</t>
  </si>
  <si>
    <t>Podklad z bet.recyklátu fr.32-120 po zhutn.tl.30cm</t>
  </si>
  <si>
    <t>1626</t>
  </si>
  <si>
    <t>1626*0,1</t>
  </si>
  <si>
    <t>567122114R00</t>
  </si>
  <si>
    <t>Podklad z kameniva zpev.cementem KZC 1 tl.15 cm</t>
  </si>
  <si>
    <t>27*2</t>
  </si>
  <si>
    <t>568111111R00</t>
  </si>
  <si>
    <t>Zřízení vrstvy z geotextilie skl.do 1:5, š. do 3 m</t>
  </si>
  <si>
    <t>573231111R00</t>
  </si>
  <si>
    <t>Postřik živičný spojovací z emulze 0,5-0,7 kg/m2</t>
  </si>
  <si>
    <t>577141212R00</t>
  </si>
  <si>
    <t>Beton asfalt. ACO 8,ACO 11,ACO 16, do 3 m, tl.5 cm</t>
  </si>
  <si>
    <t>stezka:1626</t>
  </si>
  <si>
    <t>oprava silnice III třídy:30</t>
  </si>
  <si>
    <t>577141222R00</t>
  </si>
  <si>
    <t>Beton asfalt. ACL 22 ložný, š. do 3 m, tl. 5 cm</t>
  </si>
  <si>
    <t>596215040R00</t>
  </si>
  <si>
    <t>Kladení zámkové dlažby tl. 8 cm do drtě tl. 4 cm</t>
  </si>
  <si>
    <t>67352006R</t>
  </si>
  <si>
    <t>Geotextilie netkaná PK-Nontex PET 500 g/m2</t>
  </si>
  <si>
    <t>POL3_0</t>
  </si>
  <si>
    <t>59245264R</t>
  </si>
  <si>
    <t>Dlažba BEST KLASIKO červená pro nevidomé 20x10x8, povrch STANDARD</t>
  </si>
  <si>
    <t>916661111RT5</t>
  </si>
  <si>
    <t>Osazení park. obrubníků do lože z C 12/15 s opěrou, včetně obrubníku 80x250x1000 mm</t>
  </si>
  <si>
    <t>m</t>
  </si>
  <si>
    <t>917862111RV3</t>
  </si>
  <si>
    <t>Osazení stojat. obrub.bet. s opěrou,lože z C 12/15, včetně obrubníku nájezdového CSB H 15 1000/150/150</t>
  </si>
  <si>
    <t>917862111RU2</t>
  </si>
  <si>
    <t>Osazení stojat. obrub.bet. s opěrou,lože z C 12/15, včetně obrubníku CSB H 25 1000/150/250</t>
  </si>
  <si>
    <t>915491211R00</t>
  </si>
  <si>
    <t>Osazení vodícího proužku do MC,podkl.C12/15, 25 cm</t>
  </si>
  <si>
    <t>59218562R</t>
  </si>
  <si>
    <t>Krajník silniční CBS - K  50x25x8 cm, přírodní</t>
  </si>
  <si>
    <t>918101111R00</t>
  </si>
  <si>
    <t>Lože pod obrubníky nebo obruby dlažeb z C 12/15</t>
  </si>
  <si>
    <t>60*0,3*0,15</t>
  </si>
  <si>
    <t>914001121R00</t>
  </si>
  <si>
    <t>Osaz.sloupku dopr.značky vč. bet.základu+Al patka</t>
  </si>
  <si>
    <t>914001125R00</t>
  </si>
  <si>
    <t>Osazení svislé dopr.značky na sloupek nebo konzolu</t>
  </si>
  <si>
    <t>40445029.AR</t>
  </si>
  <si>
    <t>Značka dopr příkazová C1-C14b 500 fól 1, EG 7letá</t>
  </si>
  <si>
    <t>938902106R00</t>
  </si>
  <si>
    <t>Čištění příkopů š. nad 40 cm, objem do 0,50 m3/m</t>
  </si>
  <si>
    <t>998225111R00</t>
  </si>
  <si>
    <t>Přesun hmot, pozemní komunikace, kryt živičný</t>
  </si>
  <si>
    <t>t</t>
  </si>
  <si>
    <t>210500010RAB</t>
  </si>
  <si>
    <t>Venkovní osvětlení stožár parkový-, směrové posunutí o 1,0m</t>
  </si>
  <si>
    <t>979082318R00</t>
  </si>
  <si>
    <t>Vodorovná doprava suti a hmot po suchu do 6000 m</t>
  </si>
  <si>
    <t>979990113R00</t>
  </si>
  <si>
    <t>Poplatek za skládku suti - obalované kam. - asfalt</t>
  </si>
  <si>
    <t/>
  </si>
  <si>
    <t>SUM</t>
  </si>
  <si>
    <t>POPUZIV</t>
  </si>
  <si>
    <t>END</t>
  </si>
  <si>
    <t>OBEC SOVĚTICE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</si>
</sst>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8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6" xfId="0" applyFont="1" applyFill="1" applyBorder="1" applyAlignment="1"/>
    <xf numFmtId="0" fontId="8" fillId="3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5" borderId="30" xfId="0" applyNumberFormat="1" applyFill="1" applyBorder="1" applyAlignment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Font="1" applyBorder="1" applyAlignment="1">
      <alignment vertical="center"/>
    </xf>
    <xf numFmtId="0" fontId="0" fillId="0" borderId="45" xfId="0" applyFont="1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 applyAlignment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26" xfId="0" applyNumberFormat="1" applyFont="1" applyBorder="1" applyAlignment="1">
      <alignment vertical="top"/>
    </xf>
    <xf numFmtId="0" fontId="0" fillId="3" borderId="10" xfId="0" applyNumberFormat="1" applyFill="1" applyBorder="1" applyAlignment="1">
      <alignment vertical="top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NumberFormat="1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10" xfId="0" applyNumberFormat="1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0" fontId="17" fillId="0" borderId="33" xfId="0" quotePrefix="1" applyNumberFormat="1" applyFont="1" applyBorder="1" applyAlignment="1">
      <alignment horizontal="left" vertical="top" wrapText="1"/>
    </xf>
    <xf numFmtId="0" fontId="0" fillId="3" borderId="39" xfId="0" applyNumberFormat="1" applyFill="1" applyBorder="1" applyAlignment="1">
      <alignment horizontal="left" vertical="top" wrapText="1"/>
    </xf>
    <xf numFmtId="0" fontId="16" fillId="0" borderId="39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" fontId="7" fillId="5" borderId="39" xfId="0" applyNumberFormat="1" applyFont="1" applyFill="1" applyBorder="1" applyAlignment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Border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22" xfId="0" applyNumberFormat="1" applyFont="1" applyBorder="1" applyAlignment="1">
      <alignment horizontal="right" vertical="center" inden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4" borderId="0" xfId="0" applyNumberFormat="1" applyFont="1" applyFill="1" applyBorder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49" fontId="8" fillId="3" borderId="0" xfId="0" applyNumberFormat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49" fontId="13" fillId="0" borderId="40" xfId="0" applyNumberFormat="1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3" fillId="0" borderId="47" xfId="0" applyFont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opLeftCell="B1" zoomScaleNormal="100" zoomScaleSheetLayoutView="75" workbookViewId="0">
      <selection activeCell="D3" sqref="D3:J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34" t="s">
        <v>42</v>
      </c>
      <c r="C1" s="235"/>
      <c r="D1" s="235"/>
      <c r="E1" s="235"/>
      <c r="F1" s="235"/>
      <c r="G1" s="235"/>
      <c r="H1" s="235"/>
      <c r="I1" s="235"/>
      <c r="J1" s="236"/>
    </row>
    <row r="2" spans="1:15" ht="23.25" customHeight="1" x14ac:dyDescent="0.2">
      <c r="A2" s="4"/>
      <c r="B2" s="81" t="s">
        <v>40</v>
      </c>
      <c r="C2" s="82"/>
      <c r="D2" s="219" t="s">
        <v>45</v>
      </c>
      <c r="E2" s="220"/>
      <c r="F2" s="220"/>
      <c r="G2" s="220"/>
      <c r="H2" s="220"/>
      <c r="I2" s="220"/>
      <c r="J2" s="221"/>
      <c r="O2" s="2"/>
    </row>
    <row r="3" spans="1:15" ht="23.25" customHeight="1" x14ac:dyDescent="0.2">
      <c r="A3" s="4"/>
      <c r="B3" s="83" t="s">
        <v>44</v>
      </c>
      <c r="C3" s="84"/>
      <c r="D3" s="247" t="s">
        <v>203</v>
      </c>
      <c r="E3" s="248"/>
      <c r="F3" s="248"/>
      <c r="G3" s="248"/>
      <c r="H3" s="248"/>
      <c r="I3" s="248"/>
      <c r="J3" s="249"/>
    </row>
    <row r="4" spans="1:15" ht="23.25" hidden="1" customHeight="1" x14ac:dyDescent="0.2">
      <c r="A4" s="4"/>
      <c r="B4" s="85" t="s">
        <v>43</v>
      </c>
      <c r="C4" s="86"/>
      <c r="D4" s="87"/>
      <c r="E4" s="87"/>
      <c r="F4" s="88"/>
      <c r="G4" s="89"/>
      <c r="H4" s="88"/>
      <c r="I4" s="89"/>
      <c r="J4" s="90"/>
    </row>
    <row r="5" spans="1:15" ht="24" customHeight="1" x14ac:dyDescent="0.2">
      <c r="A5" s="4"/>
      <c r="B5" s="47" t="s">
        <v>21</v>
      </c>
      <c r="C5" s="5"/>
      <c r="D5" s="91"/>
      <c r="E5" s="26"/>
      <c r="F5" s="26"/>
      <c r="G5" s="26"/>
      <c r="H5" s="28" t="s">
        <v>33</v>
      </c>
      <c r="I5" s="91"/>
      <c r="J5" s="11"/>
    </row>
    <row r="6" spans="1:15" ht="15.75" customHeight="1" x14ac:dyDescent="0.2">
      <c r="A6" s="4"/>
      <c r="B6" s="41"/>
      <c r="C6" s="26"/>
      <c r="D6" s="91"/>
      <c r="E6" s="26"/>
      <c r="F6" s="26"/>
      <c r="G6" s="26"/>
      <c r="H6" s="28" t="s">
        <v>34</v>
      </c>
      <c r="I6" s="91"/>
      <c r="J6" s="11"/>
    </row>
    <row r="7" spans="1:15" ht="15.75" customHeight="1" x14ac:dyDescent="0.2">
      <c r="A7" s="4"/>
      <c r="B7" s="42"/>
      <c r="C7" s="92"/>
      <c r="D7" s="80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26"/>
      <c r="E11" s="226"/>
      <c r="F11" s="226"/>
      <c r="G11" s="226"/>
      <c r="H11" s="28" t="s">
        <v>33</v>
      </c>
      <c r="I11" s="94"/>
      <c r="J11" s="11"/>
    </row>
    <row r="12" spans="1:15" ht="15.75" customHeight="1" x14ac:dyDescent="0.2">
      <c r="A12" s="4"/>
      <c r="B12" s="41"/>
      <c r="C12" s="26"/>
      <c r="D12" s="245"/>
      <c r="E12" s="245"/>
      <c r="F12" s="245"/>
      <c r="G12" s="245"/>
      <c r="H12" s="28" t="s">
        <v>34</v>
      </c>
      <c r="I12" s="94"/>
      <c r="J12" s="11"/>
    </row>
    <row r="13" spans="1:15" ht="15.75" customHeight="1" x14ac:dyDescent="0.2">
      <c r="A13" s="4"/>
      <c r="B13" s="42"/>
      <c r="C13" s="93"/>
      <c r="D13" s="246"/>
      <c r="E13" s="246"/>
      <c r="F13" s="246"/>
      <c r="G13" s="246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225"/>
      <c r="F15" s="225"/>
      <c r="G15" s="243"/>
      <c r="H15" s="243"/>
      <c r="I15" s="243" t="s">
        <v>28</v>
      </c>
      <c r="J15" s="244"/>
    </row>
    <row r="16" spans="1:15" ht="23.25" customHeight="1" x14ac:dyDescent="0.2">
      <c r="A16" s="141" t="s">
        <v>23</v>
      </c>
      <c r="B16" s="142" t="s">
        <v>23</v>
      </c>
      <c r="C16" s="58"/>
      <c r="D16" s="59"/>
      <c r="E16" s="222"/>
      <c r="F16" s="223"/>
      <c r="G16" s="222"/>
      <c r="H16" s="223"/>
      <c r="I16" s="222">
        <f>SUMIF(F47:F54,A16,I47:I54)+SUMIF(F47:F54,"PSU",I47:I54)</f>
        <v>0</v>
      </c>
      <c r="J16" s="224"/>
    </row>
    <row r="17" spans="1:10" ht="23.25" customHeight="1" x14ac:dyDescent="0.2">
      <c r="A17" s="141" t="s">
        <v>24</v>
      </c>
      <c r="B17" s="142" t="s">
        <v>24</v>
      </c>
      <c r="C17" s="58"/>
      <c r="D17" s="59"/>
      <c r="E17" s="222"/>
      <c r="F17" s="223"/>
      <c r="G17" s="222"/>
      <c r="H17" s="223"/>
      <c r="I17" s="222">
        <f>SUMIF(F47:F54,A17,I47:I54)</f>
        <v>0</v>
      </c>
      <c r="J17" s="224"/>
    </row>
    <row r="18" spans="1:10" ht="23.25" customHeight="1" x14ac:dyDescent="0.2">
      <c r="A18" s="141" t="s">
        <v>25</v>
      </c>
      <c r="B18" s="142" t="s">
        <v>25</v>
      </c>
      <c r="C18" s="58"/>
      <c r="D18" s="59"/>
      <c r="E18" s="222"/>
      <c r="F18" s="223"/>
      <c r="G18" s="222"/>
      <c r="H18" s="223"/>
      <c r="I18" s="222">
        <f>SUMIF(F47:F54,A18,I47:I54)</f>
        <v>0</v>
      </c>
      <c r="J18" s="224"/>
    </row>
    <row r="19" spans="1:10" ht="23.25" customHeight="1" x14ac:dyDescent="0.2">
      <c r="A19" s="141" t="s">
        <v>66</v>
      </c>
      <c r="B19" s="142" t="s">
        <v>26</v>
      </c>
      <c r="C19" s="58"/>
      <c r="D19" s="59"/>
      <c r="E19" s="222"/>
      <c r="F19" s="223"/>
      <c r="G19" s="222"/>
      <c r="H19" s="223"/>
      <c r="I19" s="222">
        <f>SUMIF(F47:F54,A19,I47:I54)</f>
        <v>0</v>
      </c>
      <c r="J19" s="224"/>
    </row>
    <row r="20" spans="1:10" ht="23.25" customHeight="1" x14ac:dyDescent="0.2">
      <c r="A20" s="141" t="s">
        <v>67</v>
      </c>
      <c r="B20" s="142" t="s">
        <v>27</v>
      </c>
      <c r="C20" s="58"/>
      <c r="D20" s="59"/>
      <c r="E20" s="222"/>
      <c r="F20" s="223"/>
      <c r="G20" s="222"/>
      <c r="H20" s="223"/>
      <c r="I20" s="222">
        <f>SUMIF(F47:F54,A20,I47:I54)</f>
        <v>0</v>
      </c>
      <c r="J20" s="224"/>
    </row>
    <row r="21" spans="1:10" ht="23.25" customHeight="1" x14ac:dyDescent="0.2">
      <c r="A21" s="4"/>
      <c r="B21" s="74" t="s">
        <v>28</v>
      </c>
      <c r="C21" s="75"/>
      <c r="D21" s="76"/>
      <c r="E21" s="232"/>
      <c r="F21" s="241"/>
      <c r="G21" s="232"/>
      <c r="H21" s="241"/>
      <c r="I21" s="232">
        <f>SUM(I16:J20)</f>
        <v>0</v>
      </c>
      <c r="J21" s="233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30">
        <f>ZakladDPHSniVypocet</f>
        <v>0</v>
      </c>
      <c r="H23" s="231"/>
      <c r="I23" s="23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28">
        <f>ZakladDPHSni*SazbaDPH1/100</f>
        <v>0</v>
      </c>
      <c r="H24" s="229"/>
      <c r="I24" s="22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30">
        <f>ZakladDPHZaklVypocet</f>
        <v>0</v>
      </c>
      <c r="H25" s="231"/>
      <c r="I25" s="23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7">
        <f>ZakladDPHZakl*SazbaDPH2/100</f>
        <v>0</v>
      </c>
      <c r="H26" s="238"/>
      <c r="I26" s="238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9">
        <f>0</f>
        <v>0</v>
      </c>
      <c r="H27" s="239"/>
      <c r="I27" s="239"/>
      <c r="J27" s="63" t="str">
        <f t="shared" si="0"/>
        <v>CZK</v>
      </c>
    </row>
    <row r="28" spans="1:10" ht="27.75" hidden="1" customHeight="1" thickBot="1" x14ac:dyDescent="0.25">
      <c r="A28" s="4"/>
      <c r="B28" s="113" t="s">
        <v>22</v>
      </c>
      <c r="C28" s="114"/>
      <c r="D28" s="114"/>
      <c r="E28" s="115"/>
      <c r="F28" s="116"/>
      <c r="G28" s="242">
        <f>ZakladDPHSniVypocet+ZakladDPHZaklVypocet</f>
        <v>0</v>
      </c>
      <c r="H28" s="242"/>
      <c r="I28" s="242"/>
      <c r="J28" s="117" t="str">
        <f t="shared" si="0"/>
        <v>CZK</v>
      </c>
    </row>
    <row r="29" spans="1:10" ht="27.75" customHeight="1" thickBot="1" x14ac:dyDescent="0.25">
      <c r="A29" s="4"/>
      <c r="B29" s="113" t="s">
        <v>35</v>
      </c>
      <c r="C29" s="118"/>
      <c r="D29" s="118"/>
      <c r="E29" s="118"/>
      <c r="F29" s="118"/>
      <c r="G29" s="240">
        <f>ZakladDPHSni+DPHSni+ZakladDPHZakl+DPHZakl+Zaokrouhleni</f>
        <v>0</v>
      </c>
      <c r="H29" s="240"/>
      <c r="I29" s="240"/>
      <c r="J29" s="119" t="s">
        <v>47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10</v>
      </c>
      <c r="D32" s="39"/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27" t="s">
        <v>2</v>
      </c>
      <c r="E35" s="22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7" t="s">
        <v>15</v>
      </c>
      <c r="C37" s="3"/>
      <c r="D37" s="3"/>
      <c r="E37" s="3"/>
      <c r="F37" s="105"/>
      <c r="G37" s="105"/>
      <c r="H37" s="105"/>
      <c r="I37" s="105"/>
      <c r="J37" s="3"/>
    </row>
    <row r="38" spans="1:10" ht="25.5" hidden="1" customHeight="1" x14ac:dyDescent="0.2">
      <c r="A38" s="97" t="s">
        <v>37</v>
      </c>
      <c r="B38" s="99" t="s">
        <v>16</v>
      </c>
      <c r="C38" s="100" t="s">
        <v>5</v>
      </c>
      <c r="D38" s="101"/>
      <c r="E38" s="101"/>
      <c r="F38" s="106" t="str">
        <f>B23</f>
        <v>Základ pro sníženou DPH</v>
      </c>
      <c r="G38" s="106" t="str">
        <f>B25</f>
        <v>Základ pro základní DPH</v>
      </c>
      <c r="H38" s="107" t="s">
        <v>17</v>
      </c>
      <c r="I38" s="107" t="s">
        <v>1</v>
      </c>
      <c r="J38" s="102" t="s">
        <v>0</v>
      </c>
    </row>
    <row r="39" spans="1:10" ht="25.5" hidden="1" customHeight="1" x14ac:dyDescent="0.2">
      <c r="A39" s="97">
        <v>1</v>
      </c>
      <c r="B39" s="103"/>
      <c r="C39" s="210"/>
      <c r="D39" s="211"/>
      <c r="E39" s="211"/>
      <c r="F39" s="108">
        <f>' Pol'!AC69</f>
        <v>0</v>
      </c>
      <c r="G39" s="109">
        <f>' Pol'!AD69</f>
        <v>0</v>
      </c>
      <c r="H39" s="110">
        <f>(F39*SazbaDPH1/100)+(G39*SazbaDPH2/100)</f>
        <v>0</v>
      </c>
      <c r="I39" s="110">
        <f>F39+G39+H39</f>
        <v>0</v>
      </c>
      <c r="J39" s="104" t="str">
        <f>IF(CenaCelkemVypocet=0,"",I39/CenaCelkemVypocet*100)</f>
        <v/>
      </c>
    </row>
    <row r="40" spans="1:10" ht="25.5" hidden="1" customHeight="1" x14ac:dyDescent="0.2">
      <c r="A40" s="97"/>
      <c r="B40" s="212" t="s">
        <v>46</v>
      </c>
      <c r="C40" s="213"/>
      <c r="D40" s="213"/>
      <c r="E40" s="214"/>
      <c r="F40" s="111">
        <f>SUMIF(A39:A39,"=1",F39:F39)</f>
        <v>0</v>
      </c>
      <c r="G40" s="112">
        <f>SUMIF(A39:A39,"=1",G39:G39)</f>
        <v>0</v>
      </c>
      <c r="H40" s="112">
        <f>SUMIF(A39:A39,"=1",H39:H39)</f>
        <v>0</v>
      </c>
      <c r="I40" s="112">
        <f>SUMIF(A39:A39,"=1",I39:I39)</f>
        <v>0</v>
      </c>
      <c r="J40" s="98">
        <f>SUMIF(A39:A39,"=1",J39:J39)</f>
        <v>0</v>
      </c>
    </row>
    <row r="44" spans="1:10" ht="15.75" x14ac:dyDescent="0.25">
      <c r="B44" s="120" t="s">
        <v>48</v>
      </c>
    </row>
    <row r="46" spans="1:10" ht="25.5" customHeight="1" x14ac:dyDescent="0.2">
      <c r="A46" s="121"/>
      <c r="B46" s="125" t="s">
        <v>16</v>
      </c>
      <c r="C46" s="125" t="s">
        <v>5</v>
      </c>
      <c r="D46" s="126"/>
      <c r="E46" s="126"/>
      <c r="F46" s="129" t="s">
        <v>49</v>
      </c>
      <c r="G46" s="129"/>
      <c r="H46" s="129"/>
      <c r="I46" s="215" t="s">
        <v>28</v>
      </c>
      <c r="J46" s="215"/>
    </row>
    <row r="47" spans="1:10" ht="25.5" customHeight="1" x14ac:dyDescent="0.2">
      <c r="A47" s="122"/>
      <c r="B47" s="130" t="s">
        <v>50</v>
      </c>
      <c r="C47" s="217" t="s">
        <v>51</v>
      </c>
      <c r="D47" s="218"/>
      <c r="E47" s="218"/>
      <c r="F47" s="132" t="s">
        <v>23</v>
      </c>
      <c r="G47" s="133"/>
      <c r="H47" s="133"/>
      <c r="I47" s="216">
        <f>' Pol'!G8</f>
        <v>0</v>
      </c>
      <c r="J47" s="216"/>
    </row>
    <row r="48" spans="1:10" ht="25.5" customHeight="1" x14ac:dyDescent="0.2">
      <c r="A48" s="122"/>
      <c r="B48" s="124" t="s">
        <v>52</v>
      </c>
      <c r="C48" s="205" t="s">
        <v>53</v>
      </c>
      <c r="D48" s="206"/>
      <c r="E48" s="206"/>
      <c r="F48" s="134" t="s">
        <v>23</v>
      </c>
      <c r="G48" s="135"/>
      <c r="H48" s="135"/>
      <c r="I48" s="204">
        <f>' Pol'!G25</f>
        <v>0</v>
      </c>
      <c r="J48" s="204"/>
    </row>
    <row r="49" spans="1:10" ht="25.5" customHeight="1" x14ac:dyDescent="0.2">
      <c r="A49" s="122"/>
      <c r="B49" s="124" t="s">
        <v>54</v>
      </c>
      <c r="C49" s="205" t="s">
        <v>55</v>
      </c>
      <c r="D49" s="206"/>
      <c r="E49" s="206"/>
      <c r="F49" s="134" t="s">
        <v>23</v>
      </c>
      <c r="G49" s="135"/>
      <c r="H49" s="135"/>
      <c r="I49" s="204">
        <f>' Pol'!G32</f>
        <v>0</v>
      </c>
      <c r="J49" s="204"/>
    </row>
    <row r="50" spans="1:10" ht="25.5" customHeight="1" x14ac:dyDescent="0.2">
      <c r="A50" s="122"/>
      <c r="B50" s="124" t="s">
        <v>56</v>
      </c>
      <c r="C50" s="205" t="s">
        <v>57</v>
      </c>
      <c r="D50" s="206"/>
      <c r="E50" s="206"/>
      <c r="F50" s="134" t="s">
        <v>23</v>
      </c>
      <c r="G50" s="135"/>
      <c r="H50" s="135"/>
      <c r="I50" s="204">
        <f>' Pol'!G48</f>
        <v>0</v>
      </c>
      <c r="J50" s="204"/>
    </row>
    <row r="51" spans="1:10" ht="25.5" customHeight="1" x14ac:dyDescent="0.2">
      <c r="A51" s="122"/>
      <c r="B51" s="124" t="s">
        <v>58</v>
      </c>
      <c r="C51" s="205" t="s">
        <v>59</v>
      </c>
      <c r="D51" s="206"/>
      <c r="E51" s="206"/>
      <c r="F51" s="134" t="s">
        <v>23</v>
      </c>
      <c r="G51" s="135"/>
      <c r="H51" s="135"/>
      <c r="I51" s="204">
        <f>' Pol'!G59</f>
        <v>0</v>
      </c>
      <c r="J51" s="204"/>
    </row>
    <row r="52" spans="1:10" ht="25.5" customHeight="1" x14ac:dyDescent="0.2">
      <c r="A52" s="122"/>
      <c r="B52" s="124" t="s">
        <v>60</v>
      </c>
      <c r="C52" s="205" t="s">
        <v>61</v>
      </c>
      <c r="D52" s="206"/>
      <c r="E52" s="206"/>
      <c r="F52" s="134" t="s">
        <v>23</v>
      </c>
      <c r="G52" s="135"/>
      <c r="H52" s="135"/>
      <c r="I52" s="204">
        <f>' Pol'!G61</f>
        <v>0</v>
      </c>
      <c r="J52" s="204"/>
    </row>
    <row r="53" spans="1:10" ht="25.5" customHeight="1" x14ac:dyDescent="0.2">
      <c r="A53" s="122"/>
      <c r="B53" s="124" t="s">
        <v>62</v>
      </c>
      <c r="C53" s="205" t="s">
        <v>63</v>
      </c>
      <c r="D53" s="206"/>
      <c r="E53" s="206"/>
      <c r="F53" s="134" t="s">
        <v>25</v>
      </c>
      <c r="G53" s="135"/>
      <c r="H53" s="135"/>
      <c r="I53" s="204">
        <f>' Pol'!G63</f>
        <v>0</v>
      </c>
      <c r="J53" s="204"/>
    </row>
    <row r="54" spans="1:10" ht="25.5" customHeight="1" x14ac:dyDescent="0.2">
      <c r="A54" s="122"/>
      <c r="B54" s="131" t="s">
        <v>64</v>
      </c>
      <c r="C54" s="208" t="s">
        <v>65</v>
      </c>
      <c r="D54" s="209"/>
      <c r="E54" s="209"/>
      <c r="F54" s="136" t="s">
        <v>23</v>
      </c>
      <c r="G54" s="137"/>
      <c r="H54" s="137"/>
      <c r="I54" s="207">
        <f>' Pol'!G65</f>
        <v>0</v>
      </c>
      <c r="J54" s="207"/>
    </row>
    <row r="55" spans="1:10" ht="25.5" customHeight="1" x14ac:dyDescent="0.2">
      <c r="A55" s="123"/>
      <c r="B55" s="127" t="s">
        <v>1</v>
      </c>
      <c r="C55" s="127"/>
      <c r="D55" s="128"/>
      <c r="E55" s="128"/>
      <c r="F55" s="138"/>
      <c r="G55" s="139"/>
      <c r="H55" s="139"/>
      <c r="I55" s="203">
        <f>SUM(I47:I54)</f>
        <v>0</v>
      </c>
      <c r="J55" s="203"/>
    </row>
    <row r="56" spans="1:10" x14ac:dyDescent="0.2">
      <c r="F56" s="140"/>
      <c r="G56" s="96"/>
      <c r="H56" s="140"/>
      <c r="I56" s="96"/>
      <c r="J56" s="96"/>
    </row>
    <row r="57" spans="1:10" x14ac:dyDescent="0.2">
      <c r="F57" s="140"/>
      <c r="G57" s="96"/>
      <c r="H57" s="140"/>
      <c r="I57" s="96"/>
      <c r="J57" s="96"/>
    </row>
    <row r="58" spans="1:10" x14ac:dyDescent="0.2">
      <c r="F58" s="140"/>
      <c r="G58" s="96"/>
      <c r="H58" s="140"/>
      <c r="I58" s="96"/>
      <c r="J58" s="9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E20:F20"/>
    <mergeCell ref="I20:J20"/>
    <mergeCell ref="I21:J21"/>
    <mergeCell ref="G19:H19"/>
    <mergeCell ref="G20:H20"/>
    <mergeCell ref="I48:J48"/>
    <mergeCell ref="C48:E48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D35:E35"/>
    <mergeCell ref="G24:I24"/>
    <mergeCell ref="G23:I23"/>
    <mergeCell ref="E19:F19"/>
    <mergeCell ref="C39:E39"/>
    <mergeCell ref="B40:E40"/>
    <mergeCell ref="I46:J46"/>
    <mergeCell ref="I47:J47"/>
    <mergeCell ref="C47:E47"/>
    <mergeCell ref="I49:J49"/>
    <mergeCell ref="C49:E49"/>
    <mergeCell ref="I50:J50"/>
    <mergeCell ref="C50:E50"/>
    <mergeCell ref="I51:J51"/>
    <mergeCell ref="C51:E51"/>
    <mergeCell ref="I55:J55"/>
    <mergeCell ref="I52:J52"/>
    <mergeCell ref="C52:E52"/>
    <mergeCell ref="I53:J53"/>
    <mergeCell ref="C53:E53"/>
    <mergeCell ref="I54:J54"/>
    <mergeCell ref="C54:E5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79" t="s">
        <v>41</v>
      </c>
      <c r="B2" s="78"/>
      <c r="C2" s="252"/>
      <c r="D2" s="252"/>
      <c r="E2" s="252"/>
      <c r="F2" s="252"/>
      <c r="G2" s="253"/>
    </row>
    <row r="3" spans="1:7" ht="24.95" hidden="1" customHeight="1" x14ac:dyDescent="0.2">
      <c r="A3" s="79" t="s">
        <v>7</v>
      </c>
      <c r="B3" s="78"/>
      <c r="C3" s="252"/>
      <c r="D3" s="252"/>
      <c r="E3" s="252"/>
      <c r="F3" s="252"/>
      <c r="G3" s="253"/>
    </row>
    <row r="4" spans="1:7" ht="24.95" hidden="1" customHeight="1" x14ac:dyDescent="0.2">
      <c r="A4" s="79" t="s">
        <v>8</v>
      </c>
      <c r="B4" s="78"/>
      <c r="C4" s="252"/>
      <c r="D4" s="252"/>
      <c r="E4" s="252"/>
      <c r="F4" s="252"/>
      <c r="G4" s="253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9"/>
  <sheetViews>
    <sheetView tabSelected="1" workbookViewId="0">
      <selection activeCell="C3" sqref="C3:G3"/>
    </sheetView>
  </sheetViews>
  <sheetFormatPr defaultRowHeight="12.75" outlineLevelRow="1" x14ac:dyDescent="0.2"/>
  <cols>
    <col min="1" max="1" width="4.28515625" customWidth="1"/>
    <col min="2" max="2" width="14.42578125" style="95" customWidth="1"/>
    <col min="3" max="3" width="38.28515625" style="95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54" t="s">
        <v>6</v>
      </c>
      <c r="B1" s="254"/>
      <c r="C1" s="254"/>
      <c r="D1" s="254"/>
      <c r="E1" s="254"/>
      <c r="F1" s="254"/>
      <c r="G1" s="254"/>
      <c r="AE1" t="s">
        <v>69</v>
      </c>
    </row>
    <row r="2" spans="1:60" ht="24.95" customHeight="1" x14ac:dyDescent="0.2">
      <c r="A2" s="145" t="s">
        <v>68</v>
      </c>
      <c r="B2" s="143"/>
      <c r="C2" s="272" t="s">
        <v>45</v>
      </c>
      <c r="D2" s="273"/>
      <c r="E2" s="273"/>
      <c r="F2" s="273"/>
      <c r="G2" s="274"/>
      <c r="AE2" t="s">
        <v>70</v>
      </c>
    </row>
    <row r="3" spans="1:60" ht="24.95" customHeight="1" x14ac:dyDescent="0.2">
      <c r="A3" s="146" t="s">
        <v>7</v>
      </c>
      <c r="B3" s="144"/>
      <c r="C3" s="255" t="s">
        <v>203</v>
      </c>
      <c r="D3" s="256"/>
      <c r="E3" s="256"/>
      <c r="F3" s="256"/>
      <c r="G3" s="257"/>
      <c r="AE3" t="s">
        <v>71</v>
      </c>
    </row>
    <row r="4" spans="1:60" ht="24.95" hidden="1" customHeight="1" x14ac:dyDescent="0.2">
      <c r="A4" s="146" t="s">
        <v>8</v>
      </c>
      <c r="B4" s="144"/>
      <c r="C4" s="255"/>
      <c r="D4" s="256"/>
      <c r="E4" s="256"/>
      <c r="F4" s="256"/>
      <c r="G4" s="257"/>
      <c r="AE4" t="s">
        <v>72</v>
      </c>
    </row>
    <row r="5" spans="1:60" hidden="1" x14ac:dyDescent="0.2">
      <c r="A5" s="147" t="s">
        <v>73</v>
      </c>
      <c r="B5" s="148"/>
      <c r="C5" s="149"/>
      <c r="D5" s="150"/>
      <c r="E5" s="150"/>
      <c r="F5" s="150"/>
      <c r="G5" s="151"/>
      <c r="AE5" t="s">
        <v>74</v>
      </c>
    </row>
    <row r="7" spans="1:60" ht="38.25" x14ac:dyDescent="0.2">
      <c r="A7" s="156" t="s">
        <v>75</v>
      </c>
      <c r="B7" s="157" t="s">
        <v>76</v>
      </c>
      <c r="C7" s="157" t="s">
        <v>77</v>
      </c>
      <c r="D7" s="156" t="s">
        <v>78</v>
      </c>
      <c r="E7" s="156" t="s">
        <v>79</v>
      </c>
      <c r="F7" s="152" t="s">
        <v>80</v>
      </c>
      <c r="G7" s="175" t="s">
        <v>28</v>
      </c>
      <c r="H7" s="176" t="s">
        <v>29</v>
      </c>
      <c r="I7" s="176" t="s">
        <v>81</v>
      </c>
      <c r="J7" s="176" t="s">
        <v>30</v>
      </c>
      <c r="K7" s="176" t="s">
        <v>82</v>
      </c>
      <c r="L7" s="176" t="s">
        <v>83</v>
      </c>
      <c r="M7" s="176" t="s">
        <v>84</v>
      </c>
      <c r="N7" s="176" t="s">
        <v>85</v>
      </c>
      <c r="O7" s="176" t="s">
        <v>86</v>
      </c>
      <c r="P7" s="176" t="s">
        <v>87</v>
      </c>
      <c r="Q7" s="176" t="s">
        <v>88</v>
      </c>
      <c r="R7" s="176" t="s">
        <v>89</v>
      </c>
      <c r="S7" s="176" t="s">
        <v>90</v>
      </c>
      <c r="T7" s="176" t="s">
        <v>91</v>
      </c>
      <c r="U7" s="159" t="s">
        <v>92</v>
      </c>
    </row>
    <row r="8" spans="1:60" x14ac:dyDescent="0.2">
      <c r="A8" s="177" t="s">
        <v>93</v>
      </c>
      <c r="B8" s="178" t="s">
        <v>50</v>
      </c>
      <c r="C8" s="179" t="s">
        <v>51</v>
      </c>
      <c r="D8" s="180"/>
      <c r="E8" s="181"/>
      <c r="F8" s="182"/>
      <c r="G8" s="182">
        <f>SUMIF(AE9:AE24,"&lt;&gt;NOR",G9:G24)</f>
        <v>0</v>
      </c>
      <c r="H8" s="182"/>
      <c r="I8" s="182">
        <f>SUM(I9:I24)</f>
        <v>0</v>
      </c>
      <c r="J8" s="182"/>
      <c r="K8" s="182">
        <f>SUM(K9:K24)</f>
        <v>0</v>
      </c>
      <c r="L8" s="182"/>
      <c r="M8" s="182">
        <f>SUM(M9:M24)</f>
        <v>0</v>
      </c>
      <c r="N8" s="158"/>
      <c r="O8" s="158">
        <f>SUM(O9:O24)</f>
        <v>0.12533</v>
      </c>
      <c r="P8" s="158"/>
      <c r="Q8" s="158">
        <f>SUM(Q9:Q24)</f>
        <v>3.3</v>
      </c>
      <c r="R8" s="158"/>
      <c r="S8" s="158"/>
      <c r="T8" s="177"/>
      <c r="U8" s="158">
        <f>SUM(U9:U24)</f>
        <v>889.7600000000001</v>
      </c>
      <c r="AE8" t="s">
        <v>94</v>
      </c>
    </row>
    <row r="9" spans="1:60" ht="22.5" outlineLevel="1" x14ac:dyDescent="0.2">
      <c r="A9" s="154">
        <v>1</v>
      </c>
      <c r="B9" s="160" t="s">
        <v>95</v>
      </c>
      <c r="C9" s="195" t="s">
        <v>96</v>
      </c>
      <c r="D9" s="162" t="s">
        <v>97</v>
      </c>
      <c r="E9" s="169">
        <v>32</v>
      </c>
      <c r="F9" s="172"/>
      <c r="G9" s="173">
        <f>ROUND(E9*F9,2)</f>
        <v>0</v>
      </c>
      <c r="H9" s="172"/>
      <c r="I9" s="173">
        <f>ROUND(E9*H9,2)</f>
        <v>0</v>
      </c>
      <c r="J9" s="172"/>
      <c r="K9" s="173">
        <f>ROUND(E9*J9,2)</f>
        <v>0</v>
      </c>
      <c r="L9" s="173">
        <v>21</v>
      </c>
      <c r="M9" s="173">
        <f>G9*(1+L9/100)</f>
        <v>0</v>
      </c>
      <c r="N9" s="163">
        <v>3.0400000000000002E-3</v>
      </c>
      <c r="O9" s="163">
        <f>ROUND(E9*N9,5)</f>
        <v>9.7280000000000005E-2</v>
      </c>
      <c r="P9" s="163">
        <v>0</v>
      </c>
      <c r="Q9" s="163">
        <f>ROUND(E9*P9,5)</f>
        <v>0</v>
      </c>
      <c r="R9" s="163"/>
      <c r="S9" s="163"/>
      <c r="T9" s="164">
        <v>5.18</v>
      </c>
      <c r="U9" s="163">
        <f>ROUND(E9*T9,2)</f>
        <v>165.76</v>
      </c>
      <c r="V9" s="153"/>
      <c r="W9" s="153"/>
      <c r="X9" s="153"/>
      <c r="Y9" s="153"/>
      <c r="Z9" s="153"/>
      <c r="AA9" s="153"/>
      <c r="AB9" s="153"/>
      <c r="AC9" s="153"/>
      <c r="AD9" s="153"/>
      <c r="AE9" s="153" t="s">
        <v>98</v>
      </c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54">
        <v>2</v>
      </c>
      <c r="B10" s="160" t="s">
        <v>99</v>
      </c>
      <c r="C10" s="195" t="s">
        <v>100</v>
      </c>
      <c r="D10" s="162" t="s">
        <v>101</v>
      </c>
      <c r="E10" s="169">
        <v>30</v>
      </c>
      <c r="F10" s="172"/>
      <c r="G10" s="173">
        <f>ROUND(E10*F10,2)</f>
        <v>0</v>
      </c>
      <c r="H10" s="172"/>
      <c r="I10" s="173">
        <f>ROUND(E10*H10,2)</f>
        <v>0</v>
      </c>
      <c r="J10" s="172"/>
      <c r="K10" s="173">
        <f>ROUND(E10*J10,2)</f>
        <v>0</v>
      </c>
      <c r="L10" s="173">
        <v>21</v>
      </c>
      <c r="M10" s="173">
        <f>G10*(1+L10/100)</f>
        <v>0</v>
      </c>
      <c r="N10" s="163">
        <v>0</v>
      </c>
      <c r="O10" s="163">
        <f>ROUND(E10*N10,5)</f>
        <v>0</v>
      </c>
      <c r="P10" s="163">
        <v>0.11</v>
      </c>
      <c r="Q10" s="163">
        <f>ROUND(E10*P10,5)</f>
        <v>3.3</v>
      </c>
      <c r="R10" s="163"/>
      <c r="S10" s="163"/>
      <c r="T10" s="164">
        <v>0.08</v>
      </c>
      <c r="U10" s="163">
        <f>ROUND(E10*T10,2)</f>
        <v>2.4</v>
      </c>
      <c r="V10" s="153"/>
      <c r="W10" s="153"/>
      <c r="X10" s="153"/>
      <c r="Y10" s="153"/>
      <c r="Z10" s="153"/>
      <c r="AA10" s="153"/>
      <c r="AB10" s="153"/>
      <c r="AC10" s="153"/>
      <c r="AD10" s="153"/>
      <c r="AE10" s="153" t="s">
        <v>102</v>
      </c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54"/>
      <c r="B11" s="160"/>
      <c r="C11" s="196" t="s">
        <v>103</v>
      </c>
      <c r="D11" s="165"/>
      <c r="E11" s="170">
        <v>30</v>
      </c>
      <c r="F11" s="173"/>
      <c r="G11" s="173"/>
      <c r="H11" s="173"/>
      <c r="I11" s="173"/>
      <c r="J11" s="173"/>
      <c r="K11" s="173"/>
      <c r="L11" s="173"/>
      <c r="M11" s="173"/>
      <c r="N11" s="163"/>
      <c r="O11" s="163"/>
      <c r="P11" s="163"/>
      <c r="Q11" s="163"/>
      <c r="R11" s="163"/>
      <c r="S11" s="163"/>
      <c r="T11" s="164"/>
      <c r="U11" s="163"/>
      <c r="V11" s="153"/>
      <c r="W11" s="153"/>
      <c r="X11" s="153"/>
      <c r="Y11" s="153"/>
      <c r="Z11" s="153"/>
      <c r="AA11" s="153"/>
      <c r="AB11" s="153"/>
      <c r="AC11" s="153"/>
      <c r="AD11" s="153"/>
      <c r="AE11" s="153" t="s">
        <v>104</v>
      </c>
      <c r="AF11" s="153">
        <v>0</v>
      </c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54">
        <v>3</v>
      </c>
      <c r="B12" s="160" t="s">
        <v>105</v>
      </c>
      <c r="C12" s="195" t="s">
        <v>106</v>
      </c>
      <c r="D12" s="162" t="s">
        <v>107</v>
      </c>
      <c r="E12" s="169">
        <v>357.6</v>
      </c>
      <c r="F12" s="172"/>
      <c r="G12" s="173">
        <f>ROUND(E12*F12,2)</f>
        <v>0</v>
      </c>
      <c r="H12" s="172"/>
      <c r="I12" s="173">
        <f>ROUND(E12*H12,2)</f>
        <v>0</v>
      </c>
      <c r="J12" s="172"/>
      <c r="K12" s="173">
        <f>ROUND(E12*J12,2)</f>
        <v>0</v>
      </c>
      <c r="L12" s="173">
        <v>21</v>
      </c>
      <c r="M12" s="173">
        <f>G12*(1+L12/100)</f>
        <v>0</v>
      </c>
      <c r="N12" s="163">
        <v>0</v>
      </c>
      <c r="O12" s="163">
        <f>ROUND(E12*N12,5)</f>
        <v>0</v>
      </c>
      <c r="P12" s="163">
        <v>0</v>
      </c>
      <c r="Q12" s="163">
        <f>ROUND(E12*P12,5)</f>
        <v>0</v>
      </c>
      <c r="R12" s="163"/>
      <c r="S12" s="163"/>
      <c r="T12" s="164">
        <v>3.2000000000000001E-2</v>
      </c>
      <c r="U12" s="163">
        <f>ROUND(E12*T12,2)</f>
        <v>11.44</v>
      </c>
      <c r="V12" s="153"/>
      <c r="W12" s="153"/>
      <c r="X12" s="153"/>
      <c r="Y12" s="153"/>
      <c r="Z12" s="153"/>
      <c r="AA12" s="153"/>
      <c r="AB12" s="153"/>
      <c r="AC12" s="153"/>
      <c r="AD12" s="153"/>
      <c r="AE12" s="153" t="s">
        <v>102</v>
      </c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54"/>
      <c r="B13" s="160"/>
      <c r="C13" s="196" t="s">
        <v>108</v>
      </c>
      <c r="D13" s="165"/>
      <c r="E13" s="170">
        <v>357.6</v>
      </c>
      <c r="F13" s="173"/>
      <c r="G13" s="173"/>
      <c r="H13" s="173"/>
      <c r="I13" s="173"/>
      <c r="J13" s="173"/>
      <c r="K13" s="173"/>
      <c r="L13" s="173"/>
      <c r="M13" s="173"/>
      <c r="N13" s="163"/>
      <c r="O13" s="163"/>
      <c r="P13" s="163"/>
      <c r="Q13" s="163"/>
      <c r="R13" s="163"/>
      <c r="S13" s="163"/>
      <c r="T13" s="164"/>
      <c r="U13" s="163"/>
      <c r="V13" s="153"/>
      <c r="W13" s="153"/>
      <c r="X13" s="153"/>
      <c r="Y13" s="153"/>
      <c r="Z13" s="153"/>
      <c r="AA13" s="153"/>
      <c r="AB13" s="153"/>
      <c r="AC13" s="153"/>
      <c r="AD13" s="153"/>
      <c r="AE13" s="153" t="s">
        <v>104</v>
      </c>
      <c r="AF13" s="153">
        <v>0</v>
      </c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54">
        <v>4</v>
      </c>
      <c r="B14" s="160" t="s">
        <v>109</v>
      </c>
      <c r="C14" s="195" t="s">
        <v>110</v>
      </c>
      <c r="D14" s="162" t="s">
        <v>107</v>
      </c>
      <c r="E14" s="169">
        <v>1072.8</v>
      </c>
      <c r="F14" s="172"/>
      <c r="G14" s="173">
        <f>ROUND(E14*F14,2)</f>
        <v>0</v>
      </c>
      <c r="H14" s="172"/>
      <c r="I14" s="173">
        <f>ROUND(E14*H14,2)</f>
        <v>0</v>
      </c>
      <c r="J14" s="172"/>
      <c r="K14" s="173">
        <f>ROUND(E14*J14,2)</f>
        <v>0</v>
      </c>
      <c r="L14" s="173">
        <v>21</v>
      </c>
      <c r="M14" s="173">
        <f>G14*(1+L14/100)</f>
        <v>0</v>
      </c>
      <c r="N14" s="163">
        <v>0</v>
      </c>
      <c r="O14" s="163">
        <f>ROUND(E14*N14,5)</f>
        <v>0</v>
      </c>
      <c r="P14" s="163">
        <v>0</v>
      </c>
      <c r="Q14" s="163">
        <f>ROUND(E14*P14,5)</f>
        <v>0</v>
      </c>
      <c r="R14" s="163"/>
      <c r="S14" s="163"/>
      <c r="T14" s="164">
        <v>0.187</v>
      </c>
      <c r="U14" s="163">
        <f>ROUND(E14*T14,2)</f>
        <v>200.61</v>
      </c>
      <c r="V14" s="153"/>
      <c r="W14" s="153"/>
      <c r="X14" s="153"/>
      <c r="Y14" s="153"/>
      <c r="Z14" s="153"/>
      <c r="AA14" s="153"/>
      <c r="AB14" s="153"/>
      <c r="AC14" s="153"/>
      <c r="AD14" s="153"/>
      <c r="AE14" s="153" t="s">
        <v>102</v>
      </c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54"/>
      <c r="B15" s="160"/>
      <c r="C15" s="196" t="s">
        <v>111</v>
      </c>
      <c r="D15" s="165"/>
      <c r="E15" s="170">
        <v>1072.8</v>
      </c>
      <c r="F15" s="173"/>
      <c r="G15" s="173"/>
      <c r="H15" s="173"/>
      <c r="I15" s="173"/>
      <c r="J15" s="173"/>
      <c r="K15" s="173"/>
      <c r="L15" s="173"/>
      <c r="M15" s="173"/>
      <c r="N15" s="163"/>
      <c r="O15" s="163"/>
      <c r="P15" s="163"/>
      <c r="Q15" s="163"/>
      <c r="R15" s="163"/>
      <c r="S15" s="163"/>
      <c r="T15" s="164"/>
      <c r="U15" s="163"/>
      <c r="V15" s="153"/>
      <c r="W15" s="153"/>
      <c r="X15" s="153"/>
      <c r="Y15" s="153"/>
      <c r="Z15" s="153"/>
      <c r="AA15" s="153"/>
      <c r="AB15" s="153"/>
      <c r="AC15" s="153"/>
      <c r="AD15" s="153"/>
      <c r="AE15" s="153" t="s">
        <v>104</v>
      </c>
      <c r="AF15" s="153">
        <v>0</v>
      </c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54">
        <v>5</v>
      </c>
      <c r="B16" s="160" t="s">
        <v>112</v>
      </c>
      <c r="C16" s="195" t="s">
        <v>113</v>
      </c>
      <c r="D16" s="162" t="s">
        <v>107</v>
      </c>
      <c r="E16" s="169">
        <v>1430.4</v>
      </c>
      <c r="F16" s="172"/>
      <c r="G16" s="173">
        <f>ROUND(E16*F16,2)</f>
        <v>0</v>
      </c>
      <c r="H16" s="172"/>
      <c r="I16" s="173">
        <f>ROUND(E16*H16,2)</f>
        <v>0</v>
      </c>
      <c r="J16" s="172"/>
      <c r="K16" s="173">
        <f>ROUND(E16*J16,2)</f>
        <v>0</v>
      </c>
      <c r="L16" s="173">
        <v>21</v>
      </c>
      <c r="M16" s="173">
        <f>G16*(1+L16/100)</f>
        <v>0</v>
      </c>
      <c r="N16" s="163">
        <v>0</v>
      </c>
      <c r="O16" s="163">
        <f>ROUND(E16*N16,5)</f>
        <v>0</v>
      </c>
      <c r="P16" s="163">
        <v>0</v>
      </c>
      <c r="Q16" s="163">
        <f>ROUND(E16*P16,5)</f>
        <v>0</v>
      </c>
      <c r="R16" s="163"/>
      <c r="S16" s="163"/>
      <c r="T16" s="164">
        <v>0</v>
      </c>
      <c r="U16" s="163">
        <f>ROUND(E16*T16,2)</f>
        <v>0</v>
      </c>
      <c r="V16" s="153"/>
      <c r="W16" s="153"/>
      <c r="X16" s="153"/>
      <c r="Y16" s="153"/>
      <c r="Z16" s="153"/>
      <c r="AA16" s="153"/>
      <c r="AB16" s="153"/>
      <c r="AC16" s="153"/>
      <c r="AD16" s="153"/>
      <c r="AE16" s="153" t="s">
        <v>98</v>
      </c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54"/>
      <c r="B17" s="160"/>
      <c r="C17" s="196" t="s">
        <v>114</v>
      </c>
      <c r="D17" s="165"/>
      <c r="E17" s="170">
        <v>357.6</v>
      </c>
      <c r="F17" s="173"/>
      <c r="G17" s="173"/>
      <c r="H17" s="173"/>
      <c r="I17" s="173"/>
      <c r="J17" s="173"/>
      <c r="K17" s="173"/>
      <c r="L17" s="173"/>
      <c r="M17" s="173"/>
      <c r="N17" s="163"/>
      <c r="O17" s="163"/>
      <c r="P17" s="163"/>
      <c r="Q17" s="163"/>
      <c r="R17" s="163"/>
      <c r="S17" s="163"/>
      <c r="T17" s="164"/>
      <c r="U17" s="163"/>
      <c r="V17" s="153"/>
      <c r="W17" s="153"/>
      <c r="X17" s="153"/>
      <c r="Y17" s="153"/>
      <c r="Z17" s="153"/>
      <c r="AA17" s="153"/>
      <c r="AB17" s="153"/>
      <c r="AC17" s="153"/>
      <c r="AD17" s="153"/>
      <c r="AE17" s="153" t="s">
        <v>104</v>
      </c>
      <c r="AF17" s="153">
        <v>0</v>
      </c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54"/>
      <c r="B18" s="160"/>
      <c r="C18" s="196" t="s">
        <v>115</v>
      </c>
      <c r="D18" s="165"/>
      <c r="E18" s="170">
        <v>1072.8</v>
      </c>
      <c r="F18" s="173"/>
      <c r="G18" s="173"/>
      <c r="H18" s="173"/>
      <c r="I18" s="173"/>
      <c r="J18" s="173"/>
      <c r="K18" s="173"/>
      <c r="L18" s="173"/>
      <c r="M18" s="173"/>
      <c r="N18" s="163"/>
      <c r="O18" s="163"/>
      <c r="P18" s="163"/>
      <c r="Q18" s="163"/>
      <c r="R18" s="163"/>
      <c r="S18" s="163"/>
      <c r="T18" s="164"/>
      <c r="U18" s="163"/>
      <c r="V18" s="153"/>
      <c r="W18" s="153"/>
      <c r="X18" s="153"/>
      <c r="Y18" s="153"/>
      <c r="Z18" s="153"/>
      <c r="AA18" s="153"/>
      <c r="AB18" s="153"/>
      <c r="AC18" s="153"/>
      <c r="AD18" s="153"/>
      <c r="AE18" s="153" t="s">
        <v>104</v>
      </c>
      <c r="AF18" s="153">
        <v>0</v>
      </c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54">
        <v>6</v>
      </c>
      <c r="B19" s="160" t="s">
        <v>116</v>
      </c>
      <c r="C19" s="195" t="s">
        <v>117</v>
      </c>
      <c r="D19" s="162" t="s">
        <v>107</v>
      </c>
      <c r="E19" s="169">
        <v>1430.4</v>
      </c>
      <c r="F19" s="172"/>
      <c r="G19" s="173">
        <f t="shared" ref="G19:G24" si="0">ROUND(E19*F19,2)</f>
        <v>0</v>
      </c>
      <c r="H19" s="172"/>
      <c r="I19" s="173">
        <f t="shared" ref="I19:I24" si="1">ROUND(E19*H19,2)</f>
        <v>0</v>
      </c>
      <c r="J19" s="172"/>
      <c r="K19" s="173">
        <f t="shared" ref="K19:K24" si="2">ROUND(E19*J19,2)</f>
        <v>0</v>
      </c>
      <c r="L19" s="173">
        <v>21</v>
      </c>
      <c r="M19" s="173">
        <f t="shared" ref="M19:M24" si="3">G19*(1+L19/100)</f>
        <v>0</v>
      </c>
      <c r="N19" s="163">
        <v>0</v>
      </c>
      <c r="O19" s="163">
        <f t="shared" ref="O19:O24" si="4">ROUND(E19*N19,5)</f>
        <v>0</v>
      </c>
      <c r="P19" s="163">
        <v>0</v>
      </c>
      <c r="Q19" s="163">
        <f t="shared" ref="Q19:Q24" si="5">ROUND(E19*P19,5)</f>
        <v>0</v>
      </c>
      <c r="R19" s="163"/>
      <c r="S19" s="163"/>
      <c r="T19" s="164">
        <v>0</v>
      </c>
      <c r="U19" s="163">
        <f t="shared" ref="U19:U24" si="6">ROUND(E19*T19,2)</f>
        <v>0</v>
      </c>
      <c r="V19" s="153"/>
      <c r="W19" s="153"/>
      <c r="X19" s="153"/>
      <c r="Y19" s="153"/>
      <c r="Z19" s="153"/>
      <c r="AA19" s="153"/>
      <c r="AB19" s="153"/>
      <c r="AC19" s="153"/>
      <c r="AD19" s="153"/>
      <c r="AE19" s="153" t="s">
        <v>98</v>
      </c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54">
        <v>7</v>
      </c>
      <c r="B20" s="160" t="s">
        <v>118</v>
      </c>
      <c r="C20" s="195" t="s">
        <v>119</v>
      </c>
      <c r="D20" s="162" t="s">
        <v>107</v>
      </c>
      <c r="E20" s="169">
        <v>1072.8</v>
      </c>
      <c r="F20" s="172"/>
      <c r="G20" s="173">
        <f t="shared" si="0"/>
        <v>0</v>
      </c>
      <c r="H20" s="172"/>
      <c r="I20" s="173">
        <f t="shared" si="1"/>
        <v>0</v>
      </c>
      <c r="J20" s="172"/>
      <c r="K20" s="173">
        <f t="shared" si="2"/>
        <v>0</v>
      </c>
      <c r="L20" s="173">
        <v>21</v>
      </c>
      <c r="M20" s="173">
        <f t="shared" si="3"/>
        <v>0</v>
      </c>
      <c r="N20" s="163">
        <v>0</v>
      </c>
      <c r="O20" s="163">
        <f t="shared" si="4"/>
        <v>0</v>
      </c>
      <c r="P20" s="163">
        <v>0</v>
      </c>
      <c r="Q20" s="163">
        <f t="shared" si="5"/>
        <v>0</v>
      </c>
      <c r="R20" s="163"/>
      <c r="S20" s="163"/>
      <c r="T20" s="164">
        <v>5.2999999999999999E-2</v>
      </c>
      <c r="U20" s="163">
        <f t="shared" si="6"/>
        <v>56.86</v>
      </c>
      <c r="V20" s="153"/>
      <c r="W20" s="153"/>
      <c r="X20" s="153"/>
      <c r="Y20" s="153"/>
      <c r="Z20" s="153"/>
      <c r="AA20" s="153"/>
      <c r="AB20" s="153"/>
      <c r="AC20" s="153"/>
      <c r="AD20" s="153"/>
      <c r="AE20" s="153" t="s">
        <v>102</v>
      </c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54">
        <v>8</v>
      </c>
      <c r="B21" s="160" t="s">
        <v>120</v>
      </c>
      <c r="C21" s="195" t="s">
        <v>121</v>
      </c>
      <c r="D21" s="162" t="s">
        <v>101</v>
      </c>
      <c r="E21" s="169">
        <v>1788.6</v>
      </c>
      <c r="F21" s="172"/>
      <c r="G21" s="173">
        <f t="shared" si="0"/>
        <v>0</v>
      </c>
      <c r="H21" s="172"/>
      <c r="I21" s="173">
        <f t="shared" si="1"/>
        <v>0</v>
      </c>
      <c r="J21" s="172"/>
      <c r="K21" s="173">
        <f t="shared" si="2"/>
        <v>0</v>
      </c>
      <c r="L21" s="173">
        <v>21</v>
      </c>
      <c r="M21" s="173">
        <f t="shared" si="3"/>
        <v>0</v>
      </c>
      <c r="N21" s="163">
        <v>0</v>
      </c>
      <c r="O21" s="163">
        <f t="shared" si="4"/>
        <v>0</v>
      </c>
      <c r="P21" s="163">
        <v>0</v>
      </c>
      <c r="Q21" s="163">
        <f t="shared" si="5"/>
        <v>0</v>
      </c>
      <c r="R21" s="163"/>
      <c r="S21" s="163"/>
      <c r="T21" s="164">
        <v>1.7999999999999999E-2</v>
      </c>
      <c r="U21" s="163">
        <f t="shared" si="6"/>
        <v>32.19</v>
      </c>
      <c r="V21" s="153"/>
      <c r="W21" s="153"/>
      <c r="X21" s="153"/>
      <c r="Y21" s="153"/>
      <c r="Z21" s="153"/>
      <c r="AA21" s="153"/>
      <c r="AB21" s="153"/>
      <c r="AC21" s="153"/>
      <c r="AD21" s="153"/>
      <c r="AE21" s="153" t="s">
        <v>102</v>
      </c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154">
        <v>9</v>
      </c>
      <c r="B22" s="160" t="s">
        <v>122</v>
      </c>
      <c r="C22" s="195" t="s">
        <v>123</v>
      </c>
      <c r="D22" s="162" t="s">
        <v>101</v>
      </c>
      <c r="E22" s="169">
        <v>935</v>
      </c>
      <c r="F22" s="172"/>
      <c r="G22" s="173">
        <f t="shared" si="0"/>
        <v>0</v>
      </c>
      <c r="H22" s="172"/>
      <c r="I22" s="173">
        <f t="shared" si="1"/>
        <v>0</v>
      </c>
      <c r="J22" s="172"/>
      <c r="K22" s="173">
        <f t="shared" si="2"/>
        <v>0</v>
      </c>
      <c r="L22" s="173">
        <v>21</v>
      </c>
      <c r="M22" s="173">
        <f t="shared" si="3"/>
        <v>0</v>
      </c>
      <c r="N22" s="163">
        <v>3.0000000000000001E-5</v>
      </c>
      <c r="O22" s="163">
        <f t="shared" si="4"/>
        <v>2.8049999999999999E-2</v>
      </c>
      <c r="P22" s="163">
        <v>0</v>
      </c>
      <c r="Q22" s="163">
        <f t="shared" si="5"/>
        <v>0</v>
      </c>
      <c r="R22" s="163"/>
      <c r="S22" s="163"/>
      <c r="T22" s="164">
        <v>0.25752000000000003</v>
      </c>
      <c r="U22" s="163">
        <f t="shared" si="6"/>
        <v>240.78</v>
      </c>
      <c r="V22" s="153"/>
      <c r="W22" s="153"/>
      <c r="X22" s="153"/>
      <c r="Y22" s="153"/>
      <c r="Z22" s="153"/>
      <c r="AA22" s="153"/>
      <c r="AB22" s="153"/>
      <c r="AC22" s="153"/>
      <c r="AD22" s="153"/>
      <c r="AE22" s="153" t="s">
        <v>98</v>
      </c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54">
        <v>10</v>
      </c>
      <c r="B23" s="160" t="s">
        <v>124</v>
      </c>
      <c r="C23" s="195" t="s">
        <v>125</v>
      </c>
      <c r="D23" s="162" t="s">
        <v>101</v>
      </c>
      <c r="E23" s="169">
        <v>1051</v>
      </c>
      <c r="F23" s="172"/>
      <c r="G23" s="173">
        <f t="shared" si="0"/>
        <v>0</v>
      </c>
      <c r="H23" s="172"/>
      <c r="I23" s="173">
        <f t="shared" si="1"/>
        <v>0</v>
      </c>
      <c r="J23" s="172"/>
      <c r="K23" s="173">
        <f t="shared" si="2"/>
        <v>0</v>
      </c>
      <c r="L23" s="173">
        <v>21</v>
      </c>
      <c r="M23" s="173">
        <f t="shared" si="3"/>
        <v>0</v>
      </c>
      <c r="N23" s="163">
        <v>0</v>
      </c>
      <c r="O23" s="163">
        <f t="shared" si="4"/>
        <v>0</v>
      </c>
      <c r="P23" s="163">
        <v>0</v>
      </c>
      <c r="Q23" s="163">
        <f t="shared" si="5"/>
        <v>0</v>
      </c>
      <c r="R23" s="163"/>
      <c r="S23" s="163"/>
      <c r="T23" s="164">
        <v>0.17100000000000001</v>
      </c>
      <c r="U23" s="163">
        <f t="shared" si="6"/>
        <v>179.72</v>
      </c>
      <c r="V23" s="153"/>
      <c r="W23" s="153"/>
      <c r="X23" s="153"/>
      <c r="Y23" s="153"/>
      <c r="Z23" s="153"/>
      <c r="AA23" s="153"/>
      <c r="AB23" s="153"/>
      <c r="AC23" s="153"/>
      <c r="AD23" s="153"/>
      <c r="AE23" s="153" t="s">
        <v>102</v>
      </c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54">
        <v>11</v>
      </c>
      <c r="B24" s="160" t="s">
        <v>126</v>
      </c>
      <c r="C24" s="195" t="s">
        <v>127</v>
      </c>
      <c r="D24" s="162" t="s">
        <v>107</v>
      </c>
      <c r="E24" s="169">
        <v>1430.4</v>
      </c>
      <c r="F24" s="172"/>
      <c r="G24" s="173">
        <f t="shared" si="0"/>
        <v>0</v>
      </c>
      <c r="H24" s="172"/>
      <c r="I24" s="173">
        <f t="shared" si="1"/>
        <v>0</v>
      </c>
      <c r="J24" s="172"/>
      <c r="K24" s="173">
        <f t="shared" si="2"/>
        <v>0</v>
      </c>
      <c r="L24" s="173">
        <v>21</v>
      </c>
      <c r="M24" s="173">
        <f t="shared" si="3"/>
        <v>0</v>
      </c>
      <c r="N24" s="163">
        <v>0</v>
      </c>
      <c r="O24" s="163">
        <f t="shared" si="4"/>
        <v>0</v>
      </c>
      <c r="P24" s="163">
        <v>0</v>
      </c>
      <c r="Q24" s="163">
        <f t="shared" si="5"/>
        <v>0</v>
      </c>
      <c r="R24" s="163"/>
      <c r="S24" s="163"/>
      <c r="T24" s="164">
        <v>0</v>
      </c>
      <c r="U24" s="163">
        <f t="shared" si="6"/>
        <v>0</v>
      </c>
      <c r="V24" s="153"/>
      <c r="W24" s="153"/>
      <c r="X24" s="153"/>
      <c r="Y24" s="153"/>
      <c r="Z24" s="153"/>
      <c r="AA24" s="153"/>
      <c r="AB24" s="153"/>
      <c r="AC24" s="153"/>
      <c r="AD24" s="153"/>
      <c r="AE24" s="153" t="s">
        <v>102</v>
      </c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x14ac:dyDescent="0.2">
      <c r="A25" s="155" t="s">
        <v>93</v>
      </c>
      <c r="B25" s="161" t="s">
        <v>52</v>
      </c>
      <c r="C25" s="197" t="s">
        <v>53</v>
      </c>
      <c r="D25" s="166"/>
      <c r="E25" s="171"/>
      <c r="F25" s="174"/>
      <c r="G25" s="174">
        <f>SUMIF(AE26:AE31,"&lt;&gt;NOR",G26:G31)</f>
        <v>0</v>
      </c>
      <c r="H25" s="174"/>
      <c r="I25" s="174">
        <f>SUM(I26:I31)</f>
        <v>0</v>
      </c>
      <c r="J25" s="174"/>
      <c r="K25" s="174">
        <f>SUM(K26:K31)</f>
        <v>0</v>
      </c>
      <c r="L25" s="174"/>
      <c r="M25" s="174">
        <f>SUM(M26:M31)</f>
        <v>0</v>
      </c>
      <c r="N25" s="167"/>
      <c r="O25" s="167">
        <f>SUM(O26:O31)</f>
        <v>0</v>
      </c>
      <c r="P25" s="167"/>
      <c r="Q25" s="167">
        <f>SUM(Q26:Q31)</f>
        <v>0</v>
      </c>
      <c r="R25" s="167"/>
      <c r="S25" s="167"/>
      <c r="T25" s="168"/>
      <c r="U25" s="167">
        <f>SUM(U26:U31)</f>
        <v>0</v>
      </c>
      <c r="AE25" t="s">
        <v>94</v>
      </c>
    </row>
    <row r="26" spans="1:60" outlineLevel="1" x14ac:dyDescent="0.2">
      <c r="A26" s="154">
        <v>12</v>
      </c>
      <c r="B26" s="160" t="s">
        <v>128</v>
      </c>
      <c r="C26" s="195" t="s">
        <v>129</v>
      </c>
      <c r="D26" s="162" t="s">
        <v>130</v>
      </c>
      <c r="E26" s="169">
        <v>1</v>
      </c>
      <c r="F26" s="172"/>
      <c r="G26" s="173">
        <f t="shared" ref="G26:G31" si="7">ROUND(E26*F26,2)</f>
        <v>0</v>
      </c>
      <c r="H26" s="172"/>
      <c r="I26" s="173">
        <f t="shared" ref="I26:I31" si="8">ROUND(E26*H26,2)</f>
        <v>0</v>
      </c>
      <c r="J26" s="172"/>
      <c r="K26" s="173">
        <f t="shared" ref="K26:K31" si="9">ROUND(E26*J26,2)</f>
        <v>0</v>
      </c>
      <c r="L26" s="173">
        <v>21</v>
      </c>
      <c r="M26" s="173">
        <f t="shared" ref="M26:M31" si="10">G26*(1+L26/100)</f>
        <v>0</v>
      </c>
      <c r="N26" s="163">
        <v>0</v>
      </c>
      <c r="O26" s="163">
        <f t="shared" ref="O26:O31" si="11">ROUND(E26*N26,5)</f>
        <v>0</v>
      </c>
      <c r="P26" s="163">
        <v>0</v>
      </c>
      <c r="Q26" s="163">
        <f t="shared" ref="Q26:Q31" si="12">ROUND(E26*P26,5)</f>
        <v>0</v>
      </c>
      <c r="R26" s="163"/>
      <c r="S26" s="163"/>
      <c r="T26" s="164">
        <v>0</v>
      </c>
      <c r="U26" s="163">
        <f t="shared" ref="U26:U31" si="13">ROUND(E26*T26,2)</f>
        <v>0</v>
      </c>
      <c r="V26" s="153"/>
      <c r="W26" s="153"/>
      <c r="X26" s="153"/>
      <c r="Y26" s="153"/>
      <c r="Z26" s="153"/>
      <c r="AA26" s="153"/>
      <c r="AB26" s="153"/>
      <c r="AC26" s="153"/>
      <c r="AD26" s="153"/>
      <c r="AE26" s="153" t="s">
        <v>102</v>
      </c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54">
        <v>13</v>
      </c>
      <c r="B27" s="160" t="s">
        <v>131</v>
      </c>
      <c r="C27" s="195" t="s">
        <v>132</v>
      </c>
      <c r="D27" s="162" t="s">
        <v>130</v>
      </c>
      <c r="E27" s="169">
        <v>1</v>
      </c>
      <c r="F27" s="172"/>
      <c r="G27" s="173">
        <f t="shared" si="7"/>
        <v>0</v>
      </c>
      <c r="H27" s="172"/>
      <c r="I27" s="173">
        <f t="shared" si="8"/>
        <v>0</v>
      </c>
      <c r="J27" s="172"/>
      <c r="K27" s="173">
        <f t="shared" si="9"/>
        <v>0</v>
      </c>
      <c r="L27" s="173">
        <v>21</v>
      </c>
      <c r="M27" s="173">
        <f t="shared" si="10"/>
        <v>0</v>
      </c>
      <c r="N27" s="163">
        <v>0</v>
      </c>
      <c r="O27" s="163">
        <f t="shared" si="11"/>
        <v>0</v>
      </c>
      <c r="P27" s="163">
        <v>0</v>
      </c>
      <c r="Q27" s="163">
        <f t="shared" si="12"/>
        <v>0</v>
      </c>
      <c r="R27" s="163"/>
      <c r="S27" s="163"/>
      <c r="T27" s="164">
        <v>0</v>
      </c>
      <c r="U27" s="163">
        <f t="shared" si="13"/>
        <v>0</v>
      </c>
      <c r="V27" s="153"/>
      <c r="W27" s="153"/>
      <c r="X27" s="153"/>
      <c r="Y27" s="153"/>
      <c r="Z27" s="153"/>
      <c r="AA27" s="153"/>
      <c r="AB27" s="153"/>
      <c r="AC27" s="153"/>
      <c r="AD27" s="153"/>
      <c r="AE27" s="153" t="s">
        <v>102</v>
      </c>
      <c r="AF27" s="153"/>
      <c r="AG27" s="153"/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54">
        <v>14</v>
      </c>
      <c r="B28" s="160" t="s">
        <v>133</v>
      </c>
      <c r="C28" s="195" t="s">
        <v>134</v>
      </c>
      <c r="D28" s="162" t="s">
        <v>130</v>
      </c>
      <c r="E28" s="169">
        <v>1</v>
      </c>
      <c r="F28" s="172"/>
      <c r="G28" s="173">
        <f t="shared" si="7"/>
        <v>0</v>
      </c>
      <c r="H28" s="172"/>
      <c r="I28" s="173">
        <f t="shared" si="8"/>
        <v>0</v>
      </c>
      <c r="J28" s="172"/>
      <c r="K28" s="173">
        <f t="shared" si="9"/>
        <v>0</v>
      </c>
      <c r="L28" s="173">
        <v>21</v>
      </c>
      <c r="M28" s="173">
        <f t="shared" si="10"/>
        <v>0</v>
      </c>
      <c r="N28" s="163">
        <v>0</v>
      </c>
      <c r="O28" s="163">
        <f t="shared" si="11"/>
        <v>0</v>
      </c>
      <c r="P28" s="163">
        <v>0</v>
      </c>
      <c r="Q28" s="163">
        <f t="shared" si="12"/>
        <v>0</v>
      </c>
      <c r="R28" s="163"/>
      <c r="S28" s="163"/>
      <c r="T28" s="164">
        <v>0</v>
      </c>
      <c r="U28" s="163">
        <f t="shared" si="13"/>
        <v>0</v>
      </c>
      <c r="V28" s="153"/>
      <c r="W28" s="153"/>
      <c r="X28" s="153"/>
      <c r="Y28" s="153"/>
      <c r="Z28" s="153"/>
      <c r="AA28" s="153"/>
      <c r="AB28" s="153"/>
      <c r="AC28" s="153"/>
      <c r="AD28" s="153"/>
      <c r="AE28" s="153" t="s">
        <v>102</v>
      </c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54">
        <v>15</v>
      </c>
      <c r="B29" s="160" t="s">
        <v>135</v>
      </c>
      <c r="C29" s="195" t="s">
        <v>136</v>
      </c>
      <c r="D29" s="162" t="s">
        <v>130</v>
      </c>
      <c r="E29" s="169">
        <v>1</v>
      </c>
      <c r="F29" s="172"/>
      <c r="G29" s="173">
        <f t="shared" si="7"/>
        <v>0</v>
      </c>
      <c r="H29" s="172"/>
      <c r="I29" s="173">
        <f t="shared" si="8"/>
        <v>0</v>
      </c>
      <c r="J29" s="172"/>
      <c r="K29" s="173">
        <f t="shared" si="9"/>
        <v>0</v>
      </c>
      <c r="L29" s="173">
        <v>21</v>
      </c>
      <c r="M29" s="173">
        <f t="shared" si="10"/>
        <v>0</v>
      </c>
      <c r="N29" s="163">
        <v>0</v>
      </c>
      <c r="O29" s="163">
        <f t="shared" si="11"/>
        <v>0</v>
      </c>
      <c r="P29" s="163">
        <v>0</v>
      </c>
      <c r="Q29" s="163">
        <f t="shared" si="12"/>
        <v>0</v>
      </c>
      <c r="R29" s="163"/>
      <c r="S29" s="163"/>
      <c r="T29" s="164">
        <v>0</v>
      </c>
      <c r="U29" s="163">
        <f t="shared" si="13"/>
        <v>0</v>
      </c>
      <c r="V29" s="153"/>
      <c r="W29" s="153"/>
      <c r="X29" s="153"/>
      <c r="Y29" s="153"/>
      <c r="Z29" s="153"/>
      <c r="AA29" s="153"/>
      <c r="AB29" s="153"/>
      <c r="AC29" s="153"/>
      <c r="AD29" s="153"/>
      <c r="AE29" s="153" t="s">
        <v>102</v>
      </c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22.5" outlineLevel="1" x14ac:dyDescent="0.2">
      <c r="A30" s="154">
        <v>16</v>
      </c>
      <c r="B30" s="160" t="s">
        <v>137</v>
      </c>
      <c r="C30" s="195" t="s">
        <v>138</v>
      </c>
      <c r="D30" s="162" t="s">
        <v>139</v>
      </c>
      <c r="E30" s="169">
        <v>1</v>
      </c>
      <c r="F30" s="172"/>
      <c r="G30" s="173">
        <f t="shared" si="7"/>
        <v>0</v>
      </c>
      <c r="H30" s="172"/>
      <c r="I30" s="173">
        <f t="shared" si="8"/>
        <v>0</v>
      </c>
      <c r="J30" s="172"/>
      <c r="K30" s="173">
        <f t="shared" si="9"/>
        <v>0</v>
      </c>
      <c r="L30" s="173">
        <v>21</v>
      </c>
      <c r="M30" s="173">
        <f t="shared" si="10"/>
        <v>0</v>
      </c>
      <c r="N30" s="163">
        <v>0</v>
      </c>
      <c r="O30" s="163">
        <f t="shared" si="11"/>
        <v>0</v>
      </c>
      <c r="P30" s="163">
        <v>0</v>
      </c>
      <c r="Q30" s="163">
        <f t="shared" si="12"/>
        <v>0</v>
      </c>
      <c r="R30" s="163"/>
      <c r="S30" s="163"/>
      <c r="T30" s="164">
        <v>0</v>
      </c>
      <c r="U30" s="163">
        <f t="shared" si="13"/>
        <v>0</v>
      </c>
      <c r="V30" s="153"/>
      <c r="W30" s="153"/>
      <c r="X30" s="153"/>
      <c r="Y30" s="153"/>
      <c r="Z30" s="153"/>
      <c r="AA30" s="153"/>
      <c r="AB30" s="153"/>
      <c r="AC30" s="153"/>
      <c r="AD30" s="153"/>
      <c r="AE30" s="153" t="s">
        <v>102</v>
      </c>
      <c r="AF30" s="153"/>
      <c r="AG30" s="153"/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154">
        <v>17</v>
      </c>
      <c r="B31" s="160" t="s">
        <v>140</v>
      </c>
      <c r="C31" s="195" t="s">
        <v>141</v>
      </c>
      <c r="D31" s="162" t="s">
        <v>139</v>
      </c>
      <c r="E31" s="169">
        <v>1</v>
      </c>
      <c r="F31" s="172"/>
      <c r="G31" s="173">
        <f t="shared" si="7"/>
        <v>0</v>
      </c>
      <c r="H31" s="172"/>
      <c r="I31" s="173">
        <f t="shared" si="8"/>
        <v>0</v>
      </c>
      <c r="J31" s="172"/>
      <c r="K31" s="173">
        <f t="shared" si="9"/>
        <v>0</v>
      </c>
      <c r="L31" s="173">
        <v>21</v>
      </c>
      <c r="M31" s="173">
        <f t="shared" si="10"/>
        <v>0</v>
      </c>
      <c r="N31" s="163">
        <v>0</v>
      </c>
      <c r="O31" s="163">
        <f t="shared" si="11"/>
        <v>0</v>
      </c>
      <c r="P31" s="163">
        <v>0</v>
      </c>
      <c r="Q31" s="163">
        <f t="shared" si="12"/>
        <v>0</v>
      </c>
      <c r="R31" s="163"/>
      <c r="S31" s="163"/>
      <c r="T31" s="164">
        <v>0</v>
      </c>
      <c r="U31" s="163">
        <f t="shared" si="13"/>
        <v>0</v>
      </c>
      <c r="V31" s="153"/>
      <c r="W31" s="153"/>
      <c r="X31" s="153"/>
      <c r="Y31" s="153"/>
      <c r="Z31" s="153"/>
      <c r="AA31" s="153"/>
      <c r="AB31" s="153"/>
      <c r="AC31" s="153"/>
      <c r="AD31" s="153"/>
      <c r="AE31" s="153" t="s">
        <v>102</v>
      </c>
      <c r="AF31" s="153"/>
      <c r="AG31" s="153"/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x14ac:dyDescent="0.2">
      <c r="A32" s="155" t="s">
        <v>93</v>
      </c>
      <c r="B32" s="161" t="s">
        <v>54</v>
      </c>
      <c r="C32" s="197" t="s">
        <v>55</v>
      </c>
      <c r="D32" s="166"/>
      <c r="E32" s="171"/>
      <c r="F32" s="174"/>
      <c r="G32" s="174">
        <f>SUMIF(AE33:AE47,"&lt;&gt;NOR",G33:G47)</f>
        <v>0</v>
      </c>
      <c r="H32" s="174"/>
      <c r="I32" s="174">
        <f>SUM(I33:I47)</f>
        <v>0</v>
      </c>
      <c r="J32" s="174"/>
      <c r="K32" s="174">
        <f>SUM(K33:K47)</f>
        <v>0</v>
      </c>
      <c r="L32" s="174"/>
      <c r="M32" s="174">
        <f>SUM(M33:M47)</f>
        <v>0</v>
      </c>
      <c r="N32" s="167"/>
      <c r="O32" s="167">
        <f>SUM(O33:O47)</f>
        <v>2307.9770399999998</v>
      </c>
      <c r="P32" s="167"/>
      <c r="Q32" s="167">
        <f>SUM(Q33:Q47)</f>
        <v>0</v>
      </c>
      <c r="R32" s="167"/>
      <c r="S32" s="167"/>
      <c r="T32" s="168"/>
      <c r="U32" s="167">
        <f>SUM(U33:U47)</f>
        <v>504.95</v>
      </c>
      <c r="AE32" t="s">
        <v>94</v>
      </c>
    </row>
    <row r="33" spans="1:60" outlineLevel="1" x14ac:dyDescent="0.2">
      <c r="A33" s="154">
        <v>18</v>
      </c>
      <c r="B33" s="160" t="s">
        <v>142</v>
      </c>
      <c r="C33" s="195" t="s">
        <v>143</v>
      </c>
      <c r="D33" s="162" t="s">
        <v>101</v>
      </c>
      <c r="E33" s="169">
        <v>1788.6</v>
      </c>
      <c r="F33" s="172"/>
      <c r="G33" s="173">
        <f>ROUND(E33*F33,2)</f>
        <v>0</v>
      </c>
      <c r="H33" s="172"/>
      <c r="I33" s="173">
        <f>ROUND(E33*H33,2)</f>
        <v>0</v>
      </c>
      <c r="J33" s="172"/>
      <c r="K33" s="173">
        <f>ROUND(E33*J33,2)</f>
        <v>0</v>
      </c>
      <c r="L33" s="173">
        <v>21</v>
      </c>
      <c r="M33" s="173">
        <f>G33*(1+L33/100)</f>
        <v>0</v>
      </c>
      <c r="N33" s="163">
        <v>0.441</v>
      </c>
      <c r="O33" s="163">
        <f>ROUND(E33*N33,5)</f>
        <v>788.77260000000001</v>
      </c>
      <c r="P33" s="163">
        <v>0</v>
      </c>
      <c r="Q33" s="163">
        <f>ROUND(E33*P33,5)</f>
        <v>0</v>
      </c>
      <c r="R33" s="163"/>
      <c r="S33" s="163"/>
      <c r="T33" s="164">
        <v>2.9000000000000001E-2</v>
      </c>
      <c r="U33" s="163">
        <f>ROUND(E33*T33,2)</f>
        <v>51.87</v>
      </c>
      <c r="V33" s="153"/>
      <c r="W33" s="153"/>
      <c r="X33" s="153"/>
      <c r="Y33" s="153"/>
      <c r="Z33" s="153"/>
      <c r="AA33" s="153"/>
      <c r="AB33" s="153"/>
      <c r="AC33" s="153"/>
      <c r="AD33" s="153"/>
      <c r="AE33" s="153" t="s">
        <v>102</v>
      </c>
      <c r="AF33" s="153"/>
      <c r="AG33" s="153"/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54">
        <v>19</v>
      </c>
      <c r="B34" s="160" t="s">
        <v>144</v>
      </c>
      <c r="C34" s="195" t="s">
        <v>145</v>
      </c>
      <c r="D34" s="162" t="s">
        <v>101</v>
      </c>
      <c r="E34" s="169">
        <v>1788.6</v>
      </c>
      <c r="F34" s="172"/>
      <c r="G34" s="173">
        <f>ROUND(E34*F34,2)</f>
        <v>0</v>
      </c>
      <c r="H34" s="172"/>
      <c r="I34" s="173">
        <f>ROUND(E34*H34,2)</f>
        <v>0</v>
      </c>
      <c r="J34" s="172"/>
      <c r="K34" s="173">
        <f>ROUND(E34*J34,2)</f>
        <v>0</v>
      </c>
      <c r="L34" s="173">
        <v>21</v>
      </c>
      <c r="M34" s="173">
        <f>G34*(1+L34/100)</f>
        <v>0</v>
      </c>
      <c r="N34" s="163">
        <v>0.59850000000000003</v>
      </c>
      <c r="O34" s="163">
        <f>ROUND(E34*N34,5)</f>
        <v>1070.4771000000001</v>
      </c>
      <c r="P34" s="163">
        <v>0</v>
      </c>
      <c r="Q34" s="163">
        <f>ROUND(E34*P34,5)</f>
        <v>0</v>
      </c>
      <c r="R34" s="163"/>
      <c r="S34" s="163"/>
      <c r="T34" s="164">
        <v>2.3E-2</v>
      </c>
      <c r="U34" s="163">
        <f>ROUND(E34*T34,2)</f>
        <v>41.14</v>
      </c>
      <c r="V34" s="153"/>
      <c r="W34" s="153"/>
      <c r="X34" s="153"/>
      <c r="Y34" s="153"/>
      <c r="Z34" s="153"/>
      <c r="AA34" s="153"/>
      <c r="AB34" s="153"/>
      <c r="AC34" s="153"/>
      <c r="AD34" s="153"/>
      <c r="AE34" s="153" t="s">
        <v>102</v>
      </c>
      <c r="AF34" s="153"/>
      <c r="AG34" s="153"/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54"/>
      <c r="B35" s="160"/>
      <c r="C35" s="196" t="s">
        <v>146</v>
      </c>
      <c r="D35" s="165"/>
      <c r="E35" s="170">
        <v>1626</v>
      </c>
      <c r="F35" s="173"/>
      <c r="G35" s="173"/>
      <c r="H35" s="173"/>
      <c r="I35" s="173"/>
      <c r="J35" s="173"/>
      <c r="K35" s="173"/>
      <c r="L35" s="173"/>
      <c r="M35" s="173"/>
      <c r="N35" s="163"/>
      <c r="O35" s="163"/>
      <c r="P35" s="163"/>
      <c r="Q35" s="163"/>
      <c r="R35" s="163"/>
      <c r="S35" s="163"/>
      <c r="T35" s="164"/>
      <c r="U35" s="163"/>
      <c r="V35" s="153"/>
      <c r="W35" s="153"/>
      <c r="X35" s="153"/>
      <c r="Y35" s="153"/>
      <c r="Z35" s="153"/>
      <c r="AA35" s="153"/>
      <c r="AB35" s="153"/>
      <c r="AC35" s="153"/>
      <c r="AD35" s="153"/>
      <c r="AE35" s="153" t="s">
        <v>104</v>
      </c>
      <c r="AF35" s="153">
        <v>0</v>
      </c>
      <c r="AG35" s="153"/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54"/>
      <c r="B36" s="160"/>
      <c r="C36" s="196" t="s">
        <v>147</v>
      </c>
      <c r="D36" s="165"/>
      <c r="E36" s="170">
        <v>162.6</v>
      </c>
      <c r="F36" s="173"/>
      <c r="G36" s="173"/>
      <c r="H36" s="173"/>
      <c r="I36" s="173"/>
      <c r="J36" s="173"/>
      <c r="K36" s="173"/>
      <c r="L36" s="173"/>
      <c r="M36" s="173"/>
      <c r="N36" s="163"/>
      <c r="O36" s="163"/>
      <c r="P36" s="163"/>
      <c r="Q36" s="163"/>
      <c r="R36" s="163"/>
      <c r="S36" s="163"/>
      <c r="T36" s="164"/>
      <c r="U36" s="163"/>
      <c r="V36" s="153"/>
      <c r="W36" s="153"/>
      <c r="X36" s="153"/>
      <c r="Y36" s="153"/>
      <c r="Z36" s="153"/>
      <c r="AA36" s="153"/>
      <c r="AB36" s="153"/>
      <c r="AC36" s="153"/>
      <c r="AD36" s="153"/>
      <c r="AE36" s="153" t="s">
        <v>104</v>
      </c>
      <c r="AF36" s="153">
        <v>0</v>
      </c>
      <c r="AG36" s="153"/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54">
        <v>20</v>
      </c>
      <c r="B37" s="160" t="s">
        <v>148</v>
      </c>
      <c r="C37" s="195" t="s">
        <v>149</v>
      </c>
      <c r="D37" s="162" t="s">
        <v>101</v>
      </c>
      <c r="E37" s="169">
        <v>54</v>
      </c>
      <c r="F37" s="172"/>
      <c r="G37" s="173">
        <f>ROUND(E37*F37,2)</f>
        <v>0</v>
      </c>
      <c r="H37" s="172"/>
      <c r="I37" s="173">
        <f>ROUND(E37*H37,2)</f>
        <v>0</v>
      </c>
      <c r="J37" s="172"/>
      <c r="K37" s="173">
        <f>ROUND(E37*J37,2)</f>
        <v>0</v>
      </c>
      <c r="L37" s="173">
        <v>21</v>
      </c>
      <c r="M37" s="173">
        <f>G37*(1+L37/100)</f>
        <v>0</v>
      </c>
      <c r="N37" s="163">
        <v>0.38313999999999998</v>
      </c>
      <c r="O37" s="163">
        <f>ROUND(E37*N37,5)</f>
        <v>20.68956</v>
      </c>
      <c r="P37" s="163">
        <v>0</v>
      </c>
      <c r="Q37" s="163">
        <f>ROUND(E37*P37,5)</f>
        <v>0</v>
      </c>
      <c r="R37" s="163"/>
      <c r="S37" s="163"/>
      <c r="T37" s="164">
        <v>2.5999999999999999E-2</v>
      </c>
      <c r="U37" s="163">
        <f>ROUND(E37*T37,2)</f>
        <v>1.4</v>
      </c>
      <c r="V37" s="153"/>
      <c r="W37" s="153"/>
      <c r="X37" s="153"/>
      <c r="Y37" s="153"/>
      <c r="Z37" s="153"/>
      <c r="AA37" s="153"/>
      <c r="AB37" s="153"/>
      <c r="AC37" s="153"/>
      <c r="AD37" s="153"/>
      <c r="AE37" s="153" t="s">
        <v>102</v>
      </c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54"/>
      <c r="B38" s="160"/>
      <c r="C38" s="196" t="s">
        <v>150</v>
      </c>
      <c r="D38" s="165"/>
      <c r="E38" s="170">
        <v>54</v>
      </c>
      <c r="F38" s="173"/>
      <c r="G38" s="173"/>
      <c r="H38" s="173"/>
      <c r="I38" s="173"/>
      <c r="J38" s="173"/>
      <c r="K38" s="173"/>
      <c r="L38" s="173"/>
      <c r="M38" s="173"/>
      <c r="N38" s="163"/>
      <c r="O38" s="163"/>
      <c r="P38" s="163"/>
      <c r="Q38" s="163"/>
      <c r="R38" s="163"/>
      <c r="S38" s="163"/>
      <c r="T38" s="164"/>
      <c r="U38" s="163"/>
      <c r="V38" s="153"/>
      <c r="W38" s="153"/>
      <c r="X38" s="153"/>
      <c r="Y38" s="153"/>
      <c r="Z38" s="153"/>
      <c r="AA38" s="153"/>
      <c r="AB38" s="153"/>
      <c r="AC38" s="153"/>
      <c r="AD38" s="153"/>
      <c r="AE38" s="153" t="s">
        <v>104</v>
      </c>
      <c r="AF38" s="153">
        <v>0</v>
      </c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54">
        <v>21</v>
      </c>
      <c r="B39" s="160" t="s">
        <v>151</v>
      </c>
      <c r="C39" s="195" t="s">
        <v>152</v>
      </c>
      <c r="D39" s="162" t="s">
        <v>101</v>
      </c>
      <c r="E39" s="169">
        <v>1788.6</v>
      </c>
      <c r="F39" s="172"/>
      <c r="G39" s="173">
        <f>ROUND(E39*F39,2)</f>
        <v>0</v>
      </c>
      <c r="H39" s="172"/>
      <c r="I39" s="173">
        <f>ROUND(E39*H39,2)</f>
        <v>0</v>
      </c>
      <c r="J39" s="172"/>
      <c r="K39" s="173">
        <f>ROUND(E39*J39,2)</f>
        <v>0</v>
      </c>
      <c r="L39" s="173">
        <v>21</v>
      </c>
      <c r="M39" s="173">
        <f>G39*(1+L39/100)</f>
        <v>0</v>
      </c>
      <c r="N39" s="163">
        <v>0</v>
      </c>
      <c r="O39" s="163">
        <f>ROUND(E39*N39,5)</f>
        <v>0</v>
      </c>
      <c r="P39" s="163">
        <v>0</v>
      </c>
      <c r="Q39" s="163">
        <f>ROUND(E39*P39,5)</f>
        <v>0</v>
      </c>
      <c r="R39" s="163"/>
      <c r="S39" s="163"/>
      <c r="T39" s="164">
        <v>9.0999999999999998E-2</v>
      </c>
      <c r="U39" s="163">
        <f>ROUND(E39*T39,2)</f>
        <v>162.76</v>
      </c>
      <c r="V39" s="153"/>
      <c r="W39" s="153"/>
      <c r="X39" s="153"/>
      <c r="Y39" s="153"/>
      <c r="Z39" s="153"/>
      <c r="AA39" s="153"/>
      <c r="AB39" s="153"/>
      <c r="AC39" s="153"/>
      <c r="AD39" s="153"/>
      <c r="AE39" s="153" t="s">
        <v>102</v>
      </c>
      <c r="AF39" s="153"/>
      <c r="AG39" s="153"/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54">
        <v>22</v>
      </c>
      <c r="B40" s="160" t="s">
        <v>153</v>
      </c>
      <c r="C40" s="195" t="s">
        <v>154</v>
      </c>
      <c r="D40" s="162" t="s">
        <v>101</v>
      </c>
      <c r="E40" s="169">
        <v>1656</v>
      </c>
      <c r="F40" s="172"/>
      <c r="G40" s="173">
        <f>ROUND(E40*F40,2)</f>
        <v>0</v>
      </c>
      <c r="H40" s="172"/>
      <c r="I40" s="173">
        <f>ROUND(E40*H40,2)</f>
        <v>0</v>
      </c>
      <c r="J40" s="172"/>
      <c r="K40" s="173">
        <f>ROUND(E40*J40,2)</f>
        <v>0</v>
      </c>
      <c r="L40" s="173">
        <v>21</v>
      </c>
      <c r="M40" s="173">
        <f>G40*(1+L40/100)</f>
        <v>0</v>
      </c>
      <c r="N40" s="163">
        <v>7.1000000000000002E-4</v>
      </c>
      <c r="O40" s="163">
        <f>ROUND(E40*N40,5)</f>
        <v>1.1757599999999999</v>
      </c>
      <c r="P40" s="163">
        <v>0</v>
      </c>
      <c r="Q40" s="163">
        <f>ROUND(E40*P40,5)</f>
        <v>0</v>
      </c>
      <c r="R40" s="163"/>
      <c r="S40" s="163"/>
      <c r="T40" s="164">
        <v>2E-3</v>
      </c>
      <c r="U40" s="163">
        <f>ROUND(E40*T40,2)</f>
        <v>3.31</v>
      </c>
      <c r="V40" s="153"/>
      <c r="W40" s="153"/>
      <c r="X40" s="153"/>
      <c r="Y40" s="153"/>
      <c r="Z40" s="153"/>
      <c r="AA40" s="153"/>
      <c r="AB40" s="153"/>
      <c r="AC40" s="153"/>
      <c r="AD40" s="153"/>
      <c r="AE40" s="153" t="s">
        <v>102</v>
      </c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54">
        <v>23</v>
      </c>
      <c r="B41" s="160" t="s">
        <v>155</v>
      </c>
      <c r="C41" s="195" t="s">
        <v>156</v>
      </c>
      <c r="D41" s="162" t="s">
        <v>101</v>
      </c>
      <c r="E41" s="169">
        <v>1656</v>
      </c>
      <c r="F41" s="172"/>
      <c r="G41" s="173">
        <f>ROUND(E41*F41,2)</f>
        <v>0</v>
      </c>
      <c r="H41" s="172"/>
      <c r="I41" s="173">
        <f>ROUND(E41*H41,2)</f>
        <v>0</v>
      </c>
      <c r="J41" s="172"/>
      <c r="K41" s="173">
        <f>ROUND(E41*J41,2)</f>
        <v>0</v>
      </c>
      <c r="L41" s="173">
        <v>21</v>
      </c>
      <c r="M41" s="173">
        <f>G41*(1+L41/100)</f>
        <v>0</v>
      </c>
      <c r="N41" s="163">
        <v>0.12715000000000001</v>
      </c>
      <c r="O41" s="163">
        <f>ROUND(E41*N41,5)</f>
        <v>210.56039999999999</v>
      </c>
      <c r="P41" s="163">
        <v>0</v>
      </c>
      <c r="Q41" s="163">
        <f>ROUND(E41*P41,5)</f>
        <v>0</v>
      </c>
      <c r="R41" s="163"/>
      <c r="S41" s="163"/>
      <c r="T41" s="164">
        <v>7.1999999999999995E-2</v>
      </c>
      <c r="U41" s="163">
        <f>ROUND(E41*T41,2)</f>
        <v>119.23</v>
      </c>
      <c r="V41" s="153"/>
      <c r="W41" s="153"/>
      <c r="X41" s="153"/>
      <c r="Y41" s="153"/>
      <c r="Z41" s="153"/>
      <c r="AA41" s="153"/>
      <c r="AB41" s="153"/>
      <c r="AC41" s="153"/>
      <c r="AD41" s="153"/>
      <c r="AE41" s="153" t="s">
        <v>102</v>
      </c>
      <c r="AF41" s="153"/>
      <c r="AG41" s="153"/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54"/>
      <c r="B42" s="160"/>
      <c r="C42" s="196" t="s">
        <v>157</v>
      </c>
      <c r="D42" s="165"/>
      <c r="E42" s="170">
        <v>1626</v>
      </c>
      <c r="F42" s="173"/>
      <c r="G42" s="173"/>
      <c r="H42" s="173"/>
      <c r="I42" s="173"/>
      <c r="J42" s="173"/>
      <c r="K42" s="173"/>
      <c r="L42" s="173"/>
      <c r="M42" s="173"/>
      <c r="N42" s="163"/>
      <c r="O42" s="163"/>
      <c r="P42" s="163"/>
      <c r="Q42" s="163"/>
      <c r="R42" s="163"/>
      <c r="S42" s="163"/>
      <c r="T42" s="164"/>
      <c r="U42" s="163"/>
      <c r="V42" s="153"/>
      <c r="W42" s="153"/>
      <c r="X42" s="153"/>
      <c r="Y42" s="153"/>
      <c r="Z42" s="153"/>
      <c r="AA42" s="153"/>
      <c r="AB42" s="153"/>
      <c r="AC42" s="153"/>
      <c r="AD42" s="153"/>
      <c r="AE42" s="153" t="s">
        <v>104</v>
      </c>
      <c r="AF42" s="153">
        <v>0</v>
      </c>
      <c r="AG42" s="153"/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54"/>
      <c r="B43" s="160"/>
      <c r="C43" s="196" t="s">
        <v>158</v>
      </c>
      <c r="D43" s="165"/>
      <c r="E43" s="170">
        <v>30</v>
      </c>
      <c r="F43" s="173"/>
      <c r="G43" s="173"/>
      <c r="H43" s="173"/>
      <c r="I43" s="173"/>
      <c r="J43" s="173"/>
      <c r="K43" s="173"/>
      <c r="L43" s="173"/>
      <c r="M43" s="173"/>
      <c r="N43" s="163"/>
      <c r="O43" s="163"/>
      <c r="P43" s="163"/>
      <c r="Q43" s="163"/>
      <c r="R43" s="163"/>
      <c r="S43" s="163"/>
      <c r="T43" s="164"/>
      <c r="U43" s="163"/>
      <c r="V43" s="153"/>
      <c r="W43" s="153"/>
      <c r="X43" s="153"/>
      <c r="Y43" s="153"/>
      <c r="Z43" s="153"/>
      <c r="AA43" s="153"/>
      <c r="AB43" s="153"/>
      <c r="AC43" s="153"/>
      <c r="AD43" s="153"/>
      <c r="AE43" s="153" t="s">
        <v>104</v>
      </c>
      <c r="AF43" s="153">
        <v>0</v>
      </c>
      <c r="AG43" s="153"/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54">
        <v>24</v>
      </c>
      <c r="B44" s="160" t="s">
        <v>159</v>
      </c>
      <c r="C44" s="195" t="s">
        <v>160</v>
      </c>
      <c r="D44" s="162" t="s">
        <v>101</v>
      </c>
      <c r="E44" s="169">
        <v>1656</v>
      </c>
      <c r="F44" s="172"/>
      <c r="G44" s="173">
        <f>ROUND(E44*F44,2)</f>
        <v>0</v>
      </c>
      <c r="H44" s="172"/>
      <c r="I44" s="173">
        <f>ROUND(E44*H44,2)</f>
        <v>0</v>
      </c>
      <c r="J44" s="172"/>
      <c r="K44" s="173">
        <f>ROUND(E44*J44,2)</f>
        <v>0</v>
      </c>
      <c r="L44" s="173">
        <v>21</v>
      </c>
      <c r="M44" s="173">
        <f>G44*(1+L44/100)</f>
        <v>0</v>
      </c>
      <c r="N44" s="163">
        <v>0.12817999999999999</v>
      </c>
      <c r="O44" s="163">
        <f>ROUND(E44*N44,5)</f>
        <v>212.26607999999999</v>
      </c>
      <c r="P44" s="163">
        <v>0</v>
      </c>
      <c r="Q44" s="163">
        <f>ROUND(E44*P44,5)</f>
        <v>0</v>
      </c>
      <c r="R44" s="163"/>
      <c r="S44" s="163"/>
      <c r="T44" s="164">
        <v>7.1999999999999995E-2</v>
      </c>
      <c r="U44" s="163">
        <f>ROUND(E44*T44,2)</f>
        <v>119.23</v>
      </c>
      <c r="V44" s="153"/>
      <c r="W44" s="153"/>
      <c r="X44" s="153"/>
      <c r="Y44" s="153"/>
      <c r="Z44" s="153"/>
      <c r="AA44" s="153"/>
      <c r="AB44" s="153"/>
      <c r="AC44" s="153"/>
      <c r="AD44" s="153"/>
      <c r="AE44" s="153" t="s">
        <v>102</v>
      </c>
      <c r="AF44" s="153"/>
      <c r="AG44" s="153"/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54">
        <v>25</v>
      </c>
      <c r="B45" s="160" t="s">
        <v>161</v>
      </c>
      <c r="C45" s="195" t="s">
        <v>162</v>
      </c>
      <c r="D45" s="162" t="s">
        <v>101</v>
      </c>
      <c r="E45" s="169">
        <v>12.57</v>
      </c>
      <c r="F45" s="172"/>
      <c r="G45" s="173">
        <f>ROUND(E45*F45,2)</f>
        <v>0</v>
      </c>
      <c r="H45" s="172"/>
      <c r="I45" s="173">
        <f>ROUND(E45*H45,2)</f>
        <v>0</v>
      </c>
      <c r="J45" s="172"/>
      <c r="K45" s="173">
        <f>ROUND(E45*J45,2)</f>
        <v>0</v>
      </c>
      <c r="L45" s="173">
        <v>21</v>
      </c>
      <c r="M45" s="173">
        <f>G45*(1+L45/100)</f>
        <v>0</v>
      </c>
      <c r="N45" s="163">
        <v>7.3899999999999993E-2</v>
      </c>
      <c r="O45" s="163">
        <f>ROUND(E45*N45,5)</f>
        <v>0.92891999999999997</v>
      </c>
      <c r="P45" s="163">
        <v>0</v>
      </c>
      <c r="Q45" s="163">
        <f>ROUND(E45*P45,5)</f>
        <v>0</v>
      </c>
      <c r="R45" s="163"/>
      <c r="S45" s="163"/>
      <c r="T45" s="164">
        <v>0.47799999999999998</v>
      </c>
      <c r="U45" s="163">
        <f>ROUND(E45*T45,2)</f>
        <v>6.01</v>
      </c>
      <c r="V45" s="153"/>
      <c r="W45" s="153"/>
      <c r="X45" s="153"/>
      <c r="Y45" s="153"/>
      <c r="Z45" s="153"/>
      <c r="AA45" s="153"/>
      <c r="AB45" s="153"/>
      <c r="AC45" s="153"/>
      <c r="AD45" s="153"/>
      <c r="AE45" s="153" t="s">
        <v>102</v>
      </c>
      <c r="AF45" s="153"/>
      <c r="AG45" s="153"/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54">
        <v>26</v>
      </c>
      <c r="B46" s="160" t="s">
        <v>163</v>
      </c>
      <c r="C46" s="195" t="s">
        <v>164</v>
      </c>
      <c r="D46" s="162" t="s">
        <v>101</v>
      </c>
      <c r="E46" s="169">
        <v>1788.6</v>
      </c>
      <c r="F46" s="172"/>
      <c r="G46" s="173">
        <f>ROUND(E46*F46,2)</f>
        <v>0</v>
      </c>
      <c r="H46" s="172"/>
      <c r="I46" s="173">
        <f>ROUND(E46*H46,2)</f>
        <v>0</v>
      </c>
      <c r="J46" s="172"/>
      <c r="K46" s="173">
        <f>ROUND(E46*J46,2)</f>
        <v>0</v>
      </c>
      <c r="L46" s="173">
        <v>21</v>
      </c>
      <c r="M46" s="173">
        <f>G46*(1+L46/100)</f>
        <v>0</v>
      </c>
      <c r="N46" s="163">
        <v>5.0000000000000001E-4</v>
      </c>
      <c r="O46" s="163">
        <f>ROUND(E46*N46,5)</f>
        <v>0.89429999999999998</v>
      </c>
      <c r="P46" s="163">
        <v>0</v>
      </c>
      <c r="Q46" s="163">
        <f>ROUND(E46*P46,5)</f>
        <v>0</v>
      </c>
      <c r="R46" s="163"/>
      <c r="S46" s="163"/>
      <c r="T46" s="164">
        <v>0</v>
      </c>
      <c r="U46" s="163">
        <f>ROUND(E46*T46,2)</f>
        <v>0</v>
      </c>
      <c r="V46" s="153"/>
      <c r="W46" s="153"/>
      <c r="X46" s="153"/>
      <c r="Y46" s="153"/>
      <c r="Z46" s="153"/>
      <c r="AA46" s="153"/>
      <c r="AB46" s="153"/>
      <c r="AC46" s="153"/>
      <c r="AD46" s="153"/>
      <c r="AE46" s="153" t="s">
        <v>165</v>
      </c>
      <c r="AF46" s="153"/>
      <c r="AG46" s="153"/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ht="22.5" outlineLevel="1" x14ac:dyDescent="0.2">
      <c r="A47" s="154">
        <v>27</v>
      </c>
      <c r="B47" s="160" t="s">
        <v>166</v>
      </c>
      <c r="C47" s="195" t="s">
        <v>167</v>
      </c>
      <c r="D47" s="162" t="s">
        <v>101</v>
      </c>
      <c r="E47" s="169">
        <v>12.57</v>
      </c>
      <c r="F47" s="172"/>
      <c r="G47" s="173">
        <f>ROUND(E47*F47,2)</f>
        <v>0</v>
      </c>
      <c r="H47" s="172"/>
      <c r="I47" s="173">
        <f>ROUND(E47*H47,2)</f>
        <v>0</v>
      </c>
      <c r="J47" s="172"/>
      <c r="K47" s="173">
        <f>ROUND(E47*J47,2)</f>
        <v>0</v>
      </c>
      <c r="L47" s="173">
        <v>21</v>
      </c>
      <c r="M47" s="173">
        <f>G47*(1+L47/100)</f>
        <v>0</v>
      </c>
      <c r="N47" s="163">
        <v>0.17599999999999999</v>
      </c>
      <c r="O47" s="163">
        <f>ROUND(E47*N47,5)</f>
        <v>2.2123200000000001</v>
      </c>
      <c r="P47" s="163">
        <v>0</v>
      </c>
      <c r="Q47" s="163">
        <f>ROUND(E47*P47,5)</f>
        <v>0</v>
      </c>
      <c r="R47" s="163"/>
      <c r="S47" s="163"/>
      <c r="T47" s="164">
        <v>0</v>
      </c>
      <c r="U47" s="163">
        <f>ROUND(E47*T47,2)</f>
        <v>0</v>
      </c>
      <c r="V47" s="153"/>
      <c r="W47" s="153"/>
      <c r="X47" s="153"/>
      <c r="Y47" s="153"/>
      <c r="Z47" s="153"/>
      <c r="AA47" s="153"/>
      <c r="AB47" s="153"/>
      <c r="AC47" s="153"/>
      <c r="AD47" s="153"/>
      <c r="AE47" s="153" t="s">
        <v>165</v>
      </c>
      <c r="AF47" s="153"/>
      <c r="AG47" s="153"/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x14ac:dyDescent="0.2">
      <c r="A48" s="155" t="s">
        <v>93</v>
      </c>
      <c r="B48" s="161" t="s">
        <v>56</v>
      </c>
      <c r="C48" s="197" t="s">
        <v>57</v>
      </c>
      <c r="D48" s="166"/>
      <c r="E48" s="171"/>
      <c r="F48" s="174"/>
      <c r="G48" s="174">
        <f>SUMIF(AE49:AE58,"&lt;&gt;NOR",G49:G58)</f>
        <v>0</v>
      </c>
      <c r="H48" s="174"/>
      <c r="I48" s="174">
        <f>SUM(I49:I58)</f>
        <v>0</v>
      </c>
      <c r="J48" s="174"/>
      <c r="K48" s="174">
        <f>SUM(K49:K58)</f>
        <v>0</v>
      </c>
      <c r="L48" s="174"/>
      <c r="M48" s="174">
        <f>SUM(M49:M58)</f>
        <v>0</v>
      </c>
      <c r="N48" s="167"/>
      <c r="O48" s="167">
        <f>SUM(O49:O58)</f>
        <v>301.53075999999993</v>
      </c>
      <c r="P48" s="167"/>
      <c r="Q48" s="167">
        <f>SUM(Q49:Q58)</f>
        <v>0</v>
      </c>
      <c r="R48" s="167"/>
      <c r="S48" s="167"/>
      <c r="T48" s="168"/>
      <c r="U48" s="167">
        <f>SUM(U49:U58)</f>
        <v>265.06</v>
      </c>
      <c r="AE48" t="s">
        <v>94</v>
      </c>
    </row>
    <row r="49" spans="1:60" ht="22.5" outlineLevel="1" x14ac:dyDescent="0.2">
      <c r="A49" s="154">
        <v>28</v>
      </c>
      <c r="B49" s="160" t="s">
        <v>168</v>
      </c>
      <c r="C49" s="195" t="s">
        <v>169</v>
      </c>
      <c r="D49" s="162" t="s">
        <v>170</v>
      </c>
      <c r="E49" s="169">
        <v>1369.5</v>
      </c>
      <c r="F49" s="172"/>
      <c r="G49" s="173">
        <f t="shared" ref="G49:G54" si="14">ROUND(E49*F49,2)</f>
        <v>0</v>
      </c>
      <c r="H49" s="172"/>
      <c r="I49" s="173">
        <f t="shared" ref="I49:I54" si="15">ROUND(E49*H49,2)</f>
        <v>0</v>
      </c>
      <c r="J49" s="172"/>
      <c r="K49" s="173">
        <f t="shared" ref="K49:K54" si="16">ROUND(E49*J49,2)</f>
        <v>0</v>
      </c>
      <c r="L49" s="173">
        <v>21</v>
      </c>
      <c r="M49" s="173">
        <f t="shared" ref="M49:M54" si="17">G49*(1+L49/100)</f>
        <v>0</v>
      </c>
      <c r="N49" s="163">
        <v>0.19189000000000001</v>
      </c>
      <c r="O49" s="163">
        <f t="shared" ref="O49:O54" si="18">ROUND(E49*N49,5)</f>
        <v>262.79336000000001</v>
      </c>
      <c r="P49" s="163">
        <v>0</v>
      </c>
      <c r="Q49" s="163">
        <f t="shared" ref="Q49:Q54" si="19">ROUND(E49*P49,5)</f>
        <v>0</v>
      </c>
      <c r="R49" s="163"/>
      <c r="S49" s="163"/>
      <c r="T49" s="164">
        <v>0.16200000000000001</v>
      </c>
      <c r="U49" s="163">
        <f t="shared" ref="U49:U54" si="20">ROUND(E49*T49,2)</f>
        <v>221.86</v>
      </c>
      <c r="V49" s="153"/>
      <c r="W49" s="153"/>
      <c r="X49" s="153"/>
      <c r="Y49" s="153"/>
      <c r="Z49" s="153"/>
      <c r="AA49" s="153"/>
      <c r="AB49" s="153"/>
      <c r="AC49" s="153"/>
      <c r="AD49" s="153"/>
      <c r="AE49" s="153" t="s">
        <v>102</v>
      </c>
      <c r="AF49" s="153"/>
      <c r="AG49" s="153"/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ht="33.75" outlineLevel="1" x14ac:dyDescent="0.2">
      <c r="A50" s="154">
        <v>29</v>
      </c>
      <c r="B50" s="160" t="s">
        <v>171</v>
      </c>
      <c r="C50" s="195" t="s">
        <v>172</v>
      </c>
      <c r="D50" s="162" t="s">
        <v>170</v>
      </c>
      <c r="E50" s="169">
        <v>40</v>
      </c>
      <c r="F50" s="172"/>
      <c r="G50" s="173">
        <f t="shared" si="14"/>
        <v>0</v>
      </c>
      <c r="H50" s="172"/>
      <c r="I50" s="173">
        <f t="shared" si="15"/>
        <v>0</v>
      </c>
      <c r="J50" s="172"/>
      <c r="K50" s="173">
        <f t="shared" si="16"/>
        <v>0</v>
      </c>
      <c r="L50" s="173">
        <v>21</v>
      </c>
      <c r="M50" s="173">
        <f t="shared" si="17"/>
        <v>0</v>
      </c>
      <c r="N50" s="163">
        <v>0.19520000000000001</v>
      </c>
      <c r="O50" s="163">
        <f t="shared" si="18"/>
        <v>7.8079999999999998</v>
      </c>
      <c r="P50" s="163">
        <v>0</v>
      </c>
      <c r="Q50" s="163">
        <f t="shared" si="19"/>
        <v>0</v>
      </c>
      <c r="R50" s="163"/>
      <c r="S50" s="163"/>
      <c r="T50" s="164">
        <v>0.27200000000000002</v>
      </c>
      <c r="U50" s="163">
        <f t="shared" si="20"/>
        <v>10.88</v>
      </c>
      <c r="V50" s="153"/>
      <c r="W50" s="153"/>
      <c r="X50" s="153"/>
      <c r="Y50" s="153"/>
      <c r="Z50" s="153"/>
      <c r="AA50" s="153"/>
      <c r="AB50" s="153"/>
      <c r="AC50" s="153"/>
      <c r="AD50" s="153"/>
      <c r="AE50" s="153" t="s">
        <v>102</v>
      </c>
      <c r="AF50" s="153"/>
      <c r="AG50" s="153"/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ht="22.5" outlineLevel="1" x14ac:dyDescent="0.2">
      <c r="A51" s="154">
        <v>30</v>
      </c>
      <c r="B51" s="160" t="s">
        <v>173</v>
      </c>
      <c r="C51" s="195" t="s">
        <v>174</v>
      </c>
      <c r="D51" s="162" t="s">
        <v>170</v>
      </c>
      <c r="E51" s="169">
        <v>60</v>
      </c>
      <c r="F51" s="172"/>
      <c r="G51" s="173">
        <f t="shared" si="14"/>
        <v>0</v>
      </c>
      <c r="H51" s="172"/>
      <c r="I51" s="173">
        <f t="shared" si="15"/>
        <v>0</v>
      </c>
      <c r="J51" s="172"/>
      <c r="K51" s="173">
        <f t="shared" si="16"/>
        <v>0</v>
      </c>
      <c r="L51" s="173">
        <v>21</v>
      </c>
      <c r="M51" s="173">
        <f t="shared" si="17"/>
        <v>0</v>
      </c>
      <c r="N51" s="163">
        <v>0.26940999999999998</v>
      </c>
      <c r="O51" s="163">
        <f t="shared" si="18"/>
        <v>16.1646</v>
      </c>
      <c r="P51" s="163">
        <v>0</v>
      </c>
      <c r="Q51" s="163">
        <f t="shared" si="19"/>
        <v>0</v>
      </c>
      <c r="R51" s="163"/>
      <c r="S51" s="163"/>
      <c r="T51" s="164">
        <v>0.27200000000000002</v>
      </c>
      <c r="U51" s="163">
        <f t="shared" si="20"/>
        <v>16.32</v>
      </c>
      <c r="V51" s="153"/>
      <c r="W51" s="153"/>
      <c r="X51" s="153"/>
      <c r="Y51" s="153"/>
      <c r="Z51" s="153"/>
      <c r="AA51" s="153"/>
      <c r="AB51" s="153"/>
      <c r="AC51" s="153"/>
      <c r="AD51" s="153"/>
      <c r="AE51" s="153" t="s">
        <v>102</v>
      </c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154">
        <v>31</v>
      </c>
      <c r="B52" s="160" t="s">
        <v>175</v>
      </c>
      <c r="C52" s="195" t="s">
        <v>176</v>
      </c>
      <c r="D52" s="162" t="s">
        <v>170</v>
      </c>
      <c r="E52" s="169">
        <v>60</v>
      </c>
      <c r="F52" s="172"/>
      <c r="G52" s="173">
        <f t="shared" si="14"/>
        <v>0</v>
      </c>
      <c r="H52" s="172"/>
      <c r="I52" s="173">
        <f t="shared" si="15"/>
        <v>0</v>
      </c>
      <c r="J52" s="172"/>
      <c r="K52" s="173">
        <f t="shared" si="16"/>
        <v>0</v>
      </c>
      <c r="L52" s="173">
        <v>21</v>
      </c>
      <c r="M52" s="173">
        <f t="shared" si="17"/>
        <v>0</v>
      </c>
      <c r="N52" s="163">
        <v>8.2320000000000004E-2</v>
      </c>
      <c r="O52" s="163">
        <f t="shared" si="18"/>
        <v>4.9391999999999996</v>
      </c>
      <c r="P52" s="163">
        <v>0</v>
      </c>
      <c r="Q52" s="163">
        <f t="shared" si="19"/>
        <v>0</v>
      </c>
      <c r="R52" s="163"/>
      <c r="S52" s="163"/>
      <c r="T52" s="164">
        <v>0.13600000000000001</v>
      </c>
      <c r="U52" s="163">
        <f t="shared" si="20"/>
        <v>8.16</v>
      </c>
      <c r="V52" s="153"/>
      <c r="W52" s="153"/>
      <c r="X52" s="153"/>
      <c r="Y52" s="153"/>
      <c r="Z52" s="153"/>
      <c r="AA52" s="153"/>
      <c r="AB52" s="153"/>
      <c r="AC52" s="153"/>
      <c r="AD52" s="153"/>
      <c r="AE52" s="153" t="s">
        <v>102</v>
      </c>
      <c r="AF52" s="153"/>
      <c r="AG52" s="153"/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54">
        <v>32</v>
      </c>
      <c r="B53" s="160" t="s">
        <v>177</v>
      </c>
      <c r="C53" s="195" t="s">
        <v>178</v>
      </c>
      <c r="D53" s="162" t="s">
        <v>97</v>
      </c>
      <c r="E53" s="169">
        <v>120</v>
      </c>
      <c r="F53" s="172"/>
      <c r="G53" s="173">
        <f t="shared" si="14"/>
        <v>0</v>
      </c>
      <c r="H53" s="172"/>
      <c r="I53" s="173">
        <f t="shared" si="15"/>
        <v>0</v>
      </c>
      <c r="J53" s="172"/>
      <c r="K53" s="173">
        <f t="shared" si="16"/>
        <v>0</v>
      </c>
      <c r="L53" s="173">
        <v>21</v>
      </c>
      <c r="M53" s="173">
        <f t="shared" si="17"/>
        <v>0</v>
      </c>
      <c r="N53" s="163">
        <v>2.1999999999999999E-2</v>
      </c>
      <c r="O53" s="163">
        <f t="shared" si="18"/>
        <v>2.64</v>
      </c>
      <c r="P53" s="163">
        <v>0</v>
      </c>
      <c r="Q53" s="163">
        <f t="shared" si="19"/>
        <v>0</v>
      </c>
      <c r="R53" s="163"/>
      <c r="S53" s="163"/>
      <c r="T53" s="164">
        <v>0</v>
      </c>
      <c r="U53" s="163">
        <f t="shared" si="20"/>
        <v>0</v>
      </c>
      <c r="V53" s="153"/>
      <c r="W53" s="153"/>
      <c r="X53" s="153"/>
      <c r="Y53" s="153"/>
      <c r="Z53" s="153"/>
      <c r="AA53" s="153"/>
      <c r="AB53" s="153"/>
      <c r="AC53" s="153"/>
      <c r="AD53" s="153"/>
      <c r="AE53" s="153" t="s">
        <v>165</v>
      </c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54">
        <v>33</v>
      </c>
      <c r="B54" s="160" t="s">
        <v>179</v>
      </c>
      <c r="C54" s="195" t="s">
        <v>180</v>
      </c>
      <c r="D54" s="162" t="s">
        <v>107</v>
      </c>
      <c r="E54" s="169">
        <v>2.7</v>
      </c>
      <c r="F54" s="172"/>
      <c r="G54" s="173">
        <f t="shared" si="14"/>
        <v>0</v>
      </c>
      <c r="H54" s="172"/>
      <c r="I54" s="173">
        <f t="shared" si="15"/>
        <v>0</v>
      </c>
      <c r="J54" s="172"/>
      <c r="K54" s="173">
        <f t="shared" si="16"/>
        <v>0</v>
      </c>
      <c r="L54" s="173">
        <v>21</v>
      </c>
      <c r="M54" s="173">
        <f t="shared" si="17"/>
        <v>0</v>
      </c>
      <c r="N54" s="163">
        <v>2.5249999999999999</v>
      </c>
      <c r="O54" s="163">
        <f t="shared" si="18"/>
        <v>6.8174999999999999</v>
      </c>
      <c r="P54" s="163">
        <v>0</v>
      </c>
      <c r="Q54" s="163">
        <f t="shared" si="19"/>
        <v>0</v>
      </c>
      <c r="R54" s="163"/>
      <c r="S54" s="163"/>
      <c r="T54" s="164">
        <v>1.4419999999999999</v>
      </c>
      <c r="U54" s="163">
        <f t="shared" si="20"/>
        <v>3.89</v>
      </c>
      <c r="V54" s="153"/>
      <c r="W54" s="153"/>
      <c r="X54" s="153"/>
      <c r="Y54" s="153"/>
      <c r="Z54" s="153"/>
      <c r="AA54" s="153"/>
      <c r="AB54" s="153"/>
      <c r="AC54" s="153"/>
      <c r="AD54" s="153"/>
      <c r="AE54" s="153" t="s">
        <v>102</v>
      </c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54"/>
      <c r="B55" s="160"/>
      <c r="C55" s="196" t="s">
        <v>181</v>
      </c>
      <c r="D55" s="165"/>
      <c r="E55" s="170">
        <v>2.7</v>
      </c>
      <c r="F55" s="173"/>
      <c r="G55" s="173"/>
      <c r="H55" s="173"/>
      <c r="I55" s="173"/>
      <c r="J55" s="173"/>
      <c r="K55" s="173"/>
      <c r="L55" s="173"/>
      <c r="M55" s="173"/>
      <c r="N55" s="163"/>
      <c r="O55" s="163"/>
      <c r="P55" s="163"/>
      <c r="Q55" s="163"/>
      <c r="R55" s="163"/>
      <c r="S55" s="163"/>
      <c r="T55" s="164"/>
      <c r="U55" s="163"/>
      <c r="V55" s="153"/>
      <c r="W55" s="153"/>
      <c r="X55" s="153"/>
      <c r="Y55" s="153"/>
      <c r="Z55" s="153"/>
      <c r="AA55" s="153"/>
      <c r="AB55" s="153"/>
      <c r="AC55" s="153"/>
      <c r="AD55" s="153"/>
      <c r="AE55" s="153" t="s">
        <v>104</v>
      </c>
      <c r="AF55" s="153">
        <v>0</v>
      </c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54">
        <v>34</v>
      </c>
      <c r="B56" s="160" t="s">
        <v>182</v>
      </c>
      <c r="C56" s="195" t="s">
        <v>183</v>
      </c>
      <c r="D56" s="162" t="s">
        <v>97</v>
      </c>
      <c r="E56" s="169">
        <v>3</v>
      </c>
      <c r="F56" s="172"/>
      <c r="G56" s="173">
        <f>ROUND(E56*F56,2)</f>
        <v>0</v>
      </c>
      <c r="H56" s="172"/>
      <c r="I56" s="173">
        <f>ROUND(E56*H56,2)</f>
        <v>0</v>
      </c>
      <c r="J56" s="172"/>
      <c r="K56" s="173">
        <f>ROUND(E56*J56,2)</f>
        <v>0</v>
      </c>
      <c r="L56" s="173">
        <v>21</v>
      </c>
      <c r="M56" s="173">
        <f>G56*(1+L56/100)</f>
        <v>0</v>
      </c>
      <c r="N56" s="163">
        <v>0.1125</v>
      </c>
      <c r="O56" s="163">
        <f>ROUND(E56*N56,5)</f>
        <v>0.33750000000000002</v>
      </c>
      <c r="P56" s="163">
        <v>0</v>
      </c>
      <c r="Q56" s="163">
        <f>ROUND(E56*P56,5)</f>
        <v>0</v>
      </c>
      <c r="R56" s="163"/>
      <c r="S56" s="163"/>
      <c r="T56" s="164">
        <v>0.91800000000000004</v>
      </c>
      <c r="U56" s="163">
        <f>ROUND(E56*T56,2)</f>
        <v>2.75</v>
      </c>
      <c r="V56" s="153"/>
      <c r="W56" s="153"/>
      <c r="X56" s="153"/>
      <c r="Y56" s="153"/>
      <c r="Z56" s="153"/>
      <c r="AA56" s="153"/>
      <c r="AB56" s="153"/>
      <c r="AC56" s="153"/>
      <c r="AD56" s="153"/>
      <c r="AE56" s="153" t="s">
        <v>102</v>
      </c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ht="22.5" outlineLevel="1" x14ac:dyDescent="0.2">
      <c r="A57" s="154">
        <v>35</v>
      </c>
      <c r="B57" s="160" t="s">
        <v>184</v>
      </c>
      <c r="C57" s="195" t="s">
        <v>185</v>
      </c>
      <c r="D57" s="162" t="s">
        <v>97</v>
      </c>
      <c r="E57" s="169">
        <v>6</v>
      </c>
      <c r="F57" s="172"/>
      <c r="G57" s="173">
        <f>ROUND(E57*F57,2)</f>
        <v>0</v>
      </c>
      <c r="H57" s="172"/>
      <c r="I57" s="173">
        <f>ROUND(E57*H57,2)</f>
        <v>0</v>
      </c>
      <c r="J57" s="172"/>
      <c r="K57" s="173">
        <f>ROUND(E57*J57,2)</f>
        <v>0</v>
      </c>
      <c r="L57" s="173">
        <v>21</v>
      </c>
      <c r="M57" s="173">
        <f>G57*(1+L57/100)</f>
        <v>0</v>
      </c>
      <c r="N57" s="163">
        <v>0</v>
      </c>
      <c r="O57" s="163">
        <f>ROUND(E57*N57,5)</f>
        <v>0</v>
      </c>
      <c r="P57" s="163">
        <v>0</v>
      </c>
      <c r="Q57" s="163">
        <f>ROUND(E57*P57,5)</f>
        <v>0</v>
      </c>
      <c r="R57" s="163"/>
      <c r="S57" s="163"/>
      <c r="T57" s="164">
        <v>0.2</v>
      </c>
      <c r="U57" s="163">
        <f>ROUND(E57*T57,2)</f>
        <v>1.2</v>
      </c>
      <c r="V57" s="153"/>
      <c r="W57" s="153"/>
      <c r="X57" s="153"/>
      <c r="Y57" s="153"/>
      <c r="Z57" s="153"/>
      <c r="AA57" s="153"/>
      <c r="AB57" s="153"/>
      <c r="AC57" s="153"/>
      <c r="AD57" s="153"/>
      <c r="AE57" s="153" t="s">
        <v>102</v>
      </c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54">
        <v>36</v>
      </c>
      <c r="B58" s="160" t="s">
        <v>186</v>
      </c>
      <c r="C58" s="195" t="s">
        <v>187</v>
      </c>
      <c r="D58" s="162" t="s">
        <v>97</v>
      </c>
      <c r="E58" s="169">
        <v>6</v>
      </c>
      <c r="F58" s="172"/>
      <c r="G58" s="173">
        <f>ROUND(E58*F58,2)</f>
        <v>0</v>
      </c>
      <c r="H58" s="172"/>
      <c r="I58" s="173">
        <f>ROUND(E58*H58,2)</f>
        <v>0</v>
      </c>
      <c r="J58" s="172"/>
      <c r="K58" s="173">
        <f>ROUND(E58*J58,2)</f>
        <v>0</v>
      </c>
      <c r="L58" s="173">
        <v>21</v>
      </c>
      <c r="M58" s="173">
        <f>G58*(1+L58/100)</f>
        <v>0</v>
      </c>
      <c r="N58" s="163">
        <v>5.1000000000000004E-3</v>
      </c>
      <c r="O58" s="163">
        <f>ROUND(E58*N58,5)</f>
        <v>3.0599999999999999E-2</v>
      </c>
      <c r="P58" s="163">
        <v>0</v>
      </c>
      <c r="Q58" s="163">
        <f>ROUND(E58*P58,5)</f>
        <v>0</v>
      </c>
      <c r="R58" s="163"/>
      <c r="S58" s="163"/>
      <c r="T58" s="164">
        <v>0</v>
      </c>
      <c r="U58" s="163">
        <f>ROUND(E58*T58,2)</f>
        <v>0</v>
      </c>
      <c r="V58" s="153"/>
      <c r="W58" s="153"/>
      <c r="X58" s="153"/>
      <c r="Y58" s="153"/>
      <c r="Z58" s="153"/>
      <c r="AA58" s="153"/>
      <c r="AB58" s="153"/>
      <c r="AC58" s="153"/>
      <c r="AD58" s="153"/>
      <c r="AE58" s="153" t="s">
        <v>165</v>
      </c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x14ac:dyDescent="0.2">
      <c r="A59" s="155" t="s">
        <v>93</v>
      </c>
      <c r="B59" s="161" t="s">
        <v>58</v>
      </c>
      <c r="C59" s="197" t="s">
        <v>59</v>
      </c>
      <c r="D59" s="166"/>
      <c r="E59" s="171"/>
      <c r="F59" s="174"/>
      <c r="G59" s="174">
        <f>SUMIF(AE60:AE60,"&lt;&gt;NOR",G60:G60)</f>
        <v>0</v>
      </c>
      <c r="H59" s="174"/>
      <c r="I59" s="174">
        <f>SUM(I60:I60)</f>
        <v>0</v>
      </c>
      <c r="J59" s="174"/>
      <c r="K59" s="174">
        <f>SUM(K60:K60)</f>
        <v>0</v>
      </c>
      <c r="L59" s="174"/>
      <c r="M59" s="174">
        <f>SUM(M60:M60)</f>
        <v>0</v>
      </c>
      <c r="N59" s="167"/>
      <c r="O59" s="167">
        <f>SUM(O60:O60)</f>
        <v>0</v>
      </c>
      <c r="P59" s="167"/>
      <c r="Q59" s="167">
        <f>SUM(Q60:Q60)</f>
        <v>0</v>
      </c>
      <c r="R59" s="167"/>
      <c r="S59" s="167"/>
      <c r="T59" s="168"/>
      <c r="U59" s="167">
        <f>SUM(U60:U60)</f>
        <v>3</v>
      </c>
      <c r="AE59" t="s">
        <v>94</v>
      </c>
    </row>
    <row r="60" spans="1:60" outlineLevel="1" x14ac:dyDescent="0.2">
      <c r="A60" s="154">
        <v>37</v>
      </c>
      <c r="B60" s="160" t="s">
        <v>188</v>
      </c>
      <c r="C60" s="195" t="s">
        <v>189</v>
      </c>
      <c r="D60" s="162" t="s">
        <v>170</v>
      </c>
      <c r="E60" s="169">
        <v>125</v>
      </c>
      <c r="F60" s="172"/>
      <c r="G60" s="173">
        <f>ROUND(E60*F60,2)</f>
        <v>0</v>
      </c>
      <c r="H60" s="172"/>
      <c r="I60" s="173">
        <f>ROUND(E60*H60,2)</f>
        <v>0</v>
      </c>
      <c r="J60" s="172"/>
      <c r="K60" s="173">
        <f>ROUND(E60*J60,2)</f>
        <v>0</v>
      </c>
      <c r="L60" s="173">
        <v>21</v>
      </c>
      <c r="M60" s="173">
        <f>G60*(1+L60/100)</f>
        <v>0</v>
      </c>
      <c r="N60" s="163">
        <v>0</v>
      </c>
      <c r="O60" s="163">
        <f>ROUND(E60*N60,5)</f>
        <v>0</v>
      </c>
      <c r="P60" s="163">
        <v>0</v>
      </c>
      <c r="Q60" s="163">
        <f>ROUND(E60*P60,5)</f>
        <v>0</v>
      </c>
      <c r="R60" s="163"/>
      <c r="S60" s="163"/>
      <c r="T60" s="164">
        <v>2.4E-2</v>
      </c>
      <c r="U60" s="163">
        <f>ROUND(E60*T60,2)</f>
        <v>3</v>
      </c>
      <c r="V60" s="153"/>
      <c r="W60" s="153"/>
      <c r="X60" s="153"/>
      <c r="Y60" s="153"/>
      <c r="Z60" s="153"/>
      <c r="AA60" s="153"/>
      <c r="AB60" s="153"/>
      <c r="AC60" s="153"/>
      <c r="AD60" s="153"/>
      <c r="AE60" s="153" t="s">
        <v>102</v>
      </c>
      <c r="AF60" s="153"/>
      <c r="AG60" s="153"/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x14ac:dyDescent="0.2">
      <c r="A61" s="155" t="s">
        <v>93</v>
      </c>
      <c r="B61" s="161" t="s">
        <v>60</v>
      </c>
      <c r="C61" s="197" t="s">
        <v>61</v>
      </c>
      <c r="D61" s="166"/>
      <c r="E61" s="171"/>
      <c r="F61" s="174"/>
      <c r="G61" s="174">
        <f>SUMIF(AE62:AE62,"&lt;&gt;NOR",G62:G62)</f>
        <v>0</v>
      </c>
      <c r="H61" s="174"/>
      <c r="I61" s="174">
        <f>SUM(I62:I62)</f>
        <v>0</v>
      </c>
      <c r="J61" s="174"/>
      <c r="K61" s="174">
        <f>SUM(K62:K62)</f>
        <v>0</v>
      </c>
      <c r="L61" s="174"/>
      <c r="M61" s="174">
        <f>SUM(M62:M62)</f>
        <v>0</v>
      </c>
      <c r="N61" s="167"/>
      <c r="O61" s="167">
        <f>SUM(O62:O62)</f>
        <v>0</v>
      </c>
      <c r="P61" s="167"/>
      <c r="Q61" s="167">
        <f>SUM(Q62:Q62)</f>
        <v>0</v>
      </c>
      <c r="R61" s="167"/>
      <c r="S61" s="167"/>
      <c r="T61" s="168"/>
      <c r="U61" s="167">
        <f>SUM(U62:U62)</f>
        <v>41.95</v>
      </c>
      <c r="AE61" t="s">
        <v>94</v>
      </c>
    </row>
    <row r="62" spans="1:60" outlineLevel="1" x14ac:dyDescent="0.2">
      <c r="A62" s="154">
        <v>38</v>
      </c>
      <c r="B62" s="160" t="s">
        <v>190</v>
      </c>
      <c r="C62" s="195" t="s">
        <v>191</v>
      </c>
      <c r="D62" s="162" t="s">
        <v>192</v>
      </c>
      <c r="E62" s="169">
        <v>2622</v>
      </c>
      <c r="F62" s="172"/>
      <c r="G62" s="173">
        <f>ROUND(E62*F62,2)</f>
        <v>0</v>
      </c>
      <c r="H62" s="172"/>
      <c r="I62" s="173">
        <f>ROUND(E62*H62,2)</f>
        <v>0</v>
      </c>
      <c r="J62" s="172"/>
      <c r="K62" s="173">
        <f>ROUND(E62*J62,2)</f>
        <v>0</v>
      </c>
      <c r="L62" s="173">
        <v>21</v>
      </c>
      <c r="M62" s="173">
        <f>G62*(1+L62/100)</f>
        <v>0</v>
      </c>
      <c r="N62" s="163">
        <v>0</v>
      </c>
      <c r="O62" s="163">
        <f>ROUND(E62*N62,5)</f>
        <v>0</v>
      </c>
      <c r="P62" s="163">
        <v>0</v>
      </c>
      <c r="Q62" s="163">
        <f>ROUND(E62*P62,5)</f>
        <v>0</v>
      </c>
      <c r="R62" s="163"/>
      <c r="S62" s="163"/>
      <c r="T62" s="164">
        <v>1.6E-2</v>
      </c>
      <c r="U62" s="163">
        <f>ROUND(E62*T62,2)</f>
        <v>41.95</v>
      </c>
      <c r="V62" s="153"/>
      <c r="W62" s="153"/>
      <c r="X62" s="153"/>
      <c r="Y62" s="153"/>
      <c r="Z62" s="153"/>
      <c r="AA62" s="153"/>
      <c r="AB62" s="153"/>
      <c r="AC62" s="153"/>
      <c r="AD62" s="153"/>
      <c r="AE62" s="153" t="s">
        <v>102</v>
      </c>
      <c r="AF62" s="153"/>
      <c r="AG62" s="153"/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x14ac:dyDescent="0.2">
      <c r="A63" s="155" t="s">
        <v>93</v>
      </c>
      <c r="B63" s="161" t="s">
        <v>62</v>
      </c>
      <c r="C63" s="197" t="s">
        <v>63</v>
      </c>
      <c r="D63" s="166"/>
      <c r="E63" s="171"/>
      <c r="F63" s="174"/>
      <c r="G63" s="174">
        <f>SUMIF(AE64:AE64,"&lt;&gt;NOR",G64:G64)</f>
        <v>0</v>
      </c>
      <c r="H63" s="174"/>
      <c r="I63" s="174">
        <f>SUM(I64:I64)</f>
        <v>0</v>
      </c>
      <c r="J63" s="174"/>
      <c r="K63" s="174">
        <f>SUM(K64:K64)</f>
        <v>0</v>
      </c>
      <c r="L63" s="174"/>
      <c r="M63" s="174">
        <f>SUM(M64:M64)</f>
        <v>0</v>
      </c>
      <c r="N63" s="167"/>
      <c r="O63" s="167">
        <f>SUM(O64:O64)</f>
        <v>38.864960000000004</v>
      </c>
      <c r="P63" s="167"/>
      <c r="Q63" s="167">
        <f>SUM(Q64:Q64)</f>
        <v>0</v>
      </c>
      <c r="R63" s="167"/>
      <c r="S63" s="167"/>
      <c r="T63" s="168"/>
      <c r="U63" s="167">
        <f>SUM(U64:U64)</f>
        <v>306.69</v>
      </c>
      <c r="AE63" t="s">
        <v>94</v>
      </c>
    </row>
    <row r="64" spans="1:60" ht="22.5" outlineLevel="1" x14ac:dyDescent="0.2">
      <c r="A64" s="154">
        <v>39</v>
      </c>
      <c r="B64" s="160" t="s">
        <v>193</v>
      </c>
      <c r="C64" s="195" t="s">
        <v>194</v>
      </c>
      <c r="D64" s="162" t="s">
        <v>97</v>
      </c>
      <c r="E64" s="169">
        <v>8</v>
      </c>
      <c r="F64" s="172"/>
      <c r="G64" s="173">
        <f>ROUND(E64*F64,2)</f>
        <v>0</v>
      </c>
      <c r="H64" s="172"/>
      <c r="I64" s="173">
        <f>ROUND(E64*H64,2)</f>
        <v>0</v>
      </c>
      <c r="J64" s="172"/>
      <c r="K64" s="173">
        <f>ROUND(E64*J64,2)</f>
        <v>0</v>
      </c>
      <c r="L64" s="173">
        <v>21</v>
      </c>
      <c r="M64" s="173">
        <f>G64*(1+L64/100)</f>
        <v>0</v>
      </c>
      <c r="N64" s="163">
        <v>4.8581200000000004</v>
      </c>
      <c r="O64" s="163">
        <f>ROUND(E64*N64,5)</f>
        <v>38.864960000000004</v>
      </c>
      <c r="P64" s="163">
        <v>0</v>
      </c>
      <c r="Q64" s="163">
        <f>ROUND(E64*P64,5)</f>
        <v>0</v>
      </c>
      <c r="R64" s="163"/>
      <c r="S64" s="163"/>
      <c r="T64" s="164">
        <v>38.336840000000002</v>
      </c>
      <c r="U64" s="163">
        <f>ROUND(E64*T64,2)</f>
        <v>306.69</v>
      </c>
      <c r="V64" s="153"/>
      <c r="W64" s="153"/>
      <c r="X64" s="153"/>
      <c r="Y64" s="153"/>
      <c r="Z64" s="153"/>
      <c r="AA64" s="153"/>
      <c r="AB64" s="153"/>
      <c r="AC64" s="153"/>
      <c r="AD64" s="153"/>
      <c r="AE64" s="153" t="s">
        <v>98</v>
      </c>
      <c r="AF64" s="153"/>
      <c r="AG64" s="153"/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x14ac:dyDescent="0.2">
      <c r="A65" s="155" t="s">
        <v>93</v>
      </c>
      <c r="B65" s="161" t="s">
        <v>64</v>
      </c>
      <c r="C65" s="197" t="s">
        <v>65</v>
      </c>
      <c r="D65" s="166"/>
      <c r="E65" s="171"/>
      <c r="F65" s="174"/>
      <c r="G65" s="174">
        <f>SUMIF(AE66:AE67,"&lt;&gt;NOR",G66:G67)</f>
        <v>0</v>
      </c>
      <c r="H65" s="174"/>
      <c r="I65" s="174">
        <f>SUM(I66:I67)</f>
        <v>0</v>
      </c>
      <c r="J65" s="174"/>
      <c r="K65" s="174">
        <f>SUM(K66:K67)</f>
        <v>0</v>
      </c>
      <c r="L65" s="174"/>
      <c r="M65" s="174">
        <f>SUM(M66:M67)</f>
        <v>0</v>
      </c>
      <c r="N65" s="167"/>
      <c r="O65" s="167">
        <f>SUM(O66:O67)</f>
        <v>0</v>
      </c>
      <c r="P65" s="167"/>
      <c r="Q65" s="167">
        <f>SUM(Q66:Q67)</f>
        <v>0</v>
      </c>
      <c r="R65" s="167"/>
      <c r="S65" s="167"/>
      <c r="T65" s="168"/>
      <c r="U65" s="167">
        <f>SUM(U66:U67)</f>
        <v>0</v>
      </c>
      <c r="AE65" t="s">
        <v>94</v>
      </c>
    </row>
    <row r="66" spans="1:60" outlineLevel="1" x14ac:dyDescent="0.2">
      <c r="A66" s="154">
        <v>40</v>
      </c>
      <c r="B66" s="160" t="s">
        <v>195</v>
      </c>
      <c r="C66" s="195" t="s">
        <v>196</v>
      </c>
      <c r="D66" s="162" t="s">
        <v>192</v>
      </c>
      <c r="E66" s="169">
        <v>7</v>
      </c>
      <c r="F66" s="172"/>
      <c r="G66" s="173">
        <f>ROUND(E66*F66,2)</f>
        <v>0</v>
      </c>
      <c r="H66" s="172"/>
      <c r="I66" s="173">
        <f>ROUND(E66*H66,2)</f>
        <v>0</v>
      </c>
      <c r="J66" s="172"/>
      <c r="K66" s="173">
        <f>ROUND(E66*J66,2)</f>
        <v>0</v>
      </c>
      <c r="L66" s="173">
        <v>21</v>
      </c>
      <c r="M66" s="173">
        <f>G66*(1+L66/100)</f>
        <v>0</v>
      </c>
      <c r="N66" s="163">
        <v>0</v>
      </c>
      <c r="O66" s="163">
        <f>ROUND(E66*N66,5)</f>
        <v>0</v>
      </c>
      <c r="P66" s="163">
        <v>0</v>
      </c>
      <c r="Q66" s="163">
        <f>ROUND(E66*P66,5)</f>
        <v>0</v>
      </c>
      <c r="R66" s="163"/>
      <c r="S66" s="163"/>
      <c r="T66" s="164">
        <v>0</v>
      </c>
      <c r="U66" s="163">
        <f>ROUND(E66*T66,2)</f>
        <v>0</v>
      </c>
      <c r="V66" s="153"/>
      <c r="W66" s="153"/>
      <c r="X66" s="153"/>
      <c r="Y66" s="153"/>
      <c r="Z66" s="153"/>
      <c r="AA66" s="153"/>
      <c r="AB66" s="153"/>
      <c r="AC66" s="153"/>
      <c r="AD66" s="153"/>
      <c r="AE66" s="153" t="s">
        <v>102</v>
      </c>
      <c r="AF66" s="153"/>
      <c r="AG66" s="153"/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83">
        <v>41</v>
      </c>
      <c r="B67" s="184" t="s">
        <v>197</v>
      </c>
      <c r="C67" s="198" t="s">
        <v>198</v>
      </c>
      <c r="D67" s="185" t="s">
        <v>192</v>
      </c>
      <c r="E67" s="186">
        <v>3.2</v>
      </c>
      <c r="F67" s="187"/>
      <c r="G67" s="188">
        <f>ROUND(E67*F67,2)</f>
        <v>0</v>
      </c>
      <c r="H67" s="187"/>
      <c r="I67" s="188">
        <f>ROUND(E67*H67,2)</f>
        <v>0</v>
      </c>
      <c r="J67" s="187"/>
      <c r="K67" s="188">
        <f>ROUND(E67*J67,2)</f>
        <v>0</v>
      </c>
      <c r="L67" s="188">
        <v>21</v>
      </c>
      <c r="M67" s="188">
        <f>G67*(1+L67/100)</f>
        <v>0</v>
      </c>
      <c r="N67" s="189">
        <v>0</v>
      </c>
      <c r="O67" s="189">
        <f>ROUND(E67*N67,5)</f>
        <v>0</v>
      </c>
      <c r="P67" s="189">
        <v>0</v>
      </c>
      <c r="Q67" s="189">
        <f>ROUND(E67*P67,5)</f>
        <v>0</v>
      </c>
      <c r="R67" s="189"/>
      <c r="S67" s="189"/>
      <c r="T67" s="190">
        <v>0</v>
      </c>
      <c r="U67" s="189">
        <f>ROUND(E67*T67,2)</f>
        <v>0</v>
      </c>
      <c r="V67" s="153"/>
      <c r="W67" s="153"/>
      <c r="X67" s="153"/>
      <c r="Y67" s="153"/>
      <c r="Z67" s="153"/>
      <c r="AA67" s="153"/>
      <c r="AB67" s="153"/>
      <c r="AC67" s="153"/>
      <c r="AD67" s="153"/>
      <c r="AE67" s="153" t="s">
        <v>102</v>
      </c>
      <c r="AF67" s="153"/>
      <c r="AG67" s="153"/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x14ac:dyDescent="0.2">
      <c r="A68" s="6"/>
      <c r="B68" s="7" t="s">
        <v>199</v>
      </c>
      <c r="C68" s="199" t="s">
        <v>199</v>
      </c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AC68">
        <v>15</v>
      </c>
      <c r="AD68">
        <v>21</v>
      </c>
    </row>
    <row r="69" spans="1:60" x14ac:dyDescent="0.2">
      <c r="A69" s="191"/>
      <c r="B69" s="192">
        <v>26</v>
      </c>
      <c r="C69" s="200" t="s">
        <v>199</v>
      </c>
      <c r="D69" s="193"/>
      <c r="E69" s="193"/>
      <c r="F69" s="193"/>
      <c r="G69" s="194">
        <f>G8+G25+G32+G48+G59+G61+G63+G65</f>
        <v>0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AC69">
        <f>SUMIF(L7:L67,AC68,G7:G67)</f>
        <v>0</v>
      </c>
      <c r="AD69">
        <f>SUMIF(L7:L67,AD68,G7:G67)</f>
        <v>0</v>
      </c>
      <c r="AE69" t="s">
        <v>200</v>
      </c>
    </row>
    <row r="70" spans="1:60" x14ac:dyDescent="0.2">
      <c r="A70" s="6"/>
      <c r="B70" s="7" t="s">
        <v>199</v>
      </c>
      <c r="C70" s="199" t="s">
        <v>199</v>
      </c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</row>
    <row r="71" spans="1:60" x14ac:dyDescent="0.2">
      <c r="A71" s="6"/>
      <c r="B71" s="7" t="s">
        <v>199</v>
      </c>
      <c r="C71" s="199" t="s">
        <v>199</v>
      </c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</row>
    <row r="72" spans="1:60" x14ac:dyDescent="0.2">
      <c r="A72" s="258">
        <v>33</v>
      </c>
      <c r="B72" s="258"/>
      <c r="C72" s="259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</row>
    <row r="73" spans="1:60" x14ac:dyDescent="0.2">
      <c r="A73" s="260"/>
      <c r="B73" s="261"/>
      <c r="C73" s="262"/>
      <c r="D73" s="261"/>
      <c r="E73" s="261"/>
      <c r="F73" s="261"/>
      <c r="G73" s="263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AE73" t="s">
        <v>201</v>
      </c>
    </row>
    <row r="74" spans="1:60" x14ac:dyDescent="0.2">
      <c r="A74" s="264"/>
      <c r="B74" s="265"/>
      <c r="C74" s="266"/>
      <c r="D74" s="265"/>
      <c r="E74" s="265"/>
      <c r="F74" s="265"/>
      <c r="G74" s="267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</row>
    <row r="75" spans="1:60" x14ac:dyDescent="0.2">
      <c r="A75" s="264"/>
      <c r="B75" s="265"/>
      <c r="C75" s="266"/>
      <c r="D75" s="265"/>
      <c r="E75" s="265"/>
      <c r="F75" s="265"/>
      <c r="G75" s="267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</row>
    <row r="76" spans="1:60" x14ac:dyDescent="0.2">
      <c r="A76" s="264"/>
      <c r="B76" s="265"/>
      <c r="C76" s="266"/>
      <c r="D76" s="265"/>
      <c r="E76" s="265"/>
      <c r="F76" s="265"/>
      <c r="G76" s="267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</row>
    <row r="77" spans="1:60" x14ac:dyDescent="0.2">
      <c r="A77" s="268"/>
      <c r="B77" s="269"/>
      <c r="C77" s="270"/>
      <c r="D77" s="269"/>
      <c r="E77" s="269"/>
      <c r="F77" s="269"/>
      <c r="G77" s="27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</row>
    <row r="78" spans="1:60" x14ac:dyDescent="0.2">
      <c r="A78" s="6"/>
      <c r="B78" s="7" t="s">
        <v>199</v>
      </c>
      <c r="C78" s="199" t="s">
        <v>199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</row>
    <row r="79" spans="1:60" x14ac:dyDescent="0.2">
      <c r="C79" s="201"/>
      <c r="AE79" t="s">
        <v>202</v>
      </c>
    </row>
  </sheetData>
  <mergeCells count="6">
    <mergeCell ref="A73:G77"/>
    <mergeCell ref="A1:G1"/>
    <mergeCell ref="C2:G2"/>
    <mergeCell ref="C3:G3"/>
    <mergeCell ref="C4:G4"/>
    <mergeCell ref="A72:C72"/>
  </mergeCells>
  <pageMargins left="0.59055118110236204" right="0.39370078740157499" top="0.78740157499999996" bottom="0.78740157499999996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45</vt:i4>
      </vt:variant>
    </vt:vector>
  </HeadingPairs>
  <TitlesOfParts>
    <vt:vector size="49" baseType="lpstr">
      <vt:lpstr>Pokyny pro vyplnění</vt:lpstr>
      <vt:lpstr>Stavba</vt:lpstr>
      <vt:lpstr>VzorPolozky</vt:lpstr>
      <vt:lpstr>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Jiri Fryda</cp:lastModifiedBy>
  <cp:lastPrinted>2014-02-28T09:52:57Z</cp:lastPrinted>
  <dcterms:created xsi:type="dcterms:W3CDTF">2009-04-08T07:15:50Z</dcterms:created>
  <dcterms:modified xsi:type="dcterms:W3CDTF">2017-05-05T08:09:40Z</dcterms:modified>
</cp:coreProperties>
</file>