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o252 - Stavební úpravy, p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'o252 - Stavební úpravy, p...'!$C$77:$K$122</definedName>
    <definedName name="_xlnm.Print_Area" localSheetId="1">'o252 - Stavební úpravy, p...'!$C$43:$J$61,'o252 - Stavební úpravy, p...'!$C$67:$K$122</definedName>
    <definedName name="_xlnm.Print_Titles" localSheetId="1">'o252 - Stavební úpravy, p...'!$77:$77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1"/>
  <c r="BH81"/>
  <c r="BG81"/>
  <c r="BF81"/>
  <c r="T81"/>
  <c r="T80"/>
  <c r="T79"/>
  <c r="R81"/>
  <c r="R80"/>
  <c r="R79"/>
  <c r="P81"/>
  <c r="P80"/>
  <c r="P79"/>
  <c r="J75"/>
  <c r="J74"/>
  <c r="F74"/>
  <c r="F72"/>
  <c r="E70"/>
  <c r="J51"/>
  <c r="J50"/>
  <c r="F50"/>
  <c r="F48"/>
  <c r="E46"/>
  <c r="J16"/>
  <c r="E16"/>
  <c r="F51"/>
  <c r="J15"/>
  <c r="J10"/>
  <c r="J48"/>
  <c i="1" r="L50"/>
  <c r="AM50"/>
  <c r="AM49"/>
  <c r="L49"/>
  <c r="AM47"/>
  <c r="L47"/>
  <c r="L45"/>
  <c r="L44"/>
  <c i="2" r="J122"/>
  <c r="J114"/>
  <c r="J110"/>
  <c r="J92"/>
  <c r="J111"/>
  <c r="J99"/>
  <c r="BK108"/>
  <c r="BK102"/>
  <c r="BK88"/>
  <c r="J112"/>
  <c r="J95"/>
  <c r="BK112"/>
  <c r="J81"/>
  <c r="BK87"/>
  <c r="BK106"/>
  <c r="BK90"/>
  <c r="BK103"/>
  <c r="BK93"/>
  <c r="J118"/>
  <c r="J103"/>
  <c r="BK114"/>
  <c r="J88"/>
  <c r="J113"/>
  <c r="J93"/>
  <c r="BK96"/>
  <c r="J117"/>
  <c r="BK111"/>
  <c r="BK95"/>
  <c r="BK121"/>
  <c r="J106"/>
  <c r="BK92"/>
  <c r="J109"/>
  <c r="J100"/>
  <c r="BK122"/>
  <c r="BK105"/>
  <c i="1" r="AS54"/>
  <c i="2" r="J102"/>
  <c r="BK81"/>
  <c r="J121"/>
  <c r="J108"/>
  <c r="J86"/>
  <c r="BK109"/>
  <c r="J96"/>
  <c r="BK99"/>
  <c r="BK110"/>
  <c r="J105"/>
  <c r="J98"/>
  <c r="J87"/>
  <c r="J101"/>
  <c r="BK86"/>
  <c r="BK118"/>
  <c r="J90"/>
  <c r="BK119"/>
  <c r="BK113"/>
  <c r="BK98"/>
  <c r="J119"/>
  <c r="BK100"/>
  <c r="BK117"/>
  <c r="BK101"/>
  <c l="1" r="R85"/>
  <c r="R84"/>
  <c r="R78"/>
  <c r="BK120"/>
  <c r="J120"/>
  <c r="J60"/>
  <c r="BK85"/>
  <c r="J85"/>
  <c r="J59"/>
  <c r="R120"/>
  <c r="P85"/>
  <c r="P84"/>
  <c r="P78"/>
  <c i="1" r="AU55"/>
  <c i="2" r="P120"/>
  <c r="T85"/>
  <c r="T84"/>
  <c r="T78"/>
  <c r="T120"/>
  <c r="BK80"/>
  <c r="J80"/>
  <c r="J57"/>
  <c r="J72"/>
  <c r="BE95"/>
  <c r="BE96"/>
  <c r="BE117"/>
  <c r="BE119"/>
  <c r="BE92"/>
  <c r="BE98"/>
  <c r="BE121"/>
  <c r="BE100"/>
  <c r="BE102"/>
  <c r="BE103"/>
  <c r="BE88"/>
  <c r="BE99"/>
  <c r="BE110"/>
  <c r="BE111"/>
  <c r="BE114"/>
  <c r="BE122"/>
  <c r="BE81"/>
  <c r="BE106"/>
  <c r="BE112"/>
  <c r="BE113"/>
  <c r="BE86"/>
  <c r="BE108"/>
  <c r="F75"/>
  <c r="BE87"/>
  <c r="BE101"/>
  <c r="BE105"/>
  <c r="BE109"/>
  <c r="BE118"/>
  <c r="BE90"/>
  <c r="BE93"/>
  <c r="F33"/>
  <c i="1" r="BB55"/>
  <c r="BB54"/>
  <c r="W31"/>
  <c i="2" r="F35"/>
  <c i="1" r="BD55"/>
  <c r="BD54"/>
  <c r="W33"/>
  <c i="2" r="F32"/>
  <c i="1" r="BA55"/>
  <c r="BA54"/>
  <c r="AW54"/>
  <c r="AK30"/>
  <c i="2" r="J32"/>
  <c i="1" r="AW55"/>
  <c i="2" r="F34"/>
  <c i="1" r="BC55"/>
  <c r="BC54"/>
  <c r="AY54"/>
  <c r="AU54"/>
  <c i="2" l="1" r="BK79"/>
  <c r="BK84"/>
  <c r="J84"/>
  <c r="J58"/>
  <c i="1" r="W32"/>
  <c i="2" r="J31"/>
  <c i="1" r="AV55"/>
  <c r="AT55"/>
  <c r="W30"/>
  <c r="AX54"/>
  <c i="2" r="F31"/>
  <c i="1" r="AZ55"/>
  <c r="AZ54"/>
  <c r="W29"/>
  <c i="2" l="1" r="BK78"/>
  <c r="J78"/>
  <c r="J55"/>
  <c r="J79"/>
  <c r="J56"/>
  <c i="1" r="AV54"/>
  <c r="AK29"/>
  <c i="2" l="1" r="J28"/>
  <c i="1" r="AG55"/>
  <c r="AG54"/>
  <c r="AK26"/>
  <c r="AK35"/>
  <c r="AT54"/>
  <c i="2" l="1" r="J37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<sst xmlns="http://schemas.openxmlformats.org/spreadsheetml/2006/main">
  <si>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</si>
  <si>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</si>
  <si>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</si>
  <si>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</si>
  <si>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</si>
  <si>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{04277c2b-3786-47ef-aa12-1316c75a1002}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</si>
  <si>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</si>
  <si>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</si>
  <si>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</si>
  <si>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</si>
  <si>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</si>
  <si>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</si>
  <si>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</si>
  <si>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</si>
  <si>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o252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</si>
  <si>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</si>
  <si>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</si>
  <si>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úpravy, přístavba a nástavba č.p.1994, ul.Dobenínská, Náchod - FOTOVOLTAIKA</t>
  </si>
  <si>
    <t>KSO:</t>
  </si>
  <si>
    <t/>
  </si>
  <si>
    <t>CC-CZ:</t>
  </si>
  <si>
    <t>Místo:</t>
  </si>
  <si>
    <t>Náchod</t>
  </si>
  <si>
    <t>Datum:</t>
  </si>
  <si>
    <t>17. 1. 2025</t>
  </si>
  <si>
    <t>Zadavatel:</t>
  </si>
  <si>
    <t>IČ:</t>
  </si>
  <si>
    <t>46524282</t>
  </si>
  <si>
    <t>Oblastní Charita Náchod, Mlýnská 189, 547 01 Nácho</t>
  </si>
  <si>
    <t>DIČ:</t>
  </si>
  <si>
    <t>Účastník:</t>
  </si>
  <si>
    <t>Vyplň údaj</t>
  </si>
  <si>
    <t>Projektant:</t>
  </si>
  <si>
    <t>08409072</t>
  </si>
  <si>
    <t>Libor Klubal, DiS., Náchod</t>
  </si>
  <si>
    <t>True</t>
  </si>
  <si>
    <t>Zpracovatel:</t>
  </si>
  <si>
    <t>Petr Kareš</t>
  </si>
  <si>
    <t>Poznámka:</t>
  </si>
  <si>
    <t xml:space="preserve">PODMÍNKY NABÍDKY-soupis dalších položek, které musí zcela pokrývat nabídková cena_x000d_
_x000d_
01/ veškeré náklady pro provedení stavebních a montážních prací, které jsou předmětem tohoto rozpočtu a PD. Tzn. veškeré práce a dodávky včetně veškeré mimostaveništní i vnitrostaveništní horizontální i vertikální dopravy - tj. jeřáby, autojeřáby, zvedací plošiny, kladkostroje, stavební a nákladní mechanizace._x000d_
02/ veškeré náklady pro zajištění bezpečné práce, ochrany materiálů, součástí a dalších předmětů pro realizaci díla._x000d_
03/ důkladná a stálá protiprašná opatření._x000d_
04/ náklady na veškeré další lešení, ochranné zábradlí, záchytné a ochranné sítě nad rámec položek lešení uvedených v rozpočtu._x000d_
05/ uchazeč zahrne do jednotkových cen bouracích a demoličních prací náklady na laboratorní rozbory suti vyžadované vyhláškou MŽP č. 273/2021 Sb._x000d_
06/ náklady na ochranu díla až do přejímky a veškeré náklady na ochranu lícních ploch._x000d_
07/ náklady na ochranu stavby před negativními vlivy počasí např. deště, teploty apod._x000d_
08/ trvalý úklid areálových i veřejných komunikací znečištěných v průběhu stavby a náklady na potřebné dopravní značení._x000d_
09/ náklady na dodání a provedení veškerých kotevních prvků, spojovacích prvků, pomocných konstrukcí vč. stavebních přípomocí s tím spojených a provedení prací nespecifikovaných v projektové dokumentaci, ale nezbytných pro provedení díla._x000d_
10/ náklady na případné zvětšené přesuny hmot a skládkovné._x000d_
11/ náklady na veškeré údržbářské a opravárenské práce nutné pro zhotovení díla._x000d_
12/ náklady na zhotovení výkresů, výpočtů a dalších výkonů potřebných pro detailní rozpracování projektů předaných objednatelem, které jsou potřebné pro realizaci díla (tzv. výrobní/dílenská dokumentace)._x000d_
13/ pro vypracování nabídkové ceny slouží slepý rozpočet, dále znalost projektové dokumentace poskytnuté objednavatelem a seznámení s podmínkami na staveništi._x000d_
_x000d_
Komentář k cenové soustavě_x000d_
Soupis prací je sestaven s využitím Cenové soustavy ÚRS. Položky, které pochází z této cenové _x000d_
soustavy, jsou ve sloupci 'Cenová soustava' označeny popisem 'CS ÚRS' a úrovní příslušného kalendářního pololetí._x000d_
Veškeré další informace vymezující popis a podmínky použití těchto položek z Cenové soustavy, které nejsou uvedeny přímo v soupisu prací, jsou neomezeně dálkově k dispozici na webu www.podminky.urs.cz._x000d_
Položky soupisu prací, které nemají ve sloupci "Cenová soustava"uveden žádný údaj, nepochází z Cenové soustavy ÚRS._x000d_
_x000d_
Ostatní_x000d_
Rozměry uvedené v rozpočtu jsou orientační a před objednáním materiálů a započetím výroby je třeba rozměry upřesnit měřením na stavbě._x000d_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</si>
  <si>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</si>
  <si>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</si>
  <si>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</si>
  <si>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</si>
  <si>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</si>
  <si>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</si>
  <si>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</si>
  <si>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</si>
  <si>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</si>
  <si>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</si>
  <si>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</si>
  <si>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</si>
  <si>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</si>
  <si>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</si>
  <si>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</si>
  <si>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</si>
  <si>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</si>
  <si>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</si>
  <si>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</si>
  <si>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</si>
  <si>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</si>
  <si>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</si>
  <si>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</si>
  <si>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</si>
  <si>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</si>
  <si>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</si>
  <si>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</si>
  <si>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</si>
  <si>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</si>
  <si>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</si>
  <si>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</si>
  <si>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</si>
  <si>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</si>
  <si>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</si>
  <si>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</si>
  <si>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</si>
  <si>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</si>
  <si>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</si>
  <si>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</si>
  <si>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</si>
  <si>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</si>
  <si>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</si>
  <si>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</si>
  <si>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 xml:space="preserve">PODMÍNKY NABÍDKY-soupis dalších položek, které musí zcela pokrývat nabídková cena  01/ veškeré náklady pro provedení stavebních a montážních prací, které jsou předmětem tohoto rozpočtu a PD. Tzn. veškeré práce a dodávky včetně veškeré mimostaveništní i vnitrostaveništní horizontální i vertikální dopravy - tj. jeřáby, autojeřáby, zvedací plošiny, kladkostroje, stavební a nákladní mechanizace. 02/ veškeré náklady pro zajištění bezpečné práce, ochrany materiálů, součástí a dalších předmětů pro realizaci díla. 03/ důkladná a stálá protiprašná opatření. 04/ náklady na veškeré další lešení, ochranné zábradlí, záchytné a ochranné sítě nad rámec položek lešení uvedených v rozpočtu. 05/ uchazeč zahrne do jednotkových cen bouracích a demoličních prací náklady na laboratorní rozbory suti vyžadované vyhláškou MŽP č. 273/2021 Sb. 06/ náklady na ochranu díla až do přejímky a veškeré náklady na ochranu lícních ploch. 07/ náklady na ochranu stavby před negativními vlivy počasí např. deště, teploty apod. 08/ trvalý úklid areálových i veřejných komunikací znečištěných v průběhu stavby a náklady na potřebné dopravní značení. 09/ náklady na dodání a provedení veškerých kotevních prvků, spojovacích prvků, pomocných konstrukcí vč. stavebních přípomocí s tím spojených a provedení prací nespecifikovaných v projektové dokumentaci, ale nezbytných pro provedení díla. 10/ náklady na případné zvětšené přesuny hmot a skládkovné. 11/ náklady na veškeré údržbářské a opravárenské práce nutné pro zhotovení díla. 12/ náklady na zhotovení výkresů, výpočtů a dalších výkonů potřebných pro detailní rozpracování projektů předaných objednatelem, které jsou potřebné pro realizaci díla (tzv. výrobní/dílenská dokumentace). 13/ pro vypracování nabídkové ceny slouží slepý rozpočet, dále znalost projektové dokumentace poskytnuté objednavatelem a seznámení s podmínkami na staveništi.  Komentář k cenové soustavě Soupis prací je sestaven s využitím Cenové soustavy ÚRS. Položky, které pochází z této cenové 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 Položky soupisu prací, které nemají ve sloupci "Cenová soustava"uveden žádný údaj, nepochází z Cenové soustavy ÚRS.  Ostatní Rozměry uvedené v rozpočtu jsou orientační a před objednáním materiálů a započetím výroby je třeba rozměry upřesnit měřením na stavbě.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</si>
  <si>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</si>
  <si>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</si>
  <si>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</si>
  <si>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</si>
  <si>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</si>
  <si>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95 - Dokončovací konstrukce a práce pozemních staveb</t>
  </si>
  <si>
    <t>PSV - Práce a dodávky PSV</t>
  </si>
  <si>
    <t xml:space="preserve">    741 - Elektroinstalace - silnoproud</t>
  </si>
  <si>
    <t>VRN - Vedlejší a ostatní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</si>
  <si>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</si>
  <si>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</si>
  <si>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</si>
  <si>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</si>
  <si>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</si>
  <si>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</si>
  <si>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</si>
  <si>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</si>
  <si>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</si>
  <si>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</si>
  <si>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</si>
  <si>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</si>
  <si>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</si>
  <si>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</si>
  <si>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</si>
  <si>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</si>
  <si>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95</t>
  </si>
  <si>
    <t>Dokončovací konstrukce a práce pozemních staveb</t>
  </si>
  <si>
    <t>K</t>
  </si>
  <si>
    <t>953921113</t>
  </si>
  <si>
    <t>Dlaždice betonové na sucho na ploché střechy kladené jednotlivě volně s mezerami např. pro schůdnost po měkké krytině, pro trvalé zatížení krytin, rozměru 400 x 400 mm</t>
  </si>
  <si>
    <t>kus</t>
  </si>
  <si>
    <t>CS ÚRS 2025 01</t>
  </si>
  <si>
    <t>4</t>
  </si>
  <si>
    <t>1244305450</t>
  </si>
  <si>
    <t>Online PSC</t>
  </si>
  <si>
    <t>https://podminky.urs.cz/item/CS_URS_2025_01/953921113</t>
  </si>
  <si>
    <t>VV</t>
  </si>
  <si>
    <t xml:space="preserve">"zátěžová dlažba"         200*1,05</t>
  </si>
  <si>
    <t>PSV</t>
  </si>
  <si>
    <t>Práce a dodávky PSV</t>
  </si>
  <si>
    <t>741</t>
  </si>
  <si>
    <t>Elektroinstalace - silnoproud</t>
  </si>
  <si>
    <t>741120124.a</t>
  </si>
  <si>
    <t>Montáž a dodávka fotovoltaických kabelů a konektorů uložených v trubkách nebo lištách průměru přes 4 do 6 mm</t>
  </si>
  <si>
    <t>m</t>
  </si>
  <si>
    <t>16</t>
  </si>
  <si>
    <t>-318171184</t>
  </si>
  <si>
    <t>3</t>
  </si>
  <si>
    <t>741120224.a</t>
  </si>
  <si>
    <t>Montáž a dodávka fotovoltaických kabelů a konektorů uložených volně průměru přes 4 do 6 mm</t>
  </si>
  <si>
    <t>-259483719</t>
  </si>
  <si>
    <t>741122032</t>
  </si>
  <si>
    <t>Montáž kabelů měděných bez ukončení uložených pod omítku plných kulatých (např. CYKY), počtu a průřezu žil 5x4 až 6 mm2</t>
  </si>
  <si>
    <t>771459747</t>
  </si>
  <si>
    <t>https://podminky.urs.cz/item/CS_URS_2025_01/741122032</t>
  </si>
  <si>
    <t>5</t>
  </si>
  <si>
    <t>M</t>
  </si>
  <si>
    <t>34111100</t>
  </si>
  <si>
    <t>kabel instalační jádro Cu plné izolace PVC plášť PVC 450/750V (CYKY) 5x6mm2</t>
  </si>
  <si>
    <t>32</t>
  </si>
  <si>
    <t>623159507</t>
  </si>
  <si>
    <t>35*1,15 'Přepočtené koeficientem množství</t>
  </si>
  <si>
    <t>6</t>
  </si>
  <si>
    <t>741240022.a</t>
  </si>
  <si>
    <t>Montáž a dodávka příslušenství rozvoden tabulek výstražných a označovacích pro přístroje lepením - výstraž. tabulka pro FVE</t>
  </si>
  <si>
    <t>69808644</t>
  </si>
  <si>
    <t>7</t>
  </si>
  <si>
    <t>741711011</t>
  </si>
  <si>
    <t>Montáž nosné konstrukce fotovoltaických panelů umístěné na ploché střeše</t>
  </si>
  <si>
    <t>377566098</t>
  </si>
  <si>
    <t>https://podminky.urs.cz/item/CS_URS_2025_01/741711011</t>
  </si>
  <si>
    <t>8</t>
  </si>
  <si>
    <t>55399-01</t>
  </si>
  <si>
    <t xml:space="preserve">Montážní systém na plochou střechu (konstrukce) </t>
  </si>
  <si>
    <t>kg</t>
  </si>
  <si>
    <t>1469055598</t>
  </si>
  <si>
    <t>9</t>
  </si>
  <si>
    <t>741721211</t>
  </si>
  <si>
    <t>Montáž fotovoltaických panelů výkonu přes 300 Wp, umístěných na ploché střeše krystalických</t>
  </si>
  <si>
    <t>238196079</t>
  </si>
  <si>
    <t>https://podminky.urs.cz/item/CS_URS_2025_01/741721211</t>
  </si>
  <si>
    <t>10</t>
  </si>
  <si>
    <t>35002030</t>
  </si>
  <si>
    <t>panel fotovoltaický monokrystalický 450Wp</t>
  </si>
  <si>
    <t>-20345549</t>
  </si>
  <si>
    <t>11</t>
  </si>
  <si>
    <t>741730017.a</t>
  </si>
  <si>
    <t>Montáž střídače napětí DC/AC fotovoltaických systémů, maximální výstupní výkon přes 15 000 do 25 000 W</t>
  </si>
  <si>
    <t>1406400218</t>
  </si>
  <si>
    <t>35673003</t>
  </si>
  <si>
    <t>měnič fotovoltaický třífázový beztransformátorový maximální vstupní výkon 20000W, maximální výstupní výkon 20000W</t>
  </si>
  <si>
    <t>-391021435</t>
  </si>
  <si>
    <t>13</t>
  </si>
  <si>
    <t>741740001.a</t>
  </si>
  <si>
    <t>Montáž optimizéru pro fotovoltaické systémy</t>
  </si>
  <si>
    <t>1699766172</t>
  </si>
  <si>
    <t>14</t>
  </si>
  <si>
    <t>40511002.a</t>
  </si>
  <si>
    <t>optimizér fotovoltaický</t>
  </si>
  <si>
    <t>-113481939</t>
  </si>
  <si>
    <t>15</t>
  </si>
  <si>
    <t>741740023</t>
  </si>
  <si>
    <t>Montáž regulátoru fotovoltaických systémů včetně připojení baterií a solárního pole MPPT pro dobíjení 12 V / 24 V / 48 V baterie, nabíjecí proud přes 50 do 70 A</t>
  </si>
  <si>
    <t>-1015621376</t>
  </si>
  <si>
    <t>https://podminky.urs.cz/item/CS_URS_2025_01/741740023</t>
  </si>
  <si>
    <t>1010080657.a</t>
  </si>
  <si>
    <t>solární regulátor 48V/5000/70A</t>
  </si>
  <si>
    <t>-904600008</t>
  </si>
  <si>
    <t>17</t>
  </si>
  <si>
    <t>741751213</t>
  </si>
  <si>
    <t>Montáž akumulátorových baterií pro fotovoltaické systémy modulárních bateriových systémů modulu, kapacity přes 2,5 do 5,0 kWh</t>
  </si>
  <si>
    <t>-1229190192</t>
  </si>
  <si>
    <t>https://podminky.urs.cz/item/CS_URS_2025_01/741751213</t>
  </si>
  <si>
    <t>18</t>
  </si>
  <si>
    <t>34641066</t>
  </si>
  <si>
    <t>bateriový modul LiFePO4 s možností rozšíření, jmenovité napětí 48 V, kapacita modulu přes 3,5 do 4,0 kWh</t>
  </si>
  <si>
    <t>-181419710</t>
  </si>
  <si>
    <t>19</t>
  </si>
  <si>
    <t>741791211.a</t>
  </si>
  <si>
    <t>Montáž ostatních zařízení a příslušenství fotovoltaických systémů rozvaděče DC/AC pro dodávku energie vč. revize</t>
  </si>
  <si>
    <t>206089313</t>
  </si>
  <si>
    <t>20</t>
  </si>
  <si>
    <t>35711661.a</t>
  </si>
  <si>
    <t>rozvaděč DC/AC</t>
  </si>
  <si>
    <t>1128898838</t>
  </si>
  <si>
    <t>741791211.b</t>
  </si>
  <si>
    <t>Montáž a dodávka stojanového rozvaděče pro baterie v.=2000mm</t>
  </si>
  <si>
    <t>-531743537</t>
  </si>
  <si>
    <t>22</t>
  </si>
  <si>
    <t>74199-01</t>
  </si>
  <si>
    <t>Výškové montážní práce</t>
  </si>
  <si>
    <t>-744075957</t>
  </si>
  <si>
    <t>23</t>
  </si>
  <si>
    <t>74199-02</t>
  </si>
  <si>
    <t>Dokumentace skutečného provedení stavby + SoP, UTP, administrativa - připojení výrobny k distribuční síti dle SoP, vyřízení licence ERÚ</t>
  </si>
  <si>
    <t>-1202016347</t>
  </si>
  <si>
    <t>24</t>
  </si>
  <si>
    <t>HZS4211</t>
  </si>
  <si>
    <t>Hodinové zúčtovací sazby ostatních profesí revizní a kontrolní činnost revizní technik</t>
  </si>
  <si>
    <t>hod</t>
  </si>
  <si>
    <t>-1272976370</t>
  </si>
  <si>
    <t>https://podminky.urs.cz/item/CS_URS_2025_01/HZS4211</t>
  </si>
  <si>
    <t xml:space="preserve">"Výchozí revizní zpráva FVE"   12</t>
  </si>
  <si>
    <t>25</t>
  </si>
  <si>
    <t>74199-03</t>
  </si>
  <si>
    <t>Podružný materiál</t>
  </si>
  <si>
    <t>673685376</t>
  </si>
  <si>
    <t>26</t>
  </si>
  <si>
    <t>74199-04</t>
  </si>
  <si>
    <t>Doprava</t>
  </si>
  <si>
    <t>55686853</t>
  </si>
  <si>
    <t>27</t>
  </si>
  <si>
    <t>74199-05</t>
  </si>
  <si>
    <t>Manipulační technika</t>
  </si>
  <si>
    <t>825914162</t>
  </si>
  <si>
    <t>VRN</t>
  </si>
  <si>
    <t>Vedlejší a ostatní rozpočtové náklady</t>
  </si>
  <si>
    <t>28</t>
  </si>
  <si>
    <t>030001000.a</t>
  </si>
  <si>
    <t>Zařízení staveniště</t>
  </si>
  <si>
    <t>1024</t>
  </si>
  <si>
    <t>620654188</t>
  </si>
  <si>
    <t>29</t>
  </si>
  <si>
    <t>045002000.a</t>
  </si>
  <si>
    <t>Kompletační a koordinační činnost dodavatele</t>
  </si>
  <si>
    <t>806266161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</si>
</sst>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53921113" TargetMode="External" /><Relationship Id="rId2" Type="http://schemas.openxmlformats.org/officeDocument/2006/relationships/hyperlink" Target="https://podminky.urs.cz/item/CS_URS_2025_01/741122032" TargetMode="External" /><Relationship Id="rId3" Type="http://schemas.openxmlformats.org/officeDocument/2006/relationships/hyperlink" Target="https://podminky.urs.cz/item/CS_URS_2025_01/741711011" TargetMode="External" /><Relationship Id="rId4" Type="http://schemas.openxmlformats.org/officeDocument/2006/relationships/hyperlink" Target="https://podminky.urs.cz/item/CS_URS_2025_01/741721211" TargetMode="External" /><Relationship Id="rId5" Type="http://schemas.openxmlformats.org/officeDocument/2006/relationships/hyperlink" Target="https://podminky.urs.cz/item/CS_URS_2025_01/741740023" TargetMode="External" /><Relationship Id="rId6" Type="http://schemas.openxmlformats.org/officeDocument/2006/relationships/hyperlink" Target="https://podminky.urs.cz/item/CS_URS_2025_01/741751213" TargetMode="External" /><Relationship Id="rId7" Type="http://schemas.openxmlformats.org/officeDocument/2006/relationships/hyperlink" Target="https://podminky.urs.cz/item/CS_URS_2025_01/HZS4211" TargetMode="External" /><Relationship Id="rId8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33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06.5" customHeight="1">
      <c r="B23" s="19"/>
      <c r="C23" s="20"/>
      <c r="D23" s="20"/>
      <c r="E23" s="34" t="s">
        <v>39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43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44</v>
      </c>
      <c r="E29" s="45"/>
      <c r="F29" s="30" t="s">
        <v>45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46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47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48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49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50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51</v>
      </c>
      <c r="U35" s="52"/>
      <c r="V35" s="52"/>
      <c r="W35" s="52"/>
      <c r="X35" s="54" t="s">
        <v>52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o252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Stavební úpravy, přístavba a nástavba č.p.1994, ul.Dobenínská, Náchod - FOTOVOLTAIKA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Náchod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17. 1. 2025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Oblastní Charita Náchod, Mlýnská 189, 547 01 Nácho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1" t="str">
        <f>IF(E17="","",E17)</f>
        <v>Libor Klubal, DiS., Náchod</v>
      </c>
      <c r="AN49" s="62"/>
      <c r="AO49" s="62"/>
      <c r="AP49" s="62"/>
      <c r="AQ49" s="38"/>
      <c r="AR49" s="42"/>
      <c r="AS49" s="72" t="s">
        <v>54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Petr Kareš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55</v>
      </c>
      <c r="D52" s="85"/>
      <c r="E52" s="85"/>
      <c r="F52" s="85"/>
      <c r="G52" s="85"/>
      <c r="H52" s="86"/>
      <c r="I52" s="87" t="s">
        <v>56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57</v>
      </c>
      <c r="AH52" s="85"/>
      <c r="AI52" s="85"/>
      <c r="AJ52" s="85"/>
      <c r="AK52" s="85"/>
      <c r="AL52" s="85"/>
      <c r="AM52" s="85"/>
      <c r="AN52" s="87" t="s">
        <v>58</v>
      </c>
      <c r="AO52" s="85"/>
      <c r="AP52" s="85"/>
      <c r="AQ52" s="89" t="s">
        <v>59</v>
      </c>
      <c r="AR52" s="42"/>
      <c r="AS52" s="90" t="s">
        <v>60</v>
      </c>
      <c r="AT52" s="91" t="s">
        <v>61</v>
      </c>
      <c r="AU52" s="91" t="s">
        <v>62</v>
      </c>
      <c r="AV52" s="91" t="s">
        <v>63</v>
      </c>
      <c r="AW52" s="91" t="s">
        <v>64</v>
      </c>
      <c r="AX52" s="91" t="s">
        <v>65</v>
      </c>
      <c r="AY52" s="91" t="s">
        <v>66</v>
      </c>
      <c r="AZ52" s="91" t="s">
        <v>67</v>
      </c>
      <c r="BA52" s="91" t="s">
        <v>68</v>
      </c>
      <c r="BB52" s="91" t="s">
        <v>69</v>
      </c>
      <c r="BC52" s="91" t="s">
        <v>70</v>
      </c>
      <c r="BD52" s="92" t="s">
        <v>71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72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73</v>
      </c>
      <c r="BT54" s="107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37.5" customHeight="1">
      <c r="A55" s="108" t="s">
        <v>77</v>
      </c>
      <c r="B55" s="109"/>
      <c r="C55" s="110"/>
      <c r="D55" s="111" t="s">
        <v>14</v>
      </c>
      <c r="E55" s="111"/>
      <c r="F55" s="111"/>
      <c r="G55" s="111"/>
      <c r="H55" s="111"/>
      <c r="I55" s="112"/>
      <c r="J55" s="111" t="s">
        <v>17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'o252 - Stavební úpravy, p...'!J28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78</v>
      </c>
      <c r="AR55" s="115"/>
      <c r="AS55" s="116">
        <v>0</v>
      </c>
      <c r="AT55" s="117">
        <f>ROUND(SUM(AV55:AW55),2)</f>
        <v>0</v>
      </c>
      <c r="AU55" s="118">
        <f>'o252 - Stavební úpravy, p...'!P78</f>
        <v>0</v>
      </c>
      <c r="AV55" s="117">
        <f>'o252 - Stavební úpravy, p...'!J31</f>
        <v>0</v>
      </c>
      <c r="AW55" s="117">
        <f>'o252 - Stavební úpravy, p...'!J32</f>
        <v>0</v>
      </c>
      <c r="AX55" s="117">
        <f>'o252 - Stavební úpravy, p...'!J33</f>
        <v>0</v>
      </c>
      <c r="AY55" s="117">
        <f>'o252 - Stavební úpravy, p...'!J34</f>
        <v>0</v>
      </c>
      <c r="AZ55" s="117">
        <f>'o252 - Stavební úpravy, p...'!F31</f>
        <v>0</v>
      </c>
      <c r="BA55" s="117">
        <f>'o252 - Stavební úpravy, p...'!F32</f>
        <v>0</v>
      </c>
      <c r="BB55" s="117">
        <f>'o252 - Stavební úpravy, p...'!F33</f>
        <v>0</v>
      </c>
      <c r="BC55" s="117">
        <f>'o252 - Stavební úpravy, p...'!F34</f>
        <v>0</v>
      </c>
      <c r="BD55" s="119">
        <f>'o252 - Stavební úpravy, p...'!F35</f>
        <v>0</v>
      </c>
      <c r="BE55" s="7"/>
      <c r="BT55" s="120" t="s">
        <v>79</v>
      </c>
      <c r="BU55" s="120" t="s">
        <v>80</v>
      </c>
      <c r="BV55" s="120" t="s">
        <v>75</v>
      </c>
      <c r="BW55" s="120" t="s">
        <v>5</v>
      </c>
      <c r="BX55" s="120" t="s">
        <v>76</v>
      </c>
      <c r="CL55" s="120" t="s">
        <v>19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jjD1tiX4dNN/MEO3wYeM7H7pQo+81nb9xIfcvV3jPe57xe3gm4qCS5dpEm6O678M2TatLn2uIvkmeZSQ1e2TjA==" hashValue="FM7y+QivmIgkHFMkeP2zlh/xWph+UZa75/IjlSRlCghiPC6qtUW92B1glNFJw64v88wgQ6VJjxz3Ou5KWg2KBQ==" algorithmName="SHA-512" password="E567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o252 - Stavební úpravy, 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hidden="1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8"/>
      <c r="AT3" s="15" t="s">
        <v>81</v>
      </c>
    </row>
    <row r="4" hidden="1" s="1" customFormat="1" ht="24.96" customHeight="1">
      <c r="B4" s="18"/>
      <c r="D4" s="123" t="s">
        <v>82</v>
      </c>
      <c r="L4" s="18"/>
      <c r="M4" s="124" t="s">
        <v>10</v>
      </c>
      <c r="AT4" s="15" t="s">
        <v>4</v>
      </c>
    </row>
    <row r="5" hidden="1" s="1" customFormat="1" ht="6.96" customHeight="1">
      <c r="B5" s="18"/>
      <c r="L5" s="18"/>
    </row>
    <row r="6" hidden="1" s="2" customFormat="1" ht="12" customHeight="1">
      <c r="A6" s="36"/>
      <c r="B6" s="42"/>
      <c r="C6" s="36"/>
      <c r="D6" s="125" t="s">
        <v>16</v>
      </c>
      <c r="E6" s="36"/>
      <c r="F6" s="36"/>
      <c r="G6" s="36"/>
      <c r="H6" s="36"/>
      <c r="I6" s="36"/>
      <c r="J6" s="36"/>
      <c r="K6" s="36"/>
      <c r="L6" s="12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hidden="1" s="2" customFormat="1" ht="16.5" customHeight="1">
      <c r="A7" s="36"/>
      <c r="B7" s="42"/>
      <c r="C7" s="36"/>
      <c r="D7" s="36"/>
      <c r="E7" s="127" t="s">
        <v>17</v>
      </c>
      <c r="F7" s="36"/>
      <c r="G7" s="36"/>
      <c r="H7" s="36"/>
      <c r="I7" s="36"/>
      <c r="J7" s="36"/>
      <c r="K7" s="36"/>
      <c r="L7" s="12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hidden="1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12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2" customHeight="1">
      <c r="A9" s="36"/>
      <c r="B9" s="42"/>
      <c r="C9" s="36"/>
      <c r="D9" s="125" t="s">
        <v>18</v>
      </c>
      <c r="E9" s="36"/>
      <c r="F9" s="128" t="s">
        <v>19</v>
      </c>
      <c r="G9" s="36"/>
      <c r="H9" s="36"/>
      <c r="I9" s="125" t="s">
        <v>20</v>
      </c>
      <c r="J9" s="128" t="s">
        <v>19</v>
      </c>
      <c r="K9" s="36"/>
      <c r="L9" s="12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25" t="s">
        <v>21</v>
      </c>
      <c r="E10" s="36"/>
      <c r="F10" s="128" t="s">
        <v>22</v>
      </c>
      <c r="G10" s="36"/>
      <c r="H10" s="36"/>
      <c r="I10" s="125" t="s">
        <v>23</v>
      </c>
      <c r="J10" s="129" t="str">
        <f>'Rekapitulace stavby'!AN8</f>
        <v>17. 1. 2025</v>
      </c>
      <c r="K10" s="36"/>
      <c r="L10" s="12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12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25" t="s">
        <v>25</v>
      </c>
      <c r="E12" s="36"/>
      <c r="F12" s="36"/>
      <c r="G12" s="36"/>
      <c r="H12" s="36"/>
      <c r="I12" s="125" t="s">
        <v>26</v>
      </c>
      <c r="J12" s="128" t="s">
        <v>27</v>
      </c>
      <c r="K12" s="36"/>
      <c r="L12" s="12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8" customHeight="1">
      <c r="A13" s="36"/>
      <c r="B13" s="42"/>
      <c r="C13" s="36"/>
      <c r="D13" s="36"/>
      <c r="E13" s="128" t="s">
        <v>28</v>
      </c>
      <c r="F13" s="36"/>
      <c r="G13" s="36"/>
      <c r="H13" s="36"/>
      <c r="I13" s="125" t="s">
        <v>29</v>
      </c>
      <c r="J13" s="128" t="s">
        <v>19</v>
      </c>
      <c r="K13" s="36"/>
      <c r="L13" s="12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12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2" customHeight="1">
      <c r="A15" s="36"/>
      <c r="B15" s="42"/>
      <c r="C15" s="36"/>
      <c r="D15" s="125" t="s">
        <v>30</v>
      </c>
      <c r="E15" s="36"/>
      <c r="F15" s="36"/>
      <c r="G15" s="36"/>
      <c r="H15" s="36"/>
      <c r="I15" s="125" t="s">
        <v>26</v>
      </c>
      <c r="J15" s="31" t="str">
        <f>'Rekapitulace stavby'!AN13</f>
        <v>Vyplň údaj</v>
      </c>
      <c r="K15" s="36"/>
      <c r="L15" s="12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28"/>
      <c r="G16" s="128"/>
      <c r="H16" s="128"/>
      <c r="I16" s="125" t="s">
        <v>29</v>
      </c>
      <c r="J16" s="31" t="str">
        <f>'Rekapitulace stavby'!AN14</f>
        <v>Vyplň údaj</v>
      </c>
      <c r="K16" s="36"/>
      <c r="L16" s="12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12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2" customHeight="1">
      <c r="A18" s="36"/>
      <c r="B18" s="42"/>
      <c r="C18" s="36"/>
      <c r="D18" s="125" t="s">
        <v>32</v>
      </c>
      <c r="E18" s="36"/>
      <c r="F18" s="36"/>
      <c r="G18" s="36"/>
      <c r="H18" s="36"/>
      <c r="I18" s="125" t="s">
        <v>26</v>
      </c>
      <c r="J18" s="128" t="s">
        <v>33</v>
      </c>
      <c r="K18" s="36"/>
      <c r="L18" s="12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8" customHeight="1">
      <c r="A19" s="36"/>
      <c r="B19" s="42"/>
      <c r="C19" s="36"/>
      <c r="D19" s="36"/>
      <c r="E19" s="128" t="s">
        <v>34</v>
      </c>
      <c r="F19" s="36"/>
      <c r="G19" s="36"/>
      <c r="H19" s="36"/>
      <c r="I19" s="125" t="s">
        <v>29</v>
      </c>
      <c r="J19" s="128" t="s">
        <v>19</v>
      </c>
      <c r="K19" s="36"/>
      <c r="L19" s="12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12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2" customHeight="1">
      <c r="A21" s="36"/>
      <c r="B21" s="42"/>
      <c r="C21" s="36"/>
      <c r="D21" s="125" t="s">
        <v>36</v>
      </c>
      <c r="E21" s="36"/>
      <c r="F21" s="36"/>
      <c r="G21" s="36"/>
      <c r="H21" s="36"/>
      <c r="I21" s="125" t="s">
        <v>26</v>
      </c>
      <c r="J21" s="128" t="s">
        <v>19</v>
      </c>
      <c r="K21" s="36"/>
      <c r="L21" s="12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8" customHeight="1">
      <c r="A22" s="36"/>
      <c r="B22" s="42"/>
      <c r="C22" s="36"/>
      <c r="D22" s="36"/>
      <c r="E22" s="128" t="s">
        <v>37</v>
      </c>
      <c r="F22" s="36"/>
      <c r="G22" s="36"/>
      <c r="H22" s="36"/>
      <c r="I22" s="125" t="s">
        <v>29</v>
      </c>
      <c r="J22" s="128" t="s">
        <v>19</v>
      </c>
      <c r="K22" s="36"/>
      <c r="L22" s="12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12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2" customHeight="1">
      <c r="A24" s="36"/>
      <c r="B24" s="42"/>
      <c r="C24" s="36"/>
      <c r="D24" s="125" t="s">
        <v>38</v>
      </c>
      <c r="E24" s="36"/>
      <c r="F24" s="36"/>
      <c r="G24" s="36"/>
      <c r="H24" s="36"/>
      <c r="I24" s="36"/>
      <c r="J24" s="36"/>
      <c r="K24" s="36"/>
      <c r="L24" s="12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8" customFormat="1" ht="274.5" customHeight="1">
      <c r="A25" s="130"/>
      <c r="B25" s="131"/>
      <c r="C25" s="130"/>
      <c r="D25" s="130"/>
      <c r="E25" s="132" t="s">
        <v>83</v>
      </c>
      <c r="F25" s="132"/>
      <c r="G25" s="132"/>
      <c r="H25" s="132"/>
      <c r="I25" s="130"/>
      <c r="J25" s="130"/>
      <c r="K25" s="130"/>
      <c r="L25" s="133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</row>
    <row r="26" hidden="1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12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134"/>
      <c r="E27" s="134"/>
      <c r="F27" s="134"/>
      <c r="G27" s="134"/>
      <c r="H27" s="134"/>
      <c r="I27" s="134"/>
      <c r="J27" s="134"/>
      <c r="K27" s="134"/>
      <c r="L27" s="12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25.44" customHeight="1">
      <c r="A28" s="36"/>
      <c r="B28" s="42"/>
      <c r="C28" s="36"/>
      <c r="D28" s="135" t="s">
        <v>40</v>
      </c>
      <c r="E28" s="36"/>
      <c r="F28" s="36"/>
      <c r="G28" s="36"/>
      <c r="H28" s="36"/>
      <c r="I28" s="36"/>
      <c r="J28" s="136">
        <f>ROUND(J78, 2)</f>
        <v>0</v>
      </c>
      <c r="K28" s="36"/>
      <c r="L28" s="12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34"/>
      <c r="E29" s="134"/>
      <c r="F29" s="134"/>
      <c r="G29" s="134"/>
      <c r="H29" s="134"/>
      <c r="I29" s="134"/>
      <c r="J29" s="134"/>
      <c r="K29" s="134"/>
      <c r="L29" s="12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14.4" customHeight="1">
      <c r="A30" s="36"/>
      <c r="B30" s="42"/>
      <c r="C30" s="36"/>
      <c r="D30" s="36"/>
      <c r="E30" s="36"/>
      <c r="F30" s="137" t="s">
        <v>42</v>
      </c>
      <c r="G30" s="36"/>
      <c r="H30" s="36"/>
      <c r="I30" s="137" t="s">
        <v>41</v>
      </c>
      <c r="J30" s="137" t="s">
        <v>43</v>
      </c>
      <c r="K30" s="36"/>
      <c r="L30" s="12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14.4" customHeight="1">
      <c r="A31" s="36"/>
      <c r="B31" s="42"/>
      <c r="C31" s="36"/>
      <c r="D31" s="138" t="s">
        <v>44</v>
      </c>
      <c r="E31" s="125" t="s">
        <v>45</v>
      </c>
      <c r="F31" s="139">
        <f>ROUND((SUM(BE78:BE122)),  2)</f>
        <v>0</v>
      </c>
      <c r="G31" s="36"/>
      <c r="H31" s="36"/>
      <c r="I31" s="140">
        <v>0.20999999999999999</v>
      </c>
      <c r="J31" s="139">
        <f>ROUND(((SUM(BE78:BE122))*I31),  2)</f>
        <v>0</v>
      </c>
      <c r="K31" s="36"/>
      <c r="L31" s="12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125" t="s">
        <v>46</v>
      </c>
      <c r="F32" s="139">
        <f>ROUND((SUM(BF78:BF122)),  2)</f>
        <v>0</v>
      </c>
      <c r="G32" s="36"/>
      <c r="H32" s="36"/>
      <c r="I32" s="140">
        <v>0.12</v>
      </c>
      <c r="J32" s="139">
        <f>ROUND(((SUM(BF78:BF122))*I32),  2)</f>
        <v>0</v>
      </c>
      <c r="K32" s="36"/>
      <c r="L32" s="12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25" t="s">
        <v>47</v>
      </c>
      <c r="F33" s="139">
        <f>ROUND((SUM(BG78:BG122)),  2)</f>
        <v>0</v>
      </c>
      <c r="G33" s="36"/>
      <c r="H33" s="36"/>
      <c r="I33" s="140">
        <v>0.20999999999999999</v>
      </c>
      <c r="J33" s="139">
        <f>0</f>
        <v>0</v>
      </c>
      <c r="K33" s="36"/>
      <c r="L33" s="12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5" t="s">
        <v>48</v>
      </c>
      <c r="F34" s="139">
        <f>ROUND((SUM(BH78:BH122)),  2)</f>
        <v>0</v>
      </c>
      <c r="G34" s="36"/>
      <c r="H34" s="36"/>
      <c r="I34" s="140">
        <v>0.12</v>
      </c>
      <c r="J34" s="139">
        <f>0</f>
        <v>0</v>
      </c>
      <c r="K34" s="36"/>
      <c r="L34" s="12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5" t="s">
        <v>49</v>
      </c>
      <c r="F35" s="139">
        <f>ROUND((SUM(BI78:BI122)),  2)</f>
        <v>0</v>
      </c>
      <c r="G35" s="36"/>
      <c r="H35" s="36"/>
      <c r="I35" s="140">
        <v>0</v>
      </c>
      <c r="J35" s="139">
        <f>0</f>
        <v>0</v>
      </c>
      <c r="K35" s="36"/>
      <c r="L35" s="12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12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25.44" customHeight="1">
      <c r="A37" s="36"/>
      <c r="B37" s="42"/>
      <c r="C37" s="141"/>
      <c r="D37" s="142" t="s">
        <v>50</v>
      </c>
      <c r="E37" s="143"/>
      <c r="F37" s="143"/>
      <c r="G37" s="144" t="s">
        <v>51</v>
      </c>
      <c r="H37" s="145" t="s">
        <v>52</v>
      </c>
      <c r="I37" s="143"/>
      <c r="J37" s="146">
        <f>SUM(J28:J35)</f>
        <v>0</v>
      </c>
      <c r="K37" s="147"/>
      <c r="L37" s="12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148"/>
      <c r="C38" s="149"/>
      <c r="D38" s="149"/>
      <c r="E38" s="149"/>
      <c r="F38" s="149"/>
      <c r="G38" s="149"/>
      <c r="H38" s="149"/>
      <c r="I38" s="149"/>
      <c r="J38" s="149"/>
      <c r="K38" s="149"/>
      <c r="L38" s="12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/>
    <row r="40" hidden="1"/>
    <row r="41" hidden="1"/>
    <row r="42" s="2" customFormat="1" ht="6.96" customHeight="1">
      <c r="A42" s="36"/>
      <c r="B42" s="150"/>
      <c r="C42" s="151"/>
      <c r="D42" s="151"/>
      <c r="E42" s="151"/>
      <c r="F42" s="151"/>
      <c r="G42" s="151"/>
      <c r="H42" s="151"/>
      <c r="I42" s="151"/>
      <c r="J42" s="151"/>
      <c r="K42" s="151"/>
      <c r="L42" s="12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4.96" customHeight="1">
      <c r="A43" s="36"/>
      <c r="B43" s="37"/>
      <c r="C43" s="21" t="s">
        <v>84</v>
      </c>
      <c r="D43" s="38"/>
      <c r="E43" s="38"/>
      <c r="F43" s="38"/>
      <c r="G43" s="38"/>
      <c r="H43" s="38"/>
      <c r="I43" s="38"/>
      <c r="J43" s="38"/>
      <c r="K43" s="38"/>
      <c r="L43" s="12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6.96" customHeight="1">
      <c r="A44" s="36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2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12" customHeight="1">
      <c r="A45" s="36"/>
      <c r="B45" s="37"/>
      <c r="C45" s="30" t="s">
        <v>16</v>
      </c>
      <c r="D45" s="38"/>
      <c r="E45" s="38"/>
      <c r="F45" s="38"/>
      <c r="G45" s="38"/>
      <c r="H45" s="38"/>
      <c r="I45" s="38"/>
      <c r="J45" s="38"/>
      <c r="K45" s="38"/>
      <c r="L45" s="12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16.5" customHeight="1">
      <c r="A46" s="36"/>
      <c r="B46" s="37"/>
      <c r="C46" s="38"/>
      <c r="D46" s="38"/>
      <c r="E46" s="67" t="str">
        <f>E7</f>
        <v>Stavební úpravy, přístavba a nástavba č.p.1994, ul.Dobenínská, Náchod - FOTOVOLTAIKA</v>
      </c>
      <c r="F46" s="38"/>
      <c r="G46" s="38"/>
      <c r="H46" s="38"/>
      <c r="I46" s="38"/>
      <c r="J46" s="38"/>
      <c r="K46" s="38"/>
      <c r="L46" s="12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6.96" customHeight="1">
      <c r="A47" s="36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12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2" customHeight="1">
      <c r="A48" s="36"/>
      <c r="B48" s="37"/>
      <c r="C48" s="30" t="s">
        <v>21</v>
      </c>
      <c r="D48" s="38"/>
      <c r="E48" s="38"/>
      <c r="F48" s="25" t="str">
        <f>F10</f>
        <v>Náchod</v>
      </c>
      <c r="G48" s="38"/>
      <c r="H48" s="38"/>
      <c r="I48" s="30" t="s">
        <v>23</v>
      </c>
      <c r="J48" s="70" t="str">
        <f>IF(J10="","",J10)</f>
        <v>17. 1. 2025</v>
      </c>
      <c r="K48" s="38"/>
      <c r="L48" s="12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6.96" customHeight="1">
      <c r="A49" s="36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12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5.65" customHeight="1">
      <c r="A50" s="36"/>
      <c r="B50" s="37"/>
      <c r="C50" s="30" t="s">
        <v>25</v>
      </c>
      <c r="D50" s="38"/>
      <c r="E50" s="38"/>
      <c r="F50" s="25" t="str">
        <f>E13</f>
        <v>Oblastní Charita Náchod, Mlýnská 189, 547 01 Nácho</v>
      </c>
      <c r="G50" s="38"/>
      <c r="H50" s="38"/>
      <c r="I50" s="30" t="s">
        <v>32</v>
      </c>
      <c r="J50" s="34" t="str">
        <f>E19</f>
        <v>Libor Klubal, DiS., Náchod</v>
      </c>
      <c r="K50" s="38"/>
      <c r="L50" s="12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5.15" customHeight="1">
      <c r="A51" s="36"/>
      <c r="B51" s="37"/>
      <c r="C51" s="30" t="s">
        <v>30</v>
      </c>
      <c r="D51" s="38"/>
      <c r="E51" s="38"/>
      <c r="F51" s="25" t="str">
        <f>IF(E16="","",E16)</f>
        <v>Vyplň údaj</v>
      </c>
      <c r="G51" s="38"/>
      <c r="H51" s="38"/>
      <c r="I51" s="30" t="s">
        <v>36</v>
      </c>
      <c r="J51" s="34" t="str">
        <f>E22</f>
        <v>Petr Kareš</v>
      </c>
      <c r="K51" s="38"/>
      <c r="L51" s="12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0.32" customHeight="1">
      <c r="A52" s="36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12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29.28" customHeight="1">
      <c r="A53" s="36"/>
      <c r="B53" s="37"/>
      <c r="C53" s="152" t="s">
        <v>85</v>
      </c>
      <c r="D53" s="153"/>
      <c r="E53" s="153"/>
      <c r="F53" s="153"/>
      <c r="G53" s="153"/>
      <c r="H53" s="153"/>
      <c r="I53" s="153"/>
      <c r="J53" s="154" t="s">
        <v>86</v>
      </c>
      <c r="K53" s="153"/>
      <c r="L53" s="12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0.32" customHeight="1">
      <c r="A54" s="36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12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2.8" customHeight="1">
      <c r="A55" s="36"/>
      <c r="B55" s="37"/>
      <c r="C55" s="155" t="s">
        <v>72</v>
      </c>
      <c r="D55" s="38"/>
      <c r="E55" s="38"/>
      <c r="F55" s="38"/>
      <c r="G55" s="38"/>
      <c r="H55" s="38"/>
      <c r="I55" s="38"/>
      <c r="J55" s="100">
        <f>J78</f>
        <v>0</v>
      </c>
      <c r="K55" s="38"/>
      <c r="L55" s="12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5" t="s">
        <v>87</v>
      </c>
    </row>
    <row r="56" s="9" customFormat="1" ht="24.96" customHeight="1">
      <c r="A56" s="9"/>
      <c r="B56" s="156"/>
      <c r="C56" s="157"/>
      <c r="D56" s="158" t="s">
        <v>88</v>
      </c>
      <c r="E56" s="159"/>
      <c r="F56" s="159"/>
      <c r="G56" s="159"/>
      <c r="H56" s="159"/>
      <c r="I56" s="159"/>
      <c r="J56" s="160">
        <f>J79</f>
        <v>0</v>
      </c>
      <c r="K56" s="157"/>
      <c r="L56" s="161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2"/>
      <c r="C57" s="163"/>
      <c r="D57" s="164" t="s">
        <v>89</v>
      </c>
      <c r="E57" s="165"/>
      <c r="F57" s="165"/>
      <c r="G57" s="165"/>
      <c r="H57" s="165"/>
      <c r="I57" s="165"/>
      <c r="J57" s="166">
        <f>J80</f>
        <v>0</v>
      </c>
      <c r="K57" s="163"/>
      <c r="L57" s="167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9" customFormat="1" ht="24.96" customHeight="1">
      <c r="A58" s="9"/>
      <c r="B58" s="156"/>
      <c r="C58" s="157"/>
      <c r="D58" s="158" t="s">
        <v>90</v>
      </c>
      <c r="E58" s="159"/>
      <c r="F58" s="159"/>
      <c r="G58" s="159"/>
      <c r="H58" s="159"/>
      <c r="I58" s="159"/>
      <c r="J58" s="160">
        <f>J84</f>
        <v>0</v>
      </c>
      <c r="K58" s="157"/>
      <c r="L58" s="161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="10" customFormat="1" ht="19.92" customHeight="1">
      <c r="A59" s="10"/>
      <c r="B59" s="162"/>
      <c r="C59" s="163"/>
      <c r="D59" s="164" t="s">
        <v>91</v>
      </c>
      <c r="E59" s="165"/>
      <c r="F59" s="165"/>
      <c r="G59" s="165"/>
      <c r="H59" s="165"/>
      <c r="I59" s="165"/>
      <c r="J59" s="166">
        <f>J85</f>
        <v>0</v>
      </c>
      <c r="K59" s="163"/>
      <c r="L59" s="167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9" customFormat="1" ht="24.96" customHeight="1">
      <c r="A60" s="9"/>
      <c r="B60" s="156"/>
      <c r="C60" s="157"/>
      <c r="D60" s="158" t="s">
        <v>92</v>
      </c>
      <c r="E60" s="159"/>
      <c r="F60" s="159"/>
      <c r="G60" s="159"/>
      <c r="H60" s="159"/>
      <c r="I60" s="159"/>
      <c r="J60" s="160">
        <f>J120</f>
        <v>0</v>
      </c>
      <c r="K60" s="157"/>
      <c r="L60" s="16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2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2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2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93</v>
      </c>
      <c r="D67" s="38"/>
      <c r="E67" s="38"/>
      <c r="F67" s="38"/>
      <c r="G67" s="38"/>
      <c r="H67" s="38"/>
      <c r="I67" s="38"/>
      <c r="J67" s="38"/>
      <c r="K67" s="38"/>
      <c r="L67" s="12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2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2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67" t="str">
        <f>E7</f>
        <v>Stavební úpravy, přístavba a nástavba č.p.1994, ul.Dobenínská, Náchod - FOTOVOLTAIKA</v>
      </c>
      <c r="F70" s="38"/>
      <c r="G70" s="38"/>
      <c r="H70" s="38"/>
      <c r="I70" s="38"/>
      <c r="J70" s="38"/>
      <c r="K70" s="38"/>
      <c r="L70" s="12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2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21</v>
      </c>
      <c r="D72" s="38"/>
      <c r="E72" s="38"/>
      <c r="F72" s="25" t="str">
        <f>F10</f>
        <v>Náchod</v>
      </c>
      <c r="G72" s="38"/>
      <c r="H72" s="38"/>
      <c r="I72" s="30" t="s">
        <v>23</v>
      </c>
      <c r="J72" s="70" t="str">
        <f>IF(J10="","",J10)</f>
        <v>17. 1. 2025</v>
      </c>
      <c r="K72" s="38"/>
      <c r="L72" s="12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5.65" customHeight="1">
      <c r="A74" s="36"/>
      <c r="B74" s="37"/>
      <c r="C74" s="30" t="s">
        <v>25</v>
      </c>
      <c r="D74" s="38"/>
      <c r="E74" s="38"/>
      <c r="F74" s="25" t="str">
        <f>E13</f>
        <v>Oblastní Charita Náchod, Mlýnská 189, 547 01 Nácho</v>
      </c>
      <c r="G74" s="38"/>
      <c r="H74" s="38"/>
      <c r="I74" s="30" t="s">
        <v>32</v>
      </c>
      <c r="J74" s="34" t="str">
        <f>E19</f>
        <v>Libor Klubal, DiS., Náchod</v>
      </c>
      <c r="K74" s="38"/>
      <c r="L74" s="12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5.15" customHeight="1">
      <c r="A75" s="36"/>
      <c r="B75" s="37"/>
      <c r="C75" s="30" t="s">
        <v>30</v>
      </c>
      <c r="D75" s="38"/>
      <c r="E75" s="38"/>
      <c r="F75" s="25" t="str">
        <f>IF(E16="","",E16)</f>
        <v>Vyplň údaj</v>
      </c>
      <c r="G75" s="38"/>
      <c r="H75" s="38"/>
      <c r="I75" s="30" t="s">
        <v>36</v>
      </c>
      <c r="J75" s="34" t="str">
        <f>E22</f>
        <v>Petr Kareš</v>
      </c>
      <c r="K75" s="38"/>
      <c r="L75" s="12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0.32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2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11" customFormat="1" ht="29.28" customHeight="1">
      <c r="A77" s="168"/>
      <c r="B77" s="169"/>
      <c r="C77" s="170" t="s">
        <v>94</v>
      </c>
      <c r="D77" s="171" t="s">
        <v>59</v>
      </c>
      <c r="E77" s="171" t="s">
        <v>55</v>
      </c>
      <c r="F77" s="171" t="s">
        <v>56</v>
      </c>
      <c r="G77" s="171" t="s">
        <v>95</v>
      </c>
      <c r="H77" s="171" t="s">
        <v>96</v>
      </c>
      <c r="I77" s="171" t="s">
        <v>97</v>
      </c>
      <c r="J77" s="171" t="s">
        <v>86</v>
      </c>
      <c r="K77" s="172" t="s">
        <v>98</v>
      </c>
      <c r="L77" s="173"/>
      <c r="M77" s="90" t="s">
        <v>19</v>
      </c>
      <c r="N77" s="91" t="s">
        <v>44</v>
      </c>
      <c r="O77" s="91" t="s">
        <v>99</v>
      </c>
      <c r="P77" s="91" t="s">
        <v>100</v>
      </c>
      <c r="Q77" s="91" t="s">
        <v>101</v>
      </c>
      <c r="R77" s="91" t="s">
        <v>102</v>
      </c>
      <c r="S77" s="91" t="s">
        <v>103</v>
      </c>
      <c r="T77" s="92" t="s">
        <v>104</v>
      </c>
      <c r="U77" s="168"/>
      <c r="V77" s="168"/>
      <c r="W77" s="168"/>
      <c r="X77" s="168"/>
      <c r="Y77" s="168"/>
      <c r="Z77" s="168"/>
      <c r="AA77" s="168"/>
      <c r="AB77" s="168"/>
      <c r="AC77" s="168"/>
      <c r="AD77" s="168"/>
      <c r="AE77" s="168"/>
    </row>
    <row r="78" s="2" customFormat="1" ht="22.8" customHeight="1">
      <c r="A78" s="36"/>
      <c r="B78" s="37"/>
      <c r="C78" s="97" t="s">
        <v>105</v>
      </c>
      <c r="D78" s="38"/>
      <c r="E78" s="38"/>
      <c r="F78" s="38"/>
      <c r="G78" s="38"/>
      <c r="H78" s="38"/>
      <c r="I78" s="38"/>
      <c r="J78" s="174">
        <f>BK78</f>
        <v>0</v>
      </c>
      <c r="K78" s="38"/>
      <c r="L78" s="42"/>
      <c r="M78" s="93"/>
      <c r="N78" s="175"/>
      <c r="O78" s="94"/>
      <c r="P78" s="176">
        <f>P79+P84+P120</f>
        <v>0</v>
      </c>
      <c r="Q78" s="94"/>
      <c r="R78" s="176">
        <f>R79+R84+R120</f>
        <v>6.1450825000000009</v>
      </c>
      <c r="S78" s="94"/>
      <c r="T78" s="177">
        <f>T79+T84+T120</f>
        <v>0</v>
      </c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T78" s="15" t="s">
        <v>73</v>
      </c>
      <c r="AU78" s="15" t="s">
        <v>87</v>
      </c>
      <c r="BK78" s="178">
        <f>BK79+BK84+BK120</f>
        <v>0</v>
      </c>
    </row>
    <row r="79" s="12" customFormat="1" ht="25.92" customHeight="1">
      <c r="A79" s="12"/>
      <c r="B79" s="179"/>
      <c r="C79" s="180"/>
      <c r="D79" s="181" t="s">
        <v>73</v>
      </c>
      <c r="E79" s="182" t="s">
        <v>106</v>
      </c>
      <c r="F79" s="182" t="s">
        <v>107</v>
      </c>
      <c r="G79" s="180"/>
      <c r="H79" s="180"/>
      <c r="I79" s="183"/>
      <c r="J79" s="184">
        <f>BK79</f>
        <v>0</v>
      </c>
      <c r="K79" s="180"/>
      <c r="L79" s="185"/>
      <c r="M79" s="186"/>
      <c r="N79" s="187"/>
      <c r="O79" s="187"/>
      <c r="P79" s="188">
        <f>P80</f>
        <v>0</v>
      </c>
      <c r="Q79" s="187"/>
      <c r="R79" s="188">
        <f>R80</f>
        <v>4.5360000000000005</v>
      </c>
      <c r="S79" s="187"/>
      <c r="T79" s="189">
        <f>T80</f>
        <v>0</v>
      </c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R79" s="190" t="s">
        <v>79</v>
      </c>
      <c r="AT79" s="191" t="s">
        <v>73</v>
      </c>
      <c r="AU79" s="191" t="s">
        <v>74</v>
      </c>
      <c r="AY79" s="190" t="s">
        <v>108</v>
      </c>
      <c r="BK79" s="192">
        <f>BK80</f>
        <v>0</v>
      </c>
    </row>
    <row r="80" s="12" customFormat="1" ht="22.8" customHeight="1">
      <c r="A80" s="12"/>
      <c r="B80" s="179"/>
      <c r="C80" s="180"/>
      <c r="D80" s="181" t="s">
        <v>73</v>
      </c>
      <c r="E80" s="193" t="s">
        <v>109</v>
      </c>
      <c r="F80" s="193" t="s">
        <v>110</v>
      </c>
      <c r="G80" s="180"/>
      <c r="H80" s="180"/>
      <c r="I80" s="183"/>
      <c r="J80" s="194">
        <f>BK80</f>
        <v>0</v>
      </c>
      <c r="K80" s="180"/>
      <c r="L80" s="185"/>
      <c r="M80" s="186"/>
      <c r="N80" s="187"/>
      <c r="O80" s="187"/>
      <c r="P80" s="188">
        <f>SUM(P81:P83)</f>
        <v>0</v>
      </c>
      <c r="Q80" s="187"/>
      <c r="R80" s="188">
        <f>SUM(R81:R83)</f>
        <v>4.5360000000000005</v>
      </c>
      <c r="S80" s="187"/>
      <c r="T80" s="189">
        <f>SUM(T81:T83)</f>
        <v>0</v>
      </c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R80" s="190" t="s">
        <v>79</v>
      </c>
      <c r="AT80" s="191" t="s">
        <v>73</v>
      </c>
      <c r="AU80" s="191" t="s">
        <v>79</v>
      </c>
      <c r="AY80" s="190" t="s">
        <v>108</v>
      </c>
      <c r="BK80" s="192">
        <f>SUM(BK81:BK83)</f>
        <v>0</v>
      </c>
    </row>
    <row r="81" s="2" customFormat="1" ht="24.15" customHeight="1">
      <c r="A81" s="36"/>
      <c r="B81" s="37"/>
      <c r="C81" s="195" t="s">
        <v>79</v>
      </c>
      <c r="D81" s="195" t="s">
        <v>111</v>
      </c>
      <c r="E81" s="196" t="s">
        <v>112</v>
      </c>
      <c r="F81" s="197" t="s">
        <v>113</v>
      </c>
      <c r="G81" s="198" t="s">
        <v>114</v>
      </c>
      <c r="H81" s="199">
        <v>210</v>
      </c>
      <c r="I81" s="200"/>
      <c r="J81" s="201">
        <f>ROUND(I81*H81,2)</f>
        <v>0</v>
      </c>
      <c r="K81" s="197" t="s">
        <v>115</v>
      </c>
      <c r="L81" s="42"/>
      <c r="M81" s="202" t="s">
        <v>19</v>
      </c>
      <c r="N81" s="203" t="s">
        <v>45</v>
      </c>
      <c r="O81" s="82"/>
      <c r="P81" s="204">
        <f>O81*H81</f>
        <v>0</v>
      </c>
      <c r="Q81" s="204">
        <v>0.021600000000000001</v>
      </c>
      <c r="R81" s="204">
        <f>Q81*H81</f>
        <v>4.5360000000000005</v>
      </c>
      <c r="S81" s="204">
        <v>0</v>
      </c>
      <c r="T81" s="205">
        <f>S81*H81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R81" s="206" t="s">
        <v>116</v>
      </c>
      <c r="AT81" s="206" t="s">
        <v>111</v>
      </c>
      <c r="AU81" s="206" t="s">
        <v>81</v>
      </c>
      <c r="AY81" s="15" t="s">
        <v>108</v>
      </c>
      <c r="BE81" s="207">
        <f>IF(N81="základní",J81,0)</f>
        <v>0</v>
      </c>
      <c r="BF81" s="207">
        <f>IF(N81="snížená",J81,0)</f>
        <v>0</v>
      </c>
      <c r="BG81" s="207">
        <f>IF(N81="zákl. přenesená",J81,0)</f>
        <v>0</v>
      </c>
      <c r="BH81" s="207">
        <f>IF(N81="sníž. přenesená",J81,0)</f>
        <v>0</v>
      </c>
      <c r="BI81" s="207">
        <f>IF(N81="nulová",J81,0)</f>
        <v>0</v>
      </c>
      <c r="BJ81" s="15" t="s">
        <v>79</v>
      </c>
      <c r="BK81" s="207">
        <f>ROUND(I81*H81,2)</f>
        <v>0</v>
      </c>
      <c r="BL81" s="15" t="s">
        <v>116</v>
      </c>
      <c r="BM81" s="206" t="s">
        <v>117</v>
      </c>
    </row>
    <row r="82" s="2" customFormat="1">
      <c r="A82" s="36"/>
      <c r="B82" s="37"/>
      <c r="C82" s="38"/>
      <c r="D82" s="208" t="s">
        <v>118</v>
      </c>
      <c r="E82" s="38"/>
      <c r="F82" s="209" t="s">
        <v>119</v>
      </c>
      <c r="G82" s="38"/>
      <c r="H82" s="38"/>
      <c r="I82" s="210"/>
      <c r="J82" s="38"/>
      <c r="K82" s="38"/>
      <c r="L82" s="42"/>
      <c r="M82" s="211"/>
      <c r="N82" s="212"/>
      <c r="O82" s="82"/>
      <c r="P82" s="82"/>
      <c r="Q82" s="82"/>
      <c r="R82" s="82"/>
      <c r="S82" s="82"/>
      <c r="T82" s="83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118</v>
      </c>
      <c r="AU82" s="15" t="s">
        <v>81</v>
      </c>
    </row>
    <row r="83" s="13" customFormat="1">
      <c r="A83" s="13"/>
      <c r="B83" s="213"/>
      <c r="C83" s="214"/>
      <c r="D83" s="215" t="s">
        <v>120</v>
      </c>
      <c r="E83" s="216" t="s">
        <v>19</v>
      </c>
      <c r="F83" s="217" t="s">
        <v>121</v>
      </c>
      <c r="G83" s="214"/>
      <c r="H83" s="218">
        <v>210</v>
      </c>
      <c r="I83" s="219"/>
      <c r="J83" s="214"/>
      <c r="K83" s="214"/>
      <c r="L83" s="220"/>
      <c r="M83" s="221"/>
      <c r="N83" s="222"/>
      <c r="O83" s="222"/>
      <c r="P83" s="222"/>
      <c r="Q83" s="222"/>
      <c r="R83" s="222"/>
      <c r="S83" s="222"/>
      <c r="T83" s="22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24" t="s">
        <v>120</v>
      </c>
      <c r="AU83" s="224" t="s">
        <v>81</v>
      </c>
      <c r="AV83" s="13" t="s">
        <v>81</v>
      </c>
      <c r="AW83" s="13" t="s">
        <v>35</v>
      </c>
      <c r="AX83" s="13" t="s">
        <v>79</v>
      </c>
      <c r="AY83" s="224" t="s">
        <v>108</v>
      </c>
    </row>
    <row r="84" s="12" customFormat="1" ht="25.92" customHeight="1">
      <c r="A84" s="12"/>
      <c r="B84" s="179"/>
      <c r="C84" s="180"/>
      <c r="D84" s="181" t="s">
        <v>73</v>
      </c>
      <c r="E84" s="182" t="s">
        <v>122</v>
      </c>
      <c r="F84" s="182" t="s">
        <v>123</v>
      </c>
      <c r="G84" s="180"/>
      <c r="H84" s="180"/>
      <c r="I84" s="183"/>
      <c r="J84" s="184">
        <f>BK84</f>
        <v>0</v>
      </c>
      <c r="K84" s="180"/>
      <c r="L84" s="185"/>
      <c r="M84" s="186"/>
      <c r="N84" s="187"/>
      <c r="O84" s="187"/>
      <c r="P84" s="188">
        <f>P85</f>
        <v>0</v>
      </c>
      <c r="Q84" s="187"/>
      <c r="R84" s="188">
        <f>R85</f>
        <v>1.6090825</v>
      </c>
      <c r="S84" s="187"/>
      <c r="T84" s="189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0" t="s">
        <v>81</v>
      </c>
      <c r="AT84" s="191" t="s">
        <v>73</v>
      </c>
      <c r="AU84" s="191" t="s">
        <v>74</v>
      </c>
      <c r="AY84" s="190" t="s">
        <v>108</v>
      </c>
      <c r="BK84" s="192">
        <f>BK85</f>
        <v>0</v>
      </c>
    </row>
    <row r="85" s="12" customFormat="1" ht="22.8" customHeight="1">
      <c r="A85" s="12"/>
      <c r="B85" s="179"/>
      <c r="C85" s="180"/>
      <c r="D85" s="181" t="s">
        <v>73</v>
      </c>
      <c r="E85" s="193" t="s">
        <v>124</v>
      </c>
      <c r="F85" s="193" t="s">
        <v>125</v>
      </c>
      <c r="G85" s="180"/>
      <c r="H85" s="180"/>
      <c r="I85" s="183"/>
      <c r="J85" s="194">
        <f>BK85</f>
        <v>0</v>
      </c>
      <c r="K85" s="180"/>
      <c r="L85" s="185"/>
      <c r="M85" s="186"/>
      <c r="N85" s="187"/>
      <c r="O85" s="187"/>
      <c r="P85" s="188">
        <f>SUM(P86:P119)</f>
        <v>0</v>
      </c>
      <c r="Q85" s="187"/>
      <c r="R85" s="188">
        <f>SUM(R86:R119)</f>
        <v>1.6090825</v>
      </c>
      <c r="S85" s="187"/>
      <c r="T85" s="189">
        <f>SUM(T86:T119)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0" t="s">
        <v>81</v>
      </c>
      <c r="AT85" s="191" t="s">
        <v>73</v>
      </c>
      <c r="AU85" s="191" t="s">
        <v>79</v>
      </c>
      <c r="AY85" s="190" t="s">
        <v>108</v>
      </c>
      <c r="BK85" s="192">
        <f>SUM(BK86:BK119)</f>
        <v>0</v>
      </c>
    </row>
    <row r="86" s="2" customFormat="1" ht="24.15" customHeight="1">
      <c r="A86" s="36"/>
      <c r="B86" s="37"/>
      <c r="C86" s="195" t="s">
        <v>81</v>
      </c>
      <c r="D86" s="195" t="s">
        <v>111</v>
      </c>
      <c r="E86" s="196" t="s">
        <v>126</v>
      </c>
      <c r="F86" s="197" t="s">
        <v>127</v>
      </c>
      <c r="G86" s="198" t="s">
        <v>128</v>
      </c>
      <c r="H86" s="199">
        <v>280</v>
      </c>
      <c r="I86" s="200"/>
      <c r="J86" s="201">
        <f>ROUND(I86*H86,2)</f>
        <v>0</v>
      </c>
      <c r="K86" s="197" t="s">
        <v>19</v>
      </c>
      <c r="L86" s="42"/>
      <c r="M86" s="202" t="s">
        <v>19</v>
      </c>
      <c r="N86" s="203" t="s">
        <v>45</v>
      </c>
      <c r="O86" s="82"/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5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6" t="s">
        <v>129</v>
      </c>
      <c r="AT86" s="206" t="s">
        <v>111</v>
      </c>
      <c r="AU86" s="206" t="s">
        <v>81</v>
      </c>
      <c r="AY86" s="15" t="s">
        <v>108</v>
      </c>
      <c r="BE86" s="207">
        <f>IF(N86="základní",J86,0)</f>
        <v>0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5" t="s">
        <v>79</v>
      </c>
      <c r="BK86" s="207">
        <f>ROUND(I86*H86,2)</f>
        <v>0</v>
      </c>
      <c r="BL86" s="15" t="s">
        <v>129</v>
      </c>
      <c r="BM86" s="206" t="s">
        <v>130</v>
      </c>
    </row>
    <row r="87" s="2" customFormat="1" ht="16.5" customHeight="1">
      <c r="A87" s="36"/>
      <c r="B87" s="37"/>
      <c r="C87" s="195" t="s">
        <v>131</v>
      </c>
      <c r="D87" s="195" t="s">
        <v>111</v>
      </c>
      <c r="E87" s="196" t="s">
        <v>132</v>
      </c>
      <c r="F87" s="197" t="s">
        <v>133</v>
      </c>
      <c r="G87" s="198" t="s">
        <v>128</v>
      </c>
      <c r="H87" s="199">
        <v>50</v>
      </c>
      <c r="I87" s="200"/>
      <c r="J87" s="201">
        <f>ROUND(I87*H87,2)</f>
        <v>0</v>
      </c>
      <c r="K87" s="197" t="s">
        <v>19</v>
      </c>
      <c r="L87" s="42"/>
      <c r="M87" s="202" t="s">
        <v>19</v>
      </c>
      <c r="N87" s="203" t="s">
        <v>45</v>
      </c>
      <c r="O87" s="82"/>
      <c r="P87" s="204">
        <f>O87*H87</f>
        <v>0</v>
      </c>
      <c r="Q87" s="204">
        <v>0</v>
      </c>
      <c r="R87" s="204">
        <f>Q87*H87</f>
        <v>0</v>
      </c>
      <c r="S87" s="204">
        <v>0</v>
      </c>
      <c r="T87" s="205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6" t="s">
        <v>129</v>
      </c>
      <c r="AT87" s="206" t="s">
        <v>111</v>
      </c>
      <c r="AU87" s="206" t="s">
        <v>81</v>
      </c>
      <c r="AY87" s="15" t="s">
        <v>108</v>
      </c>
      <c r="BE87" s="207">
        <f>IF(N87="základní",J87,0)</f>
        <v>0</v>
      </c>
      <c r="BF87" s="207">
        <f>IF(N87="snížená",J87,0)</f>
        <v>0</v>
      </c>
      <c r="BG87" s="207">
        <f>IF(N87="zákl. přenesená",J87,0)</f>
        <v>0</v>
      </c>
      <c r="BH87" s="207">
        <f>IF(N87="sníž. přenesená",J87,0)</f>
        <v>0</v>
      </c>
      <c r="BI87" s="207">
        <f>IF(N87="nulová",J87,0)</f>
        <v>0</v>
      </c>
      <c r="BJ87" s="15" t="s">
        <v>79</v>
      </c>
      <c r="BK87" s="207">
        <f>ROUND(I87*H87,2)</f>
        <v>0</v>
      </c>
      <c r="BL87" s="15" t="s">
        <v>129</v>
      </c>
      <c r="BM87" s="206" t="s">
        <v>134</v>
      </c>
    </row>
    <row r="88" s="2" customFormat="1" ht="24.15" customHeight="1">
      <c r="A88" s="36"/>
      <c r="B88" s="37"/>
      <c r="C88" s="195" t="s">
        <v>116</v>
      </c>
      <c r="D88" s="195" t="s">
        <v>111</v>
      </c>
      <c r="E88" s="196" t="s">
        <v>135</v>
      </c>
      <c r="F88" s="197" t="s">
        <v>136</v>
      </c>
      <c r="G88" s="198" t="s">
        <v>128</v>
      </c>
      <c r="H88" s="199">
        <v>35</v>
      </c>
      <c r="I88" s="200"/>
      <c r="J88" s="201">
        <f>ROUND(I88*H88,2)</f>
        <v>0</v>
      </c>
      <c r="K88" s="197" t="s">
        <v>115</v>
      </c>
      <c r="L88" s="42"/>
      <c r="M88" s="202" t="s">
        <v>19</v>
      </c>
      <c r="N88" s="203" t="s">
        <v>45</v>
      </c>
      <c r="O88" s="82"/>
      <c r="P88" s="204">
        <f>O88*H88</f>
        <v>0</v>
      </c>
      <c r="Q88" s="204">
        <v>0</v>
      </c>
      <c r="R88" s="204">
        <f>Q88*H88</f>
        <v>0</v>
      </c>
      <c r="S88" s="204">
        <v>0</v>
      </c>
      <c r="T88" s="20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6" t="s">
        <v>129</v>
      </c>
      <c r="AT88" s="206" t="s">
        <v>111</v>
      </c>
      <c r="AU88" s="206" t="s">
        <v>81</v>
      </c>
      <c r="AY88" s="15" t="s">
        <v>108</v>
      </c>
      <c r="BE88" s="207">
        <f>IF(N88="základní",J88,0)</f>
        <v>0</v>
      </c>
      <c r="BF88" s="207">
        <f>IF(N88="snížená",J88,0)</f>
        <v>0</v>
      </c>
      <c r="BG88" s="207">
        <f>IF(N88="zákl. přenesená",J88,0)</f>
        <v>0</v>
      </c>
      <c r="BH88" s="207">
        <f>IF(N88="sníž. přenesená",J88,0)</f>
        <v>0</v>
      </c>
      <c r="BI88" s="207">
        <f>IF(N88="nulová",J88,0)</f>
        <v>0</v>
      </c>
      <c r="BJ88" s="15" t="s">
        <v>79</v>
      </c>
      <c r="BK88" s="207">
        <f>ROUND(I88*H88,2)</f>
        <v>0</v>
      </c>
      <c r="BL88" s="15" t="s">
        <v>129</v>
      </c>
      <c r="BM88" s="206" t="s">
        <v>137</v>
      </c>
    </row>
    <row r="89" s="2" customFormat="1">
      <c r="A89" s="36"/>
      <c r="B89" s="37"/>
      <c r="C89" s="38"/>
      <c r="D89" s="208" t="s">
        <v>118</v>
      </c>
      <c r="E89" s="38"/>
      <c r="F89" s="209" t="s">
        <v>138</v>
      </c>
      <c r="G89" s="38"/>
      <c r="H89" s="38"/>
      <c r="I89" s="210"/>
      <c r="J89" s="38"/>
      <c r="K89" s="38"/>
      <c r="L89" s="42"/>
      <c r="M89" s="211"/>
      <c r="N89" s="212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118</v>
      </c>
      <c r="AU89" s="15" t="s">
        <v>81</v>
      </c>
    </row>
    <row r="90" s="2" customFormat="1" ht="16.5" customHeight="1">
      <c r="A90" s="36"/>
      <c r="B90" s="37"/>
      <c r="C90" s="225" t="s">
        <v>139</v>
      </c>
      <c r="D90" s="225" t="s">
        <v>140</v>
      </c>
      <c r="E90" s="226" t="s">
        <v>141</v>
      </c>
      <c r="F90" s="227" t="s">
        <v>142</v>
      </c>
      <c r="G90" s="228" t="s">
        <v>128</v>
      </c>
      <c r="H90" s="229">
        <v>40.25</v>
      </c>
      <c r="I90" s="230"/>
      <c r="J90" s="231">
        <f>ROUND(I90*H90,2)</f>
        <v>0</v>
      </c>
      <c r="K90" s="227" t="s">
        <v>115</v>
      </c>
      <c r="L90" s="232"/>
      <c r="M90" s="233" t="s">
        <v>19</v>
      </c>
      <c r="N90" s="234" t="s">
        <v>45</v>
      </c>
      <c r="O90" s="82"/>
      <c r="P90" s="204">
        <f>O90*H90</f>
        <v>0</v>
      </c>
      <c r="Q90" s="204">
        <v>0.00052999999999999998</v>
      </c>
      <c r="R90" s="204">
        <f>Q90*H90</f>
        <v>0.021332500000000001</v>
      </c>
      <c r="S90" s="204">
        <v>0</v>
      </c>
      <c r="T90" s="20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6" t="s">
        <v>143</v>
      </c>
      <c r="AT90" s="206" t="s">
        <v>140</v>
      </c>
      <c r="AU90" s="206" t="s">
        <v>81</v>
      </c>
      <c r="AY90" s="15" t="s">
        <v>108</v>
      </c>
      <c r="BE90" s="207">
        <f>IF(N90="základní",J90,0)</f>
        <v>0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5" t="s">
        <v>79</v>
      </c>
      <c r="BK90" s="207">
        <f>ROUND(I90*H90,2)</f>
        <v>0</v>
      </c>
      <c r="BL90" s="15" t="s">
        <v>129</v>
      </c>
      <c r="BM90" s="206" t="s">
        <v>144</v>
      </c>
    </row>
    <row r="91" s="13" customFormat="1">
      <c r="A91" s="13"/>
      <c r="B91" s="213"/>
      <c r="C91" s="214"/>
      <c r="D91" s="215" t="s">
        <v>120</v>
      </c>
      <c r="E91" s="214"/>
      <c r="F91" s="217" t="s">
        <v>145</v>
      </c>
      <c r="G91" s="214"/>
      <c r="H91" s="218">
        <v>40.25</v>
      </c>
      <c r="I91" s="219"/>
      <c r="J91" s="214"/>
      <c r="K91" s="214"/>
      <c r="L91" s="220"/>
      <c r="M91" s="221"/>
      <c r="N91" s="222"/>
      <c r="O91" s="222"/>
      <c r="P91" s="222"/>
      <c r="Q91" s="222"/>
      <c r="R91" s="222"/>
      <c r="S91" s="222"/>
      <c r="T91" s="22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4" t="s">
        <v>120</v>
      </c>
      <c r="AU91" s="224" t="s">
        <v>81</v>
      </c>
      <c r="AV91" s="13" t="s">
        <v>81</v>
      </c>
      <c r="AW91" s="13" t="s">
        <v>4</v>
      </c>
      <c r="AX91" s="13" t="s">
        <v>79</v>
      </c>
      <c r="AY91" s="224" t="s">
        <v>108</v>
      </c>
    </row>
    <row r="92" s="2" customFormat="1" ht="24.15" customHeight="1">
      <c r="A92" s="36"/>
      <c r="B92" s="37"/>
      <c r="C92" s="195" t="s">
        <v>146</v>
      </c>
      <c r="D92" s="195" t="s">
        <v>111</v>
      </c>
      <c r="E92" s="196" t="s">
        <v>147</v>
      </c>
      <c r="F92" s="197" t="s">
        <v>148</v>
      </c>
      <c r="G92" s="198" t="s">
        <v>114</v>
      </c>
      <c r="H92" s="199">
        <v>5</v>
      </c>
      <c r="I92" s="200"/>
      <c r="J92" s="201">
        <f>ROUND(I92*H92,2)</f>
        <v>0</v>
      </c>
      <c r="K92" s="197" t="s">
        <v>19</v>
      </c>
      <c r="L92" s="42"/>
      <c r="M92" s="202" t="s">
        <v>19</v>
      </c>
      <c r="N92" s="203" t="s">
        <v>45</v>
      </c>
      <c r="O92" s="82"/>
      <c r="P92" s="204">
        <f>O92*H92</f>
        <v>0</v>
      </c>
      <c r="Q92" s="204">
        <v>0</v>
      </c>
      <c r="R92" s="204">
        <f>Q92*H92</f>
        <v>0</v>
      </c>
      <c r="S92" s="204">
        <v>0</v>
      </c>
      <c r="T92" s="20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6" t="s">
        <v>129</v>
      </c>
      <c r="AT92" s="206" t="s">
        <v>111</v>
      </c>
      <c r="AU92" s="206" t="s">
        <v>81</v>
      </c>
      <c r="AY92" s="15" t="s">
        <v>108</v>
      </c>
      <c r="BE92" s="207">
        <f>IF(N92="základní",J92,0)</f>
        <v>0</v>
      </c>
      <c r="BF92" s="207">
        <f>IF(N92="snížená",J92,0)</f>
        <v>0</v>
      </c>
      <c r="BG92" s="207">
        <f>IF(N92="zákl. přenesená",J92,0)</f>
        <v>0</v>
      </c>
      <c r="BH92" s="207">
        <f>IF(N92="sníž. přenesená",J92,0)</f>
        <v>0</v>
      </c>
      <c r="BI92" s="207">
        <f>IF(N92="nulová",J92,0)</f>
        <v>0</v>
      </c>
      <c r="BJ92" s="15" t="s">
        <v>79</v>
      </c>
      <c r="BK92" s="207">
        <f>ROUND(I92*H92,2)</f>
        <v>0</v>
      </c>
      <c r="BL92" s="15" t="s">
        <v>129</v>
      </c>
      <c r="BM92" s="206" t="s">
        <v>149</v>
      </c>
    </row>
    <row r="93" s="2" customFormat="1" ht="16.5" customHeight="1">
      <c r="A93" s="36"/>
      <c r="B93" s="37"/>
      <c r="C93" s="195" t="s">
        <v>150</v>
      </c>
      <c r="D93" s="195" t="s">
        <v>111</v>
      </c>
      <c r="E93" s="196" t="s">
        <v>151</v>
      </c>
      <c r="F93" s="197" t="s">
        <v>152</v>
      </c>
      <c r="G93" s="198" t="s">
        <v>114</v>
      </c>
      <c r="H93" s="199">
        <v>50</v>
      </c>
      <c r="I93" s="200"/>
      <c r="J93" s="201">
        <f>ROUND(I93*H93,2)</f>
        <v>0</v>
      </c>
      <c r="K93" s="197" t="s">
        <v>115</v>
      </c>
      <c r="L93" s="42"/>
      <c r="M93" s="202" t="s">
        <v>19</v>
      </c>
      <c r="N93" s="203" t="s">
        <v>45</v>
      </c>
      <c r="O93" s="82"/>
      <c r="P93" s="204">
        <f>O93*H93</f>
        <v>0</v>
      </c>
      <c r="Q93" s="204">
        <v>0</v>
      </c>
      <c r="R93" s="204">
        <f>Q93*H93</f>
        <v>0</v>
      </c>
      <c r="S93" s="204">
        <v>0</v>
      </c>
      <c r="T93" s="20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6" t="s">
        <v>129</v>
      </c>
      <c r="AT93" s="206" t="s">
        <v>111</v>
      </c>
      <c r="AU93" s="206" t="s">
        <v>81</v>
      </c>
      <c r="AY93" s="15" t="s">
        <v>108</v>
      </c>
      <c r="BE93" s="207">
        <f>IF(N93="základní",J93,0)</f>
        <v>0</v>
      </c>
      <c r="BF93" s="207">
        <f>IF(N93="snížená",J93,0)</f>
        <v>0</v>
      </c>
      <c r="BG93" s="207">
        <f>IF(N93="zákl. přenesená",J93,0)</f>
        <v>0</v>
      </c>
      <c r="BH93" s="207">
        <f>IF(N93="sníž. přenesená",J93,0)</f>
        <v>0</v>
      </c>
      <c r="BI93" s="207">
        <f>IF(N93="nulová",J93,0)</f>
        <v>0</v>
      </c>
      <c r="BJ93" s="15" t="s">
        <v>79</v>
      </c>
      <c r="BK93" s="207">
        <f>ROUND(I93*H93,2)</f>
        <v>0</v>
      </c>
      <c r="BL93" s="15" t="s">
        <v>129</v>
      </c>
      <c r="BM93" s="206" t="s">
        <v>153</v>
      </c>
    </row>
    <row r="94" s="2" customFormat="1">
      <c r="A94" s="36"/>
      <c r="B94" s="37"/>
      <c r="C94" s="38"/>
      <c r="D94" s="208" t="s">
        <v>118</v>
      </c>
      <c r="E94" s="38"/>
      <c r="F94" s="209" t="s">
        <v>154</v>
      </c>
      <c r="G94" s="38"/>
      <c r="H94" s="38"/>
      <c r="I94" s="210"/>
      <c r="J94" s="38"/>
      <c r="K94" s="38"/>
      <c r="L94" s="42"/>
      <c r="M94" s="211"/>
      <c r="N94" s="212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118</v>
      </c>
      <c r="AU94" s="15" t="s">
        <v>81</v>
      </c>
    </row>
    <row r="95" s="2" customFormat="1" ht="16.5" customHeight="1">
      <c r="A95" s="36"/>
      <c r="B95" s="37"/>
      <c r="C95" s="225" t="s">
        <v>155</v>
      </c>
      <c r="D95" s="225" t="s">
        <v>140</v>
      </c>
      <c r="E95" s="226" t="s">
        <v>156</v>
      </c>
      <c r="F95" s="227" t="s">
        <v>157</v>
      </c>
      <c r="G95" s="228" t="s">
        <v>158</v>
      </c>
      <c r="H95" s="229">
        <v>520</v>
      </c>
      <c r="I95" s="230"/>
      <c r="J95" s="231">
        <f>ROUND(I95*H95,2)</f>
        <v>0</v>
      </c>
      <c r="K95" s="227" t="s">
        <v>19</v>
      </c>
      <c r="L95" s="232"/>
      <c r="M95" s="233" t="s">
        <v>19</v>
      </c>
      <c r="N95" s="234" t="s">
        <v>45</v>
      </c>
      <c r="O95" s="82"/>
      <c r="P95" s="204">
        <f>O95*H95</f>
        <v>0</v>
      </c>
      <c r="Q95" s="204">
        <v>0</v>
      </c>
      <c r="R95" s="204">
        <f>Q95*H95</f>
        <v>0</v>
      </c>
      <c r="S95" s="204">
        <v>0</v>
      </c>
      <c r="T95" s="20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6" t="s">
        <v>143</v>
      </c>
      <c r="AT95" s="206" t="s">
        <v>140</v>
      </c>
      <c r="AU95" s="206" t="s">
        <v>81</v>
      </c>
      <c r="AY95" s="15" t="s">
        <v>108</v>
      </c>
      <c r="BE95" s="207">
        <f>IF(N95="základní",J95,0)</f>
        <v>0</v>
      </c>
      <c r="BF95" s="207">
        <f>IF(N95="snížená",J95,0)</f>
        <v>0</v>
      </c>
      <c r="BG95" s="207">
        <f>IF(N95="zákl. přenesená",J95,0)</f>
        <v>0</v>
      </c>
      <c r="BH95" s="207">
        <f>IF(N95="sníž. přenesená",J95,0)</f>
        <v>0</v>
      </c>
      <c r="BI95" s="207">
        <f>IF(N95="nulová",J95,0)</f>
        <v>0</v>
      </c>
      <c r="BJ95" s="15" t="s">
        <v>79</v>
      </c>
      <c r="BK95" s="207">
        <f>ROUND(I95*H95,2)</f>
        <v>0</v>
      </c>
      <c r="BL95" s="15" t="s">
        <v>129</v>
      </c>
      <c r="BM95" s="206" t="s">
        <v>159</v>
      </c>
    </row>
    <row r="96" s="2" customFormat="1" ht="16.5" customHeight="1">
      <c r="A96" s="36"/>
      <c r="B96" s="37"/>
      <c r="C96" s="195" t="s">
        <v>160</v>
      </c>
      <c r="D96" s="195" t="s">
        <v>111</v>
      </c>
      <c r="E96" s="196" t="s">
        <v>161</v>
      </c>
      <c r="F96" s="197" t="s">
        <v>162</v>
      </c>
      <c r="G96" s="198" t="s">
        <v>114</v>
      </c>
      <c r="H96" s="199">
        <v>50</v>
      </c>
      <c r="I96" s="200"/>
      <c r="J96" s="201">
        <f>ROUND(I96*H96,2)</f>
        <v>0</v>
      </c>
      <c r="K96" s="197" t="s">
        <v>115</v>
      </c>
      <c r="L96" s="42"/>
      <c r="M96" s="202" t="s">
        <v>19</v>
      </c>
      <c r="N96" s="203" t="s">
        <v>45</v>
      </c>
      <c r="O96" s="82"/>
      <c r="P96" s="204">
        <f>O96*H96</f>
        <v>0</v>
      </c>
      <c r="Q96" s="204">
        <v>0</v>
      </c>
      <c r="R96" s="204">
        <f>Q96*H96</f>
        <v>0</v>
      </c>
      <c r="S96" s="204">
        <v>0</v>
      </c>
      <c r="T96" s="20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6" t="s">
        <v>129</v>
      </c>
      <c r="AT96" s="206" t="s">
        <v>111</v>
      </c>
      <c r="AU96" s="206" t="s">
        <v>81</v>
      </c>
      <c r="AY96" s="15" t="s">
        <v>108</v>
      </c>
      <c r="BE96" s="207">
        <f>IF(N96="základní",J96,0)</f>
        <v>0</v>
      </c>
      <c r="BF96" s="207">
        <f>IF(N96="snížená",J96,0)</f>
        <v>0</v>
      </c>
      <c r="BG96" s="207">
        <f>IF(N96="zákl. přenesená",J96,0)</f>
        <v>0</v>
      </c>
      <c r="BH96" s="207">
        <f>IF(N96="sníž. přenesená",J96,0)</f>
        <v>0</v>
      </c>
      <c r="BI96" s="207">
        <f>IF(N96="nulová",J96,0)</f>
        <v>0</v>
      </c>
      <c r="BJ96" s="15" t="s">
        <v>79</v>
      </c>
      <c r="BK96" s="207">
        <f>ROUND(I96*H96,2)</f>
        <v>0</v>
      </c>
      <c r="BL96" s="15" t="s">
        <v>129</v>
      </c>
      <c r="BM96" s="206" t="s">
        <v>163</v>
      </c>
    </row>
    <row r="97" s="2" customFormat="1">
      <c r="A97" s="36"/>
      <c r="B97" s="37"/>
      <c r="C97" s="38"/>
      <c r="D97" s="208" t="s">
        <v>118</v>
      </c>
      <c r="E97" s="38"/>
      <c r="F97" s="209" t="s">
        <v>164</v>
      </c>
      <c r="G97" s="38"/>
      <c r="H97" s="38"/>
      <c r="I97" s="210"/>
      <c r="J97" s="38"/>
      <c r="K97" s="38"/>
      <c r="L97" s="42"/>
      <c r="M97" s="211"/>
      <c r="N97" s="212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118</v>
      </c>
      <c r="AU97" s="15" t="s">
        <v>81</v>
      </c>
    </row>
    <row r="98" s="2" customFormat="1" ht="16.5" customHeight="1">
      <c r="A98" s="36"/>
      <c r="B98" s="37"/>
      <c r="C98" s="225" t="s">
        <v>165</v>
      </c>
      <c r="D98" s="225" t="s">
        <v>140</v>
      </c>
      <c r="E98" s="226" t="s">
        <v>166</v>
      </c>
      <c r="F98" s="227" t="s">
        <v>167</v>
      </c>
      <c r="G98" s="228" t="s">
        <v>114</v>
      </c>
      <c r="H98" s="229">
        <v>50</v>
      </c>
      <c r="I98" s="230"/>
      <c r="J98" s="231">
        <f>ROUND(I98*H98,2)</f>
        <v>0</v>
      </c>
      <c r="K98" s="227" t="s">
        <v>115</v>
      </c>
      <c r="L98" s="232"/>
      <c r="M98" s="233" t="s">
        <v>19</v>
      </c>
      <c r="N98" s="234" t="s">
        <v>45</v>
      </c>
      <c r="O98" s="82"/>
      <c r="P98" s="204">
        <f>O98*H98</f>
        <v>0</v>
      </c>
      <c r="Q98" s="204">
        <v>0.025999999999999999</v>
      </c>
      <c r="R98" s="204">
        <f>Q98*H98</f>
        <v>1.3</v>
      </c>
      <c r="S98" s="204">
        <v>0</v>
      </c>
      <c r="T98" s="20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6" t="s">
        <v>143</v>
      </c>
      <c r="AT98" s="206" t="s">
        <v>140</v>
      </c>
      <c r="AU98" s="206" t="s">
        <v>81</v>
      </c>
      <c r="AY98" s="15" t="s">
        <v>108</v>
      </c>
      <c r="BE98" s="207">
        <f>IF(N98="základní",J98,0)</f>
        <v>0</v>
      </c>
      <c r="BF98" s="207">
        <f>IF(N98="snížená",J98,0)</f>
        <v>0</v>
      </c>
      <c r="BG98" s="207">
        <f>IF(N98="zákl. přenesená",J98,0)</f>
        <v>0</v>
      </c>
      <c r="BH98" s="207">
        <f>IF(N98="sníž. přenesená",J98,0)</f>
        <v>0</v>
      </c>
      <c r="BI98" s="207">
        <f>IF(N98="nulová",J98,0)</f>
        <v>0</v>
      </c>
      <c r="BJ98" s="15" t="s">
        <v>79</v>
      </c>
      <c r="BK98" s="207">
        <f>ROUND(I98*H98,2)</f>
        <v>0</v>
      </c>
      <c r="BL98" s="15" t="s">
        <v>129</v>
      </c>
      <c r="BM98" s="206" t="s">
        <v>168</v>
      </c>
    </row>
    <row r="99" s="2" customFormat="1" ht="21.75" customHeight="1">
      <c r="A99" s="36"/>
      <c r="B99" s="37"/>
      <c r="C99" s="195" t="s">
        <v>169</v>
      </c>
      <c r="D99" s="195" t="s">
        <v>111</v>
      </c>
      <c r="E99" s="196" t="s">
        <v>170</v>
      </c>
      <c r="F99" s="197" t="s">
        <v>171</v>
      </c>
      <c r="G99" s="198" t="s">
        <v>114</v>
      </c>
      <c r="H99" s="199">
        <v>1</v>
      </c>
      <c r="I99" s="200"/>
      <c r="J99" s="201">
        <f>ROUND(I99*H99,2)</f>
        <v>0</v>
      </c>
      <c r="K99" s="197" t="s">
        <v>19</v>
      </c>
      <c r="L99" s="42"/>
      <c r="M99" s="202" t="s">
        <v>19</v>
      </c>
      <c r="N99" s="203" t="s">
        <v>45</v>
      </c>
      <c r="O99" s="82"/>
      <c r="P99" s="204">
        <f>O99*H99</f>
        <v>0</v>
      </c>
      <c r="Q99" s="204">
        <v>0</v>
      </c>
      <c r="R99" s="204">
        <f>Q99*H99</f>
        <v>0</v>
      </c>
      <c r="S99" s="204">
        <v>0</v>
      </c>
      <c r="T99" s="20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6" t="s">
        <v>129</v>
      </c>
      <c r="AT99" s="206" t="s">
        <v>111</v>
      </c>
      <c r="AU99" s="206" t="s">
        <v>81</v>
      </c>
      <c r="AY99" s="15" t="s">
        <v>108</v>
      </c>
      <c r="BE99" s="207">
        <f>IF(N99="základní",J99,0)</f>
        <v>0</v>
      </c>
      <c r="BF99" s="207">
        <f>IF(N99="snížená",J99,0)</f>
        <v>0</v>
      </c>
      <c r="BG99" s="207">
        <f>IF(N99="zákl. přenesená",J99,0)</f>
        <v>0</v>
      </c>
      <c r="BH99" s="207">
        <f>IF(N99="sníž. přenesená",J99,0)</f>
        <v>0</v>
      </c>
      <c r="BI99" s="207">
        <f>IF(N99="nulová",J99,0)</f>
        <v>0</v>
      </c>
      <c r="BJ99" s="15" t="s">
        <v>79</v>
      </c>
      <c r="BK99" s="207">
        <f>ROUND(I99*H99,2)</f>
        <v>0</v>
      </c>
      <c r="BL99" s="15" t="s">
        <v>129</v>
      </c>
      <c r="BM99" s="206" t="s">
        <v>172</v>
      </c>
    </row>
    <row r="100" s="2" customFormat="1" ht="24.15" customHeight="1">
      <c r="A100" s="36"/>
      <c r="B100" s="37"/>
      <c r="C100" s="225" t="s">
        <v>8</v>
      </c>
      <c r="D100" s="225" t="s">
        <v>140</v>
      </c>
      <c r="E100" s="226" t="s">
        <v>173</v>
      </c>
      <c r="F100" s="227" t="s">
        <v>174</v>
      </c>
      <c r="G100" s="228" t="s">
        <v>114</v>
      </c>
      <c r="H100" s="229">
        <v>1</v>
      </c>
      <c r="I100" s="230"/>
      <c r="J100" s="231">
        <f>ROUND(I100*H100,2)</f>
        <v>0</v>
      </c>
      <c r="K100" s="227" t="s">
        <v>115</v>
      </c>
      <c r="L100" s="232"/>
      <c r="M100" s="233" t="s">
        <v>19</v>
      </c>
      <c r="N100" s="234" t="s">
        <v>45</v>
      </c>
      <c r="O100" s="82"/>
      <c r="P100" s="204">
        <f>O100*H100</f>
        <v>0</v>
      </c>
      <c r="Q100" s="204">
        <v>0.044999999999999998</v>
      </c>
      <c r="R100" s="204">
        <f>Q100*H100</f>
        <v>0.044999999999999998</v>
      </c>
      <c r="S100" s="204">
        <v>0</v>
      </c>
      <c r="T100" s="20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6" t="s">
        <v>143</v>
      </c>
      <c r="AT100" s="206" t="s">
        <v>140</v>
      </c>
      <c r="AU100" s="206" t="s">
        <v>81</v>
      </c>
      <c r="AY100" s="15" t="s">
        <v>108</v>
      </c>
      <c r="BE100" s="207">
        <f>IF(N100="základní",J100,0)</f>
        <v>0</v>
      </c>
      <c r="BF100" s="207">
        <f>IF(N100="snížená",J100,0)</f>
        <v>0</v>
      </c>
      <c r="BG100" s="207">
        <f>IF(N100="zákl. přenesená",J100,0)</f>
        <v>0</v>
      </c>
      <c r="BH100" s="207">
        <f>IF(N100="sníž. přenesená",J100,0)</f>
        <v>0</v>
      </c>
      <c r="BI100" s="207">
        <f>IF(N100="nulová",J100,0)</f>
        <v>0</v>
      </c>
      <c r="BJ100" s="15" t="s">
        <v>79</v>
      </c>
      <c r="BK100" s="207">
        <f>ROUND(I100*H100,2)</f>
        <v>0</v>
      </c>
      <c r="BL100" s="15" t="s">
        <v>129</v>
      </c>
      <c r="BM100" s="206" t="s">
        <v>175</v>
      </c>
    </row>
    <row r="101" s="2" customFormat="1" ht="16.5" customHeight="1">
      <c r="A101" s="36"/>
      <c r="B101" s="37"/>
      <c r="C101" s="195" t="s">
        <v>176</v>
      </c>
      <c r="D101" s="195" t="s">
        <v>111</v>
      </c>
      <c r="E101" s="196" t="s">
        <v>177</v>
      </c>
      <c r="F101" s="197" t="s">
        <v>178</v>
      </c>
      <c r="G101" s="198" t="s">
        <v>114</v>
      </c>
      <c r="H101" s="199">
        <v>25</v>
      </c>
      <c r="I101" s="200"/>
      <c r="J101" s="201">
        <f>ROUND(I101*H101,2)</f>
        <v>0</v>
      </c>
      <c r="K101" s="197" t="s">
        <v>19</v>
      </c>
      <c r="L101" s="42"/>
      <c r="M101" s="202" t="s">
        <v>19</v>
      </c>
      <c r="N101" s="203" t="s">
        <v>45</v>
      </c>
      <c r="O101" s="82"/>
      <c r="P101" s="204">
        <f>O101*H101</f>
        <v>0</v>
      </c>
      <c r="Q101" s="204">
        <v>0</v>
      </c>
      <c r="R101" s="204">
        <f>Q101*H101</f>
        <v>0</v>
      </c>
      <c r="S101" s="204">
        <v>0</v>
      </c>
      <c r="T101" s="20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6" t="s">
        <v>129</v>
      </c>
      <c r="AT101" s="206" t="s">
        <v>111</v>
      </c>
      <c r="AU101" s="206" t="s">
        <v>81</v>
      </c>
      <c r="AY101" s="15" t="s">
        <v>108</v>
      </c>
      <c r="BE101" s="207">
        <f>IF(N101="základní",J101,0)</f>
        <v>0</v>
      </c>
      <c r="BF101" s="207">
        <f>IF(N101="snížená",J101,0)</f>
        <v>0</v>
      </c>
      <c r="BG101" s="207">
        <f>IF(N101="zákl. přenesená",J101,0)</f>
        <v>0</v>
      </c>
      <c r="BH101" s="207">
        <f>IF(N101="sníž. přenesená",J101,0)</f>
        <v>0</v>
      </c>
      <c r="BI101" s="207">
        <f>IF(N101="nulová",J101,0)</f>
        <v>0</v>
      </c>
      <c r="BJ101" s="15" t="s">
        <v>79</v>
      </c>
      <c r="BK101" s="207">
        <f>ROUND(I101*H101,2)</f>
        <v>0</v>
      </c>
      <c r="BL101" s="15" t="s">
        <v>129</v>
      </c>
      <c r="BM101" s="206" t="s">
        <v>179</v>
      </c>
    </row>
    <row r="102" s="2" customFormat="1" ht="16.5" customHeight="1">
      <c r="A102" s="36"/>
      <c r="B102" s="37"/>
      <c r="C102" s="225" t="s">
        <v>180</v>
      </c>
      <c r="D102" s="225" t="s">
        <v>140</v>
      </c>
      <c r="E102" s="226" t="s">
        <v>181</v>
      </c>
      <c r="F102" s="227" t="s">
        <v>182</v>
      </c>
      <c r="G102" s="228" t="s">
        <v>114</v>
      </c>
      <c r="H102" s="229">
        <v>25</v>
      </c>
      <c r="I102" s="230"/>
      <c r="J102" s="231">
        <f>ROUND(I102*H102,2)</f>
        <v>0</v>
      </c>
      <c r="K102" s="227" t="s">
        <v>19</v>
      </c>
      <c r="L102" s="232"/>
      <c r="M102" s="233" t="s">
        <v>19</v>
      </c>
      <c r="N102" s="234" t="s">
        <v>45</v>
      </c>
      <c r="O102" s="82"/>
      <c r="P102" s="204">
        <f>O102*H102</f>
        <v>0</v>
      </c>
      <c r="Q102" s="204">
        <v>0.00014999999999999999</v>
      </c>
      <c r="R102" s="204">
        <f>Q102*H102</f>
        <v>0.0037499999999999999</v>
      </c>
      <c r="S102" s="204">
        <v>0</v>
      </c>
      <c r="T102" s="20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6" t="s">
        <v>143</v>
      </c>
      <c r="AT102" s="206" t="s">
        <v>140</v>
      </c>
      <c r="AU102" s="206" t="s">
        <v>81</v>
      </c>
      <c r="AY102" s="15" t="s">
        <v>108</v>
      </c>
      <c r="BE102" s="207">
        <f>IF(N102="základní",J102,0)</f>
        <v>0</v>
      </c>
      <c r="BF102" s="207">
        <f>IF(N102="snížená",J102,0)</f>
        <v>0</v>
      </c>
      <c r="BG102" s="207">
        <f>IF(N102="zákl. přenesená",J102,0)</f>
        <v>0</v>
      </c>
      <c r="BH102" s="207">
        <f>IF(N102="sníž. přenesená",J102,0)</f>
        <v>0</v>
      </c>
      <c r="BI102" s="207">
        <f>IF(N102="nulová",J102,0)</f>
        <v>0</v>
      </c>
      <c r="BJ102" s="15" t="s">
        <v>79</v>
      </c>
      <c r="BK102" s="207">
        <f>ROUND(I102*H102,2)</f>
        <v>0</v>
      </c>
      <c r="BL102" s="15" t="s">
        <v>129</v>
      </c>
      <c r="BM102" s="206" t="s">
        <v>183</v>
      </c>
    </row>
    <row r="103" s="2" customFormat="1" ht="24.15" customHeight="1">
      <c r="A103" s="36"/>
      <c r="B103" s="37"/>
      <c r="C103" s="195" t="s">
        <v>184</v>
      </c>
      <c r="D103" s="195" t="s">
        <v>111</v>
      </c>
      <c r="E103" s="196" t="s">
        <v>185</v>
      </c>
      <c r="F103" s="197" t="s">
        <v>186</v>
      </c>
      <c r="G103" s="198" t="s">
        <v>114</v>
      </c>
      <c r="H103" s="199">
        <v>3</v>
      </c>
      <c r="I103" s="200"/>
      <c r="J103" s="201">
        <f>ROUND(I103*H103,2)</f>
        <v>0</v>
      </c>
      <c r="K103" s="197" t="s">
        <v>115</v>
      </c>
      <c r="L103" s="42"/>
      <c r="M103" s="202" t="s">
        <v>19</v>
      </c>
      <c r="N103" s="203" t="s">
        <v>45</v>
      </c>
      <c r="O103" s="82"/>
      <c r="P103" s="204">
        <f>O103*H103</f>
        <v>0</v>
      </c>
      <c r="Q103" s="204">
        <v>0</v>
      </c>
      <c r="R103" s="204">
        <f>Q103*H103</f>
        <v>0</v>
      </c>
      <c r="S103" s="204">
        <v>0</v>
      </c>
      <c r="T103" s="20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6" t="s">
        <v>129</v>
      </c>
      <c r="AT103" s="206" t="s">
        <v>111</v>
      </c>
      <c r="AU103" s="206" t="s">
        <v>81</v>
      </c>
      <c r="AY103" s="15" t="s">
        <v>108</v>
      </c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15" t="s">
        <v>79</v>
      </c>
      <c r="BK103" s="207">
        <f>ROUND(I103*H103,2)</f>
        <v>0</v>
      </c>
      <c r="BL103" s="15" t="s">
        <v>129</v>
      </c>
      <c r="BM103" s="206" t="s">
        <v>187</v>
      </c>
    </row>
    <row r="104" s="2" customFormat="1">
      <c r="A104" s="36"/>
      <c r="B104" s="37"/>
      <c r="C104" s="38"/>
      <c r="D104" s="208" t="s">
        <v>118</v>
      </c>
      <c r="E104" s="38"/>
      <c r="F104" s="209" t="s">
        <v>188</v>
      </c>
      <c r="G104" s="38"/>
      <c r="H104" s="38"/>
      <c r="I104" s="210"/>
      <c r="J104" s="38"/>
      <c r="K104" s="38"/>
      <c r="L104" s="42"/>
      <c r="M104" s="211"/>
      <c r="N104" s="212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118</v>
      </c>
      <c r="AU104" s="15" t="s">
        <v>81</v>
      </c>
    </row>
    <row r="105" s="2" customFormat="1" ht="16.5" customHeight="1">
      <c r="A105" s="36"/>
      <c r="B105" s="37"/>
      <c r="C105" s="225" t="s">
        <v>129</v>
      </c>
      <c r="D105" s="225" t="s">
        <v>140</v>
      </c>
      <c r="E105" s="226" t="s">
        <v>189</v>
      </c>
      <c r="F105" s="227" t="s">
        <v>190</v>
      </c>
      <c r="G105" s="228" t="s">
        <v>114</v>
      </c>
      <c r="H105" s="229">
        <v>3</v>
      </c>
      <c r="I105" s="230"/>
      <c r="J105" s="231">
        <f>ROUND(I105*H105,2)</f>
        <v>0</v>
      </c>
      <c r="K105" s="227" t="s">
        <v>19</v>
      </c>
      <c r="L105" s="232"/>
      <c r="M105" s="233" t="s">
        <v>19</v>
      </c>
      <c r="N105" s="234" t="s">
        <v>45</v>
      </c>
      <c r="O105" s="82"/>
      <c r="P105" s="204">
        <f>O105*H105</f>
        <v>0</v>
      </c>
      <c r="Q105" s="204">
        <v>0</v>
      </c>
      <c r="R105" s="204">
        <f>Q105*H105</f>
        <v>0</v>
      </c>
      <c r="S105" s="204">
        <v>0</v>
      </c>
      <c r="T105" s="20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6" t="s">
        <v>143</v>
      </c>
      <c r="AT105" s="206" t="s">
        <v>140</v>
      </c>
      <c r="AU105" s="206" t="s">
        <v>81</v>
      </c>
      <c r="AY105" s="15" t="s">
        <v>108</v>
      </c>
      <c r="BE105" s="207">
        <f>IF(N105="základní",J105,0)</f>
        <v>0</v>
      </c>
      <c r="BF105" s="207">
        <f>IF(N105="snížená",J105,0)</f>
        <v>0</v>
      </c>
      <c r="BG105" s="207">
        <f>IF(N105="zákl. přenesená",J105,0)</f>
        <v>0</v>
      </c>
      <c r="BH105" s="207">
        <f>IF(N105="sníž. přenesená",J105,0)</f>
        <v>0</v>
      </c>
      <c r="BI105" s="207">
        <f>IF(N105="nulová",J105,0)</f>
        <v>0</v>
      </c>
      <c r="BJ105" s="15" t="s">
        <v>79</v>
      </c>
      <c r="BK105" s="207">
        <f>ROUND(I105*H105,2)</f>
        <v>0</v>
      </c>
      <c r="BL105" s="15" t="s">
        <v>129</v>
      </c>
      <c r="BM105" s="206" t="s">
        <v>191</v>
      </c>
    </row>
    <row r="106" s="2" customFormat="1" ht="24.15" customHeight="1">
      <c r="A106" s="36"/>
      <c r="B106" s="37"/>
      <c r="C106" s="195" t="s">
        <v>192</v>
      </c>
      <c r="D106" s="195" t="s">
        <v>111</v>
      </c>
      <c r="E106" s="196" t="s">
        <v>193</v>
      </c>
      <c r="F106" s="197" t="s">
        <v>194</v>
      </c>
      <c r="G106" s="198" t="s">
        <v>114</v>
      </c>
      <c r="H106" s="199">
        <v>7</v>
      </c>
      <c r="I106" s="200"/>
      <c r="J106" s="201">
        <f>ROUND(I106*H106,2)</f>
        <v>0</v>
      </c>
      <c r="K106" s="197" t="s">
        <v>115</v>
      </c>
      <c r="L106" s="42"/>
      <c r="M106" s="202" t="s">
        <v>19</v>
      </c>
      <c r="N106" s="203" t="s">
        <v>45</v>
      </c>
      <c r="O106" s="82"/>
      <c r="P106" s="204">
        <f>O106*H106</f>
        <v>0</v>
      </c>
      <c r="Q106" s="204">
        <v>0</v>
      </c>
      <c r="R106" s="204">
        <f>Q106*H106</f>
        <v>0</v>
      </c>
      <c r="S106" s="204">
        <v>0</v>
      </c>
      <c r="T106" s="20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6" t="s">
        <v>129</v>
      </c>
      <c r="AT106" s="206" t="s">
        <v>111</v>
      </c>
      <c r="AU106" s="206" t="s">
        <v>81</v>
      </c>
      <c r="AY106" s="15" t="s">
        <v>108</v>
      </c>
      <c r="BE106" s="207">
        <f>IF(N106="základní",J106,0)</f>
        <v>0</v>
      </c>
      <c r="BF106" s="207">
        <f>IF(N106="snížená",J106,0)</f>
        <v>0</v>
      </c>
      <c r="BG106" s="207">
        <f>IF(N106="zákl. přenesená",J106,0)</f>
        <v>0</v>
      </c>
      <c r="BH106" s="207">
        <f>IF(N106="sníž. přenesená",J106,0)</f>
        <v>0</v>
      </c>
      <c r="BI106" s="207">
        <f>IF(N106="nulová",J106,0)</f>
        <v>0</v>
      </c>
      <c r="BJ106" s="15" t="s">
        <v>79</v>
      </c>
      <c r="BK106" s="207">
        <f>ROUND(I106*H106,2)</f>
        <v>0</v>
      </c>
      <c r="BL106" s="15" t="s">
        <v>129</v>
      </c>
      <c r="BM106" s="206" t="s">
        <v>195</v>
      </c>
    </row>
    <row r="107" s="2" customFormat="1">
      <c r="A107" s="36"/>
      <c r="B107" s="37"/>
      <c r="C107" s="38"/>
      <c r="D107" s="208" t="s">
        <v>118</v>
      </c>
      <c r="E107" s="38"/>
      <c r="F107" s="209" t="s">
        <v>196</v>
      </c>
      <c r="G107" s="38"/>
      <c r="H107" s="38"/>
      <c r="I107" s="210"/>
      <c r="J107" s="38"/>
      <c r="K107" s="38"/>
      <c r="L107" s="42"/>
      <c r="M107" s="211"/>
      <c r="N107" s="212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118</v>
      </c>
      <c r="AU107" s="15" t="s">
        <v>81</v>
      </c>
    </row>
    <row r="108" s="2" customFormat="1" ht="21.75" customHeight="1">
      <c r="A108" s="36"/>
      <c r="B108" s="37"/>
      <c r="C108" s="225" t="s">
        <v>197</v>
      </c>
      <c r="D108" s="225" t="s">
        <v>140</v>
      </c>
      <c r="E108" s="226" t="s">
        <v>198</v>
      </c>
      <c r="F108" s="227" t="s">
        <v>199</v>
      </c>
      <c r="G108" s="228" t="s">
        <v>114</v>
      </c>
      <c r="H108" s="229">
        <v>7</v>
      </c>
      <c r="I108" s="230"/>
      <c r="J108" s="231">
        <f>ROUND(I108*H108,2)</f>
        <v>0</v>
      </c>
      <c r="K108" s="227" t="s">
        <v>115</v>
      </c>
      <c r="L108" s="232"/>
      <c r="M108" s="233" t="s">
        <v>19</v>
      </c>
      <c r="N108" s="234" t="s">
        <v>45</v>
      </c>
      <c r="O108" s="82"/>
      <c r="P108" s="204">
        <f>O108*H108</f>
        <v>0</v>
      </c>
      <c r="Q108" s="204">
        <v>0.032000000000000001</v>
      </c>
      <c r="R108" s="204">
        <f>Q108*H108</f>
        <v>0.22400000000000001</v>
      </c>
      <c r="S108" s="204">
        <v>0</v>
      </c>
      <c r="T108" s="20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6" t="s">
        <v>143</v>
      </c>
      <c r="AT108" s="206" t="s">
        <v>140</v>
      </c>
      <c r="AU108" s="206" t="s">
        <v>81</v>
      </c>
      <c r="AY108" s="15" t="s">
        <v>108</v>
      </c>
      <c r="BE108" s="207">
        <f>IF(N108="základní",J108,0)</f>
        <v>0</v>
      </c>
      <c r="BF108" s="207">
        <f>IF(N108="snížená",J108,0)</f>
        <v>0</v>
      </c>
      <c r="BG108" s="207">
        <f>IF(N108="zákl. přenesená",J108,0)</f>
        <v>0</v>
      </c>
      <c r="BH108" s="207">
        <f>IF(N108="sníž. přenesená",J108,0)</f>
        <v>0</v>
      </c>
      <c r="BI108" s="207">
        <f>IF(N108="nulová",J108,0)</f>
        <v>0</v>
      </c>
      <c r="BJ108" s="15" t="s">
        <v>79</v>
      </c>
      <c r="BK108" s="207">
        <f>ROUND(I108*H108,2)</f>
        <v>0</v>
      </c>
      <c r="BL108" s="15" t="s">
        <v>129</v>
      </c>
      <c r="BM108" s="206" t="s">
        <v>200</v>
      </c>
    </row>
    <row r="109" s="2" customFormat="1" ht="24.15" customHeight="1">
      <c r="A109" s="36"/>
      <c r="B109" s="37"/>
      <c r="C109" s="195" t="s">
        <v>201</v>
      </c>
      <c r="D109" s="195" t="s">
        <v>111</v>
      </c>
      <c r="E109" s="196" t="s">
        <v>202</v>
      </c>
      <c r="F109" s="197" t="s">
        <v>203</v>
      </c>
      <c r="G109" s="198" t="s">
        <v>114</v>
      </c>
      <c r="H109" s="199">
        <v>1</v>
      </c>
      <c r="I109" s="200"/>
      <c r="J109" s="201">
        <f>ROUND(I109*H109,2)</f>
        <v>0</v>
      </c>
      <c r="K109" s="197" t="s">
        <v>19</v>
      </c>
      <c r="L109" s="42"/>
      <c r="M109" s="202" t="s">
        <v>19</v>
      </c>
      <c r="N109" s="203" t="s">
        <v>45</v>
      </c>
      <c r="O109" s="82"/>
      <c r="P109" s="204">
        <f>O109*H109</f>
        <v>0</v>
      </c>
      <c r="Q109" s="204">
        <v>0</v>
      </c>
      <c r="R109" s="204">
        <f>Q109*H109</f>
        <v>0</v>
      </c>
      <c r="S109" s="204">
        <v>0</v>
      </c>
      <c r="T109" s="205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6" t="s">
        <v>129</v>
      </c>
      <c r="AT109" s="206" t="s">
        <v>111</v>
      </c>
      <c r="AU109" s="206" t="s">
        <v>81</v>
      </c>
      <c r="AY109" s="15" t="s">
        <v>108</v>
      </c>
      <c r="BE109" s="207">
        <f>IF(N109="základní",J109,0)</f>
        <v>0</v>
      </c>
      <c r="BF109" s="207">
        <f>IF(N109="snížená",J109,0)</f>
        <v>0</v>
      </c>
      <c r="BG109" s="207">
        <f>IF(N109="zákl. přenesená",J109,0)</f>
        <v>0</v>
      </c>
      <c r="BH109" s="207">
        <f>IF(N109="sníž. přenesená",J109,0)</f>
        <v>0</v>
      </c>
      <c r="BI109" s="207">
        <f>IF(N109="nulová",J109,0)</f>
        <v>0</v>
      </c>
      <c r="BJ109" s="15" t="s">
        <v>79</v>
      </c>
      <c r="BK109" s="207">
        <f>ROUND(I109*H109,2)</f>
        <v>0</v>
      </c>
      <c r="BL109" s="15" t="s">
        <v>129</v>
      </c>
      <c r="BM109" s="206" t="s">
        <v>204</v>
      </c>
    </row>
    <row r="110" s="2" customFormat="1" ht="16.5" customHeight="1">
      <c r="A110" s="36"/>
      <c r="B110" s="37"/>
      <c r="C110" s="225" t="s">
        <v>205</v>
      </c>
      <c r="D110" s="225" t="s">
        <v>140</v>
      </c>
      <c r="E110" s="226" t="s">
        <v>206</v>
      </c>
      <c r="F110" s="227" t="s">
        <v>207</v>
      </c>
      <c r="G110" s="228" t="s">
        <v>114</v>
      </c>
      <c r="H110" s="229">
        <v>1</v>
      </c>
      <c r="I110" s="230"/>
      <c r="J110" s="231">
        <f>ROUND(I110*H110,2)</f>
        <v>0</v>
      </c>
      <c r="K110" s="227" t="s">
        <v>19</v>
      </c>
      <c r="L110" s="232"/>
      <c r="M110" s="233" t="s">
        <v>19</v>
      </c>
      <c r="N110" s="234" t="s">
        <v>45</v>
      </c>
      <c r="O110" s="82"/>
      <c r="P110" s="204">
        <f>O110*H110</f>
        <v>0</v>
      </c>
      <c r="Q110" s="204">
        <v>0.014999999999999999</v>
      </c>
      <c r="R110" s="204">
        <f>Q110*H110</f>
        <v>0.014999999999999999</v>
      </c>
      <c r="S110" s="204">
        <v>0</v>
      </c>
      <c r="T110" s="20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6" t="s">
        <v>143</v>
      </c>
      <c r="AT110" s="206" t="s">
        <v>140</v>
      </c>
      <c r="AU110" s="206" t="s">
        <v>81</v>
      </c>
      <c r="AY110" s="15" t="s">
        <v>108</v>
      </c>
      <c r="BE110" s="207">
        <f>IF(N110="základní",J110,0)</f>
        <v>0</v>
      </c>
      <c r="BF110" s="207">
        <f>IF(N110="snížená",J110,0)</f>
        <v>0</v>
      </c>
      <c r="BG110" s="207">
        <f>IF(N110="zákl. přenesená",J110,0)</f>
        <v>0</v>
      </c>
      <c r="BH110" s="207">
        <f>IF(N110="sníž. přenesená",J110,0)</f>
        <v>0</v>
      </c>
      <c r="BI110" s="207">
        <f>IF(N110="nulová",J110,0)</f>
        <v>0</v>
      </c>
      <c r="BJ110" s="15" t="s">
        <v>79</v>
      </c>
      <c r="BK110" s="207">
        <f>ROUND(I110*H110,2)</f>
        <v>0</v>
      </c>
      <c r="BL110" s="15" t="s">
        <v>129</v>
      </c>
      <c r="BM110" s="206" t="s">
        <v>208</v>
      </c>
    </row>
    <row r="111" s="2" customFormat="1" ht="16.5" customHeight="1">
      <c r="A111" s="36"/>
      <c r="B111" s="37"/>
      <c r="C111" s="195" t="s">
        <v>7</v>
      </c>
      <c r="D111" s="195" t="s">
        <v>111</v>
      </c>
      <c r="E111" s="196" t="s">
        <v>209</v>
      </c>
      <c r="F111" s="197" t="s">
        <v>210</v>
      </c>
      <c r="G111" s="198" t="s">
        <v>114</v>
      </c>
      <c r="H111" s="199">
        <v>1</v>
      </c>
      <c r="I111" s="200"/>
      <c r="J111" s="201">
        <f>ROUND(I111*H111,2)</f>
        <v>0</v>
      </c>
      <c r="K111" s="197" t="s">
        <v>19</v>
      </c>
      <c r="L111" s="42"/>
      <c r="M111" s="202" t="s">
        <v>19</v>
      </c>
      <c r="N111" s="203" t="s">
        <v>45</v>
      </c>
      <c r="O111" s="82"/>
      <c r="P111" s="204">
        <f>O111*H111</f>
        <v>0</v>
      </c>
      <c r="Q111" s="204">
        <v>0</v>
      </c>
      <c r="R111" s="204">
        <f>Q111*H111</f>
        <v>0</v>
      </c>
      <c r="S111" s="204">
        <v>0</v>
      </c>
      <c r="T111" s="20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6" t="s">
        <v>129</v>
      </c>
      <c r="AT111" s="206" t="s">
        <v>111</v>
      </c>
      <c r="AU111" s="206" t="s">
        <v>81</v>
      </c>
      <c r="AY111" s="15" t="s">
        <v>108</v>
      </c>
      <c r="BE111" s="207">
        <f>IF(N111="základní",J111,0)</f>
        <v>0</v>
      </c>
      <c r="BF111" s="207">
        <f>IF(N111="snížená",J111,0)</f>
        <v>0</v>
      </c>
      <c r="BG111" s="207">
        <f>IF(N111="zákl. přenesená",J111,0)</f>
        <v>0</v>
      </c>
      <c r="BH111" s="207">
        <f>IF(N111="sníž. přenesená",J111,0)</f>
        <v>0</v>
      </c>
      <c r="BI111" s="207">
        <f>IF(N111="nulová",J111,0)</f>
        <v>0</v>
      </c>
      <c r="BJ111" s="15" t="s">
        <v>79</v>
      </c>
      <c r="BK111" s="207">
        <f>ROUND(I111*H111,2)</f>
        <v>0</v>
      </c>
      <c r="BL111" s="15" t="s">
        <v>129</v>
      </c>
      <c r="BM111" s="206" t="s">
        <v>211</v>
      </c>
    </row>
    <row r="112" s="2" customFormat="1" ht="16.5" customHeight="1">
      <c r="A112" s="36"/>
      <c r="B112" s="37"/>
      <c r="C112" s="195" t="s">
        <v>212</v>
      </c>
      <c r="D112" s="195" t="s">
        <v>111</v>
      </c>
      <c r="E112" s="196" t="s">
        <v>213</v>
      </c>
      <c r="F112" s="197" t="s">
        <v>214</v>
      </c>
      <c r="G112" s="198" t="s">
        <v>114</v>
      </c>
      <c r="H112" s="199">
        <v>50</v>
      </c>
      <c r="I112" s="200"/>
      <c r="J112" s="201">
        <f>ROUND(I112*H112,2)</f>
        <v>0</v>
      </c>
      <c r="K112" s="197" t="s">
        <v>19</v>
      </c>
      <c r="L112" s="42"/>
      <c r="M112" s="202" t="s">
        <v>19</v>
      </c>
      <c r="N112" s="203" t="s">
        <v>45</v>
      </c>
      <c r="O112" s="82"/>
      <c r="P112" s="204">
        <f>O112*H112</f>
        <v>0</v>
      </c>
      <c r="Q112" s="204">
        <v>0</v>
      </c>
      <c r="R112" s="204">
        <f>Q112*H112</f>
        <v>0</v>
      </c>
      <c r="S112" s="204">
        <v>0</v>
      </c>
      <c r="T112" s="20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6" t="s">
        <v>129</v>
      </c>
      <c r="AT112" s="206" t="s">
        <v>111</v>
      </c>
      <c r="AU112" s="206" t="s">
        <v>81</v>
      </c>
      <c r="AY112" s="15" t="s">
        <v>108</v>
      </c>
      <c r="BE112" s="207">
        <f>IF(N112="základní",J112,0)</f>
        <v>0</v>
      </c>
      <c r="BF112" s="207">
        <f>IF(N112="snížená",J112,0)</f>
        <v>0</v>
      </c>
      <c r="BG112" s="207">
        <f>IF(N112="zákl. přenesená",J112,0)</f>
        <v>0</v>
      </c>
      <c r="BH112" s="207">
        <f>IF(N112="sníž. přenesená",J112,0)</f>
        <v>0</v>
      </c>
      <c r="BI112" s="207">
        <f>IF(N112="nulová",J112,0)</f>
        <v>0</v>
      </c>
      <c r="BJ112" s="15" t="s">
        <v>79</v>
      </c>
      <c r="BK112" s="207">
        <f>ROUND(I112*H112,2)</f>
        <v>0</v>
      </c>
      <c r="BL112" s="15" t="s">
        <v>129</v>
      </c>
      <c r="BM112" s="206" t="s">
        <v>215</v>
      </c>
    </row>
    <row r="113" s="2" customFormat="1" ht="24.15" customHeight="1">
      <c r="A113" s="36"/>
      <c r="B113" s="37"/>
      <c r="C113" s="195" t="s">
        <v>216</v>
      </c>
      <c r="D113" s="195" t="s">
        <v>111</v>
      </c>
      <c r="E113" s="196" t="s">
        <v>217</v>
      </c>
      <c r="F113" s="197" t="s">
        <v>218</v>
      </c>
      <c r="G113" s="198" t="s">
        <v>114</v>
      </c>
      <c r="H113" s="199">
        <v>1</v>
      </c>
      <c r="I113" s="200"/>
      <c r="J113" s="201">
        <f>ROUND(I113*H113,2)</f>
        <v>0</v>
      </c>
      <c r="K113" s="197" t="s">
        <v>19</v>
      </c>
      <c r="L113" s="42"/>
      <c r="M113" s="202" t="s">
        <v>19</v>
      </c>
      <c r="N113" s="203" t="s">
        <v>45</v>
      </c>
      <c r="O113" s="82"/>
      <c r="P113" s="204">
        <f>O113*H113</f>
        <v>0</v>
      </c>
      <c r="Q113" s="204">
        <v>0</v>
      </c>
      <c r="R113" s="204">
        <f>Q113*H113</f>
        <v>0</v>
      </c>
      <c r="S113" s="204">
        <v>0</v>
      </c>
      <c r="T113" s="20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6" t="s">
        <v>129</v>
      </c>
      <c r="AT113" s="206" t="s">
        <v>111</v>
      </c>
      <c r="AU113" s="206" t="s">
        <v>81</v>
      </c>
      <c r="AY113" s="15" t="s">
        <v>108</v>
      </c>
      <c r="BE113" s="207">
        <f>IF(N113="základní",J113,0)</f>
        <v>0</v>
      </c>
      <c r="BF113" s="207">
        <f>IF(N113="snížená",J113,0)</f>
        <v>0</v>
      </c>
      <c r="BG113" s="207">
        <f>IF(N113="zákl. přenesená",J113,0)</f>
        <v>0</v>
      </c>
      <c r="BH113" s="207">
        <f>IF(N113="sníž. přenesená",J113,0)</f>
        <v>0</v>
      </c>
      <c r="BI113" s="207">
        <f>IF(N113="nulová",J113,0)</f>
        <v>0</v>
      </c>
      <c r="BJ113" s="15" t="s">
        <v>79</v>
      </c>
      <c r="BK113" s="207">
        <f>ROUND(I113*H113,2)</f>
        <v>0</v>
      </c>
      <c r="BL113" s="15" t="s">
        <v>129</v>
      </c>
      <c r="BM113" s="206" t="s">
        <v>219</v>
      </c>
    </row>
    <row r="114" s="2" customFormat="1" ht="16.5" customHeight="1">
      <c r="A114" s="36"/>
      <c r="B114" s="37"/>
      <c r="C114" s="195" t="s">
        <v>220</v>
      </c>
      <c r="D114" s="195" t="s">
        <v>111</v>
      </c>
      <c r="E114" s="196" t="s">
        <v>221</v>
      </c>
      <c r="F114" s="197" t="s">
        <v>222</v>
      </c>
      <c r="G114" s="198" t="s">
        <v>223</v>
      </c>
      <c r="H114" s="199">
        <v>12</v>
      </c>
      <c r="I114" s="200"/>
      <c r="J114" s="201">
        <f>ROUND(I114*H114,2)</f>
        <v>0</v>
      </c>
      <c r="K114" s="197" t="s">
        <v>115</v>
      </c>
      <c r="L114" s="42"/>
      <c r="M114" s="202" t="s">
        <v>19</v>
      </c>
      <c r="N114" s="203" t="s">
        <v>45</v>
      </c>
      <c r="O114" s="82"/>
      <c r="P114" s="204">
        <f>O114*H114</f>
        <v>0</v>
      </c>
      <c r="Q114" s="204">
        <v>0</v>
      </c>
      <c r="R114" s="204">
        <f>Q114*H114</f>
        <v>0</v>
      </c>
      <c r="S114" s="204">
        <v>0</v>
      </c>
      <c r="T114" s="20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6" t="s">
        <v>129</v>
      </c>
      <c r="AT114" s="206" t="s">
        <v>111</v>
      </c>
      <c r="AU114" s="206" t="s">
        <v>81</v>
      </c>
      <c r="AY114" s="15" t="s">
        <v>108</v>
      </c>
      <c r="BE114" s="207">
        <f>IF(N114="základní",J114,0)</f>
        <v>0</v>
      </c>
      <c r="BF114" s="207">
        <f>IF(N114="snížená",J114,0)</f>
        <v>0</v>
      </c>
      <c r="BG114" s="207">
        <f>IF(N114="zákl. přenesená",J114,0)</f>
        <v>0</v>
      </c>
      <c r="BH114" s="207">
        <f>IF(N114="sníž. přenesená",J114,0)</f>
        <v>0</v>
      </c>
      <c r="BI114" s="207">
        <f>IF(N114="nulová",J114,0)</f>
        <v>0</v>
      </c>
      <c r="BJ114" s="15" t="s">
        <v>79</v>
      </c>
      <c r="BK114" s="207">
        <f>ROUND(I114*H114,2)</f>
        <v>0</v>
      </c>
      <c r="BL114" s="15" t="s">
        <v>129</v>
      </c>
      <c r="BM114" s="206" t="s">
        <v>224</v>
      </c>
    </row>
    <row r="115" s="2" customFormat="1">
      <c r="A115" s="36"/>
      <c r="B115" s="37"/>
      <c r="C115" s="38"/>
      <c r="D115" s="208" t="s">
        <v>118</v>
      </c>
      <c r="E115" s="38"/>
      <c r="F115" s="209" t="s">
        <v>225</v>
      </c>
      <c r="G115" s="38"/>
      <c r="H115" s="38"/>
      <c r="I115" s="210"/>
      <c r="J115" s="38"/>
      <c r="K115" s="38"/>
      <c r="L115" s="42"/>
      <c r="M115" s="211"/>
      <c r="N115" s="212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118</v>
      </c>
      <c r="AU115" s="15" t="s">
        <v>81</v>
      </c>
    </row>
    <row r="116" s="13" customFormat="1">
      <c r="A116" s="13"/>
      <c r="B116" s="213"/>
      <c r="C116" s="214"/>
      <c r="D116" s="215" t="s">
        <v>120</v>
      </c>
      <c r="E116" s="216" t="s">
        <v>19</v>
      </c>
      <c r="F116" s="217" t="s">
        <v>226</v>
      </c>
      <c r="G116" s="214"/>
      <c r="H116" s="218">
        <v>12</v>
      </c>
      <c r="I116" s="219"/>
      <c r="J116" s="214"/>
      <c r="K116" s="214"/>
      <c r="L116" s="220"/>
      <c r="M116" s="221"/>
      <c r="N116" s="222"/>
      <c r="O116" s="222"/>
      <c r="P116" s="222"/>
      <c r="Q116" s="222"/>
      <c r="R116" s="222"/>
      <c r="S116" s="222"/>
      <c r="T116" s="22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4" t="s">
        <v>120</v>
      </c>
      <c r="AU116" s="224" t="s">
        <v>81</v>
      </c>
      <c r="AV116" s="13" t="s">
        <v>81</v>
      </c>
      <c r="AW116" s="13" t="s">
        <v>35</v>
      </c>
      <c r="AX116" s="13" t="s">
        <v>79</v>
      </c>
      <c r="AY116" s="224" t="s">
        <v>108</v>
      </c>
    </row>
    <row r="117" s="2" customFormat="1" ht="16.5" customHeight="1">
      <c r="A117" s="36"/>
      <c r="B117" s="37"/>
      <c r="C117" s="195" t="s">
        <v>227</v>
      </c>
      <c r="D117" s="195" t="s">
        <v>111</v>
      </c>
      <c r="E117" s="196" t="s">
        <v>228</v>
      </c>
      <c r="F117" s="197" t="s">
        <v>229</v>
      </c>
      <c r="G117" s="198" t="s">
        <v>114</v>
      </c>
      <c r="H117" s="199">
        <v>1</v>
      </c>
      <c r="I117" s="200"/>
      <c r="J117" s="201">
        <f>ROUND(I117*H117,2)</f>
        <v>0</v>
      </c>
      <c r="K117" s="197" t="s">
        <v>19</v>
      </c>
      <c r="L117" s="42"/>
      <c r="M117" s="202" t="s">
        <v>19</v>
      </c>
      <c r="N117" s="203" t="s">
        <v>45</v>
      </c>
      <c r="O117" s="82"/>
      <c r="P117" s="204">
        <f>O117*H117</f>
        <v>0</v>
      </c>
      <c r="Q117" s="204">
        <v>0</v>
      </c>
      <c r="R117" s="204">
        <f>Q117*H117</f>
        <v>0</v>
      </c>
      <c r="S117" s="204">
        <v>0</v>
      </c>
      <c r="T117" s="20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6" t="s">
        <v>129</v>
      </c>
      <c r="AT117" s="206" t="s">
        <v>111</v>
      </c>
      <c r="AU117" s="206" t="s">
        <v>81</v>
      </c>
      <c r="AY117" s="15" t="s">
        <v>108</v>
      </c>
      <c r="BE117" s="207">
        <f>IF(N117="základní",J117,0)</f>
        <v>0</v>
      </c>
      <c r="BF117" s="207">
        <f>IF(N117="snížená",J117,0)</f>
        <v>0</v>
      </c>
      <c r="BG117" s="207">
        <f>IF(N117="zákl. přenesená",J117,0)</f>
        <v>0</v>
      </c>
      <c r="BH117" s="207">
        <f>IF(N117="sníž. přenesená",J117,0)</f>
        <v>0</v>
      </c>
      <c r="BI117" s="207">
        <f>IF(N117="nulová",J117,0)</f>
        <v>0</v>
      </c>
      <c r="BJ117" s="15" t="s">
        <v>79</v>
      </c>
      <c r="BK117" s="207">
        <f>ROUND(I117*H117,2)</f>
        <v>0</v>
      </c>
      <c r="BL117" s="15" t="s">
        <v>129</v>
      </c>
      <c r="BM117" s="206" t="s">
        <v>230</v>
      </c>
    </row>
    <row r="118" s="2" customFormat="1" ht="16.5" customHeight="1">
      <c r="A118" s="36"/>
      <c r="B118" s="37"/>
      <c r="C118" s="195" t="s">
        <v>231</v>
      </c>
      <c r="D118" s="195" t="s">
        <v>111</v>
      </c>
      <c r="E118" s="196" t="s">
        <v>232</v>
      </c>
      <c r="F118" s="197" t="s">
        <v>233</v>
      </c>
      <c r="G118" s="198" t="s">
        <v>114</v>
      </c>
      <c r="H118" s="199">
        <v>1</v>
      </c>
      <c r="I118" s="200"/>
      <c r="J118" s="201">
        <f>ROUND(I118*H118,2)</f>
        <v>0</v>
      </c>
      <c r="K118" s="197" t="s">
        <v>19</v>
      </c>
      <c r="L118" s="42"/>
      <c r="M118" s="202" t="s">
        <v>19</v>
      </c>
      <c r="N118" s="203" t="s">
        <v>45</v>
      </c>
      <c r="O118" s="82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6" t="s">
        <v>129</v>
      </c>
      <c r="AT118" s="206" t="s">
        <v>111</v>
      </c>
      <c r="AU118" s="206" t="s">
        <v>81</v>
      </c>
      <c r="AY118" s="15" t="s">
        <v>108</v>
      </c>
      <c r="BE118" s="207">
        <f>IF(N118="základní",J118,0)</f>
        <v>0</v>
      </c>
      <c r="BF118" s="207">
        <f>IF(N118="snížená",J118,0)</f>
        <v>0</v>
      </c>
      <c r="BG118" s="207">
        <f>IF(N118="zákl. přenesená",J118,0)</f>
        <v>0</v>
      </c>
      <c r="BH118" s="207">
        <f>IF(N118="sníž. přenesená",J118,0)</f>
        <v>0</v>
      </c>
      <c r="BI118" s="207">
        <f>IF(N118="nulová",J118,0)</f>
        <v>0</v>
      </c>
      <c r="BJ118" s="15" t="s">
        <v>79</v>
      </c>
      <c r="BK118" s="207">
        <f>ROUND(I118*H118,2)</f>
        <v>0</v>
      </c>
      <c r="BL118" s="15" t="s">
        <v>129</v>
      </c>
      <c r="BM118" s="206" t="s">
        <v>234</v>
      </c>
    </row>
    <row r="119" s="2" customFormat="1" ht="16.5" customHeight="1">
      <c r="A119" s="36"/>
      <c r="B119" s="37"/>
      <c r="C119" s="195" t="s">
        <v>235</v>
      </c>
      <c r="D119" s="195" t="s">
        <v>111</v>
      </c>
      <c r="E119" s="196" t="s">
        <v>236</v>
      </c>
      <c r="F119" s="197" t="s">
        <v>237</v>
      </c>
      <c r="G119" s="198" t="s">
        <v>114</v>
      </c>
      <c r="H119" s="199">
        <v>1</v>
      </c>
      <c r="I119" s="200"/>
      <c r="J119" s="201">
        <f>ROUND(I119*H119,2)</f>
        <v>0</v>
      </c>
      <c r="K119" s="197" t="s">
        <v>19</v>
      </c>
      <c r="L119" s="42"/>
      <c r="M119" s="202" t="s">
        <v>19</v>
      </c>
      <c r="N119" s="203" t="s">
        <v>45</v>
      </c>
      <c r="O119" s="82"/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6" t="s">
        <v>129</v>
      </c>
      <c r="AT119" s="206" t="s">
        <v>111</v>
      </c>
      <c r="AU119" s="206" t="s">
        <v>81</v>
      </c>
      <c r="AY119" s="15" t="s">
        <v>108</v>
      </c>
      <c r="BE119" s="207">
        <f>IF(N119="základní",J119,0)</f>
        <v>0</v>
      </c>
      <c r="BF119" s="207">
        <f>IF(N119="snížená",J119,0)</f>
        <v>0</v>
      </c>
      <c r="BG119" s="207">
        <f>IF(N119="zákl. přenesená",J119,0)</f>
        <v>0</v>
      </c>
      <c r="BH119" s="207">
        <f>IF(N119="sníž. přenesená",J119,0)</f>
        <v>0</v>
      </c>
      <c r="BI119" s="207">
        <f>IF(N119="nulová",J119,0)</f>
        <v>0</v>
      </c>
      <c r="BJ119" s="15" t="s">
        <v>79</v>
      </c>
      <c r="BK119" s="207">
        <f>ROUND(I119*H119,2)</f>
        <v>0</v>
      </c>
      <c r="BL119" s="15" t="s">
        <v>129</v>
      </c>
      <c r="BM119" s="206" t="s">
        <v>238</v>
      </c>
    </row>
    <row r="120" s="12" customFormat="1" ht="25.92" customHeight="1">
      <c r="A120" s="12"/>
      <c r="B120" s="179"/>
      <c r="C120" s="180"/>
      <c r="D120" s="181" t="s">
        <v>73</v>
      </c>
      <c r="E120" s="182" t="s">
        <v>239</v>
      </c>
      <c r="F120" s="182" t="s">
        <v>240</v>
      </c>
      <c r="G120" s="180"/>
      <c r="H120" s="180"/>
      <c r="I120" s="183"/>
      <c r="J120" s="184">
        <f>BK120</f>
        <v>0</v>
      </c>
      <c r="K120" s="180"/>
      <c r="L120" s="185"/>
      <c r="M120" s="186"/>
      <c r="N120" s="187"/>
      <c r="O120" s="187"/>
      <c r="P120" s="188">
        <f>SUM(P121:P122)</f>
        <v>0</v>
      </c>
      <c r="Q120" s="187"/>
      <c r="R120" s="188">
        <f>SUM(R121:R122)</f>
        <v>0</v>
      </c>
      <c r="S120" s="187"/>
      <c r="T120" s="189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0" t="s">
        <v>139</v>
      </c>
      <c r="AT120" s="191" t="s">
        <v>73</v>
      </c>
      <c r="AU120" s="191" t="s">
        <v>74</v>
      </c>
      <c r="AY120" s="190" t="s">
        <v>108</v>
      </c>
      <c r="BK120" s="192">
        <f>SUM(BK121:BK122)</f>
        <v>0</v>
      </c>
    </row>
    <row r="121" s="2" customFormat="1" ht="16.5" customHeight="1">
      <c r="A121" s="36"/>
      <c r="B121" s="37"/>
      <c r="C121" s="195" t="s">
        <v>241</v>
      </c>
      <c r="D121" s="195" t="s">
        <v>111</v>
      </c>
      <c r="E121" s="196" t="s">
        <v>242</v>
      </c>
      <c r="F121" s="197" t="s">
        <v>243</v>
      </c>
      <c r="G121" s="198" t="s">
        <v>114</v>
      </c>
      <c r="H121" s="199">
        <v>1</v>
      </c>
      <c r="I121" s="200"/>
      <c r="J121" s="201">
        <f>ROUND(I121*H121,2)</f>
        <v>0</v>
      </c>
      <c r="K121" s="197" t="s">
        <v>19</v>
      </c>
      <c r="L121" s="42"/>
      <c r="M121" s="202" t="s">
        <v>19</v>
      </c>
      <c r="N121" s="203" t="s">
        <v>45</v>
      </c>
      <c r="O121" s="82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6" t="s">
        <v>244</v>
      </c>
      <c r="AT121" s="206" t="s">
        <v>111</v>
      </c>
      <c r="AU121" s="206" t="s">
        <v>79</v>
      </c>
      <c r="AY121" s="15" t="s">
        <v>108</v>
      </c>
      <c r="BE121" s="207">
        <f>IF(N121="základní",J121,0)</f>
        <v>0</v>
      </c>
      <c r="BF121" s="207">
        <f>IF(N121="snížená",J121,0)</f>
        <v>0</v>
      </c>
      <c r="BG121" s="207">
        <f>IF(N121="zákl. přenesená",J121,0)</f>
        <v>0</v>
      </c>
      <c r="BH121" s="207">
        <f>IF(N121="sníž. přenesená",J121,0)</f>
        <v>0</v>
      </c>
      <c r="BI121" s="207">
        <f>IF(N121="nulová",J121,0)</f>
        <v>0</v>
      </c>
      <c r="BJ121" s="15" t="s">
        <v>79</v>
      </c>
      <c r="BK121" s="207">
        <f>ROUND(I121*H121,2)</f>
        <v>0</v>
      </c>
      <c r="BL121" s="15" t="s">
        <v>244</v>
      </c>
      <c r="BM121" s="206" t="s">
        <v>245</v>
      </c>
    </row>
    <row r="122" s="2" customFormat="1" ht="16.5" customHeight="1">
      <c r="A122" s="36"/>
      <c r="B122" s="37"/>
      <c r="C122" s="195" t="s">
        <v>246</v>
      </c>
      <c r="D122" s="195" t="s">
        <v>111</v>
      </c>
      <c r="E122" s="196" t="s">
        <v>247</v>
      </c>
      <c r="F122" s="197" t="s">
        <v>248</v>
      </c>
      <c r="G122" s="198" t="s">
        <v>114</v>
      </c>
      <c r="H122" s="199">
        <v>1</v>
      </c>
      <c r="I122" s="200"/>
      <c r="J122" s="201">
        <f>ROUND(I122*H122,2)</f>
        <v>0</v>
      </c>
      <c r="K122" s="197" t="s">
        <v>19</v>
      </c>
      <c r="L122" s="42"/>
      <c r="M122" s="235" t="s">
        <v>19</v>
      </c>
      <c r="N122" s="236" t="s">
        <v>45</v>
      </c>
      <c r="O122" s="237"/>
      <c r="P122" s="238">
        <f>O122*H122</f>
        <v>0</v>
      </c>
      <c r="Q122" s="238">
        <v>0</v>
      </c>
      <c r="R122" s="238">
        <f>Q122*H122</f>
        <v>0</v>
      </c>
      <c r="S122" s="238">
        <v>0</v>
      </c>
      <c r="T122" s="239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6" t="s">
        <v>244</v>
      </c>
      <c r="AT122" s="206" t="s">
        <v>111</v>
      </c>
      <c r="AU122" s="206" t="s">
        <v>79</v>
      </c>
      <c r="AY122" s="15" t="s">
        <v>108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5" t="s">
        <v>79</v>
      </c>
      <c r="BK122" s="207">
        <f>ROUND(I122*H122,2)</f>
        <v>0</v>
      </c>
      <c r="BL122" s="15" t="s">
        <v>244</v>
      </c>
      <c r="BM122" s="206" t="s">
        <v>249</v>
      </c>
    </row>
    <row r="123" s="2" customFormat="1" ht="6.96" customHeight="1">
      <c r="A123" s="36"/>
      <c r="B123" s="57"/>
      <c r="C123" s="58"/>
      <c r="D123" s="58"/>
      <c r="E123" s="58"/>
      <c r="F123" s="58"/>
      <c r="G123" s="58"/>
      <c r="H123" s="58"/>
      <c r="I123" s="58"/>
      <c r="J123" s="58"/>
      <c r="K123" s="58"/>
      <c r="L123" s="42"/>
      <c r="M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</sheetData>
  <sheetProtection sheet="1" autoFilter="0" formatColumns="0" formatRows="0" objects="1" scenarios="1" spinCount="100000" saltValue="8McVCq83lKqOoo17KHKxtCcayxnIT0cDUdbBZWv3CzVnLS7FsdYO75RcNxLiQ24e6eZk/ui906YbxnPq/SNuPg==" hashValue="1YkPb6g3MIE6/uIgI3o6u9+hyr6UsFETtfreUsjYTl7kblw0DvVOwU5CsgbYJxEMNT0XW4Z/DKAMCEBs3b9bhw==" algorithmName="SHA-512" password="E567"/>
  <autoFilter ref="C77:K122"/>
  <mergeCells count="6">
    <mergeCell ref="E7:H7"/>
    <mergeCell ref="E16:H16"/>
    <mergeCell ref="E25:H25"/>
    <mergeCell ref="E46:H46"/>
    <mergeCell ref="E70:H70"/>
    <mergeCell ref="L2:V2"/>
  </mergeCells>
  <hyperlinks>
    <hyperlink ref="F82" r:id="rId1" display="https://podminky.urs.cz/item/CS_URS_2025_01/953921113"/>
    <hyperlink ref="F89" r:id="rId2" display="https://podminky.urs.cz/item/CS_URS_2025_01/741122032"/>
    <hyperlink ref="F94" r:id="rId3" display="https://podminky.urs.cz/item/CS_URS_2025_01/741711011"/>
    <hyperlink ref="F97" r:id="rId4" display="https://podminky.urs.cz/item/CS_URS_2025_01/741721211"/>
    <hyperlink ref="F104" r:id="rId5" display="https://podminky.urs.cz/item/CS_URS_2025_01/741740023"/>
    <hyperlink ref="F107" r:id="rId6" display="https://podminky.urs.cz/item/CS_URS_2025_01/741751213"/>
    <hyperlink ref="F115" r:id="rId7" display="https://podminky.urs.cz/item/CS_URS_2025_01/HZS42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LAPTOP-RIK5D37S\Acer</dc:creator>
  <cp:lastModifiedBy>LAPTOP-RIK5D37S\Acer</cp:lastModifiedBy>
  <dcterms:created xsi:type="dcterms:W3CDTF">2025-02-20T20:08:18Z</dcterms:created>
  <dcterms:modified xsi:type="dcterms:W3CDTF">2025-02-20T20:08:20Z</dcterms:modified>
</cp:coreProperties>
</file>